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media/image3.wmf" ContentType="image/x-wmf"/>
  <Override PartName="/xl/media/image4.wmf" ContentType="image/x-wmf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vmlDrawing3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11.xml" ContentType="application/vnd.openxmlformats-officedocument.drawingml.chart+xml"/>
  <Override PartName="/xl/charts/chart19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20.xml" ContentType="application/vnd.openxmlformats-officedocument.drawingml.chart+xml"/>
  <Override PartName="/xl/comments2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9"/>
  </bookViews>
  <sheets>
    <sheet name="GDP evolution by scenario" sheetId="1" state="visible" r:id="rId2"/>
    <sheet name="Central scenario" sheetId="2" state="visible" r:id="rId3"/>
    <sheet name="Low scenario" sheetId="3" state="visible" r:id="rId4"/>
    <sheet name="High scenario" sheetId="4" state="visible" r:id="rId5"/>
    <sheet name="Graphiques déficit" sheetId="5" state="visible" r:id="rId6"/>
    <sheet name="Bismarckian Deficit" sheetId="6" state="visible" r:id="rId7"/>
    <sheet name="Economic result" sheetId="7" state="visible" r:id="rId8"/>
    <sheet name="High pensions" sheetId="8" state="visible" r:id="rId9"/>
    <sheet name="Low pensions" sheetId="9" state="visible" r:id="rId10"/>
    <sheet name="Central pensions" sheetId="10" state="visible" r:id="rId11"/>
    <sheet name="Central SIPA income" sheetId="11" state="visible" r:id="rId12"/>
    <sheet name="Low SIPA income" sheetId="12" state="visible" r:id="rId13"/>
    <sheet name="High SIPA income" sheetId="13" state="visible" r:id="rId14"/>
    <sheet name="workers_and_wage_central" sheetId="14" state="visible" r:id="rId15"/>
    <sheet name="workers_and_wage_high" sheetId="15" state="visible" r:id="rId16"/>
    <sheet name="workers_and_wage_low" sheetId="16" state="visible" r:id="rId17"/>
    <sheet name="central_v2_m" sheetId="17" state="visible" r:id="rId18"/>
    <sheet name="low_v2_m" sheetId="18" state="visible" r:id="rId19"/>
    <sheet name="high_v2_m" sheetId="19" state="visible" r:id="rId20"/>
    <sheet name="central_v5_m" sheetId="20" state="visible" r:id="rId21"/>
    <sheet name="low_v5_m" sheetId="21" state="visible" r:id="rId22"/>
    <sheet name="high_v5_m" sheetId="22" state="visible" r:id="rId23"/>
    <sheet name="central_SIPA_income" sheetId="23" state="visible" r:id="rId24"/>
    <sheet name="low_SIPA_income" sheetId="24" state="visible" r:id="rId25"/>
    <sheet name="high_SIPA_income" sheetId="25" state="visible" r:id="rId26"/>
    <sheet name="temporary_pension_bonus_central" sheetId="26" state="visible" r:id="rId27"/>
    <sheet name="temporary_pension_bonus_low" sheetId="27" state="visible" r:id="rId28"/>
    <sheet name="temporary_pension_bonus_high" sheetId="28" state="visible" r:id="rId2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sharedStrings.xml><?xml version="1.0" encoding="utf-8"?>
<sst xmlns="http://schemas.openxmlformats.org/spreadsheetml/2006/main" count="590" uniqueCount="210">
  <si>
    <t xml:space="preserve">Central scenario</t>
  </si>
  <si>
    <t xml:space="preserve">High Scenario</t>
  </si>
  <si>
    <t xml:space="preserve">PIB en pesos constantes noviembre 2014</t>
  </si>
  <si>
    <t xml:space="preserve">Real GDP, base 2014 = 100</t>
  </si>
  <si>
    <t xml:space="preserve">Real GDP growth</t>
  </si>
  <si>
    <t xml:space="preserve">Wage share of GDP</t>
  </si>
  <si>
    <t xml:space="preserve">Central</t>
  </si>
  <si>
    <t xml:space="preserve">High</t>
  </si>
  <si>
    <t xml:space="preserve">Low</t>
  </si>
  <si>
    <t xml:space="preserve">Año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</si>
  <si>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</si>
  <si>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</si>
  <si>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</si>
  <si>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</si>
  <si>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</si>
  <si>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</si>
  <si>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</si>
  <si>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</si>
  <si>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</si>
  <si>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</si>
  <si>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</si>
  <si>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</si>
  <si>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</si>
  <si>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</si>
  <si>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</si>
  <si>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</si>
  <si>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</si>
  <si>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Crecimiento real del PIB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</si>
  <si>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</si>
  <si>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</si>
  <si>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</si>
  <si>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</si>
  <si>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</si>
  <si>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</si>
  <si>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</si>
  <si>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</si>
  <si>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</si>
  <si>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</si>
  <si>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</si>
  <si>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</si>
  <si>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</si>
  <si>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</si>
  <si>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</si>
  <si>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</si>
  <si>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</si>
  <si>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</si>
  <si>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</si>
  <si>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</si>
  <si>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</si>
  <si>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</si>
  <si>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</si>
  <si>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</si>
  <si>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</si>
  <si>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</si>
  <si>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Salarios reales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</si>
  <si>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</si>
  <si>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</si>
  <si>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</si>
  <si>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</si>
  <si>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</si>
  <si>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Prestaciones seguridad social, harmonizadas</t>
  </si>
  <si>
    <t xml:space="preserve">Prestaciones seguridad social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</si>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</sst>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"/>
    <numFmt numFmtId="166" formatCode="0.00%"/>
    <numFmt numFmtId="167" formatCode="0.00"/>
    <numFmt numFmtId="168" formatCode="0%"/>
    <numFmt numFmtId="169" formatCode="General"/>
    <numFmt numFmtId="170" formatCode="#,##0.00"/>
    <numFmt numFmtId="171" formatCode="0"/>
    <numFmt numFmtId="172" formatCode="\ * #,##0.00&quot;    &quot;;\-* #,##0.00&quot;    &quot;;\ * \-#&quot;    &quot;;\ @\ "/>
    <numFmt numFmtId="173" formatCode="0.0%"/>
    <numFmt numFmtId="174" formatCode="0.000000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b val="true"/>
      <sz val="18"/>
      <color rgb="FF000000"/>
      <name val="Calibri"/>
      <family val="2"/>
    </font>
    <font>
      <sz val="15"/>
      <color rgb="FF000000"/>
      <name val="Arial"/>
      <family val="2"/>
    </font>
    <font>
      <b val="true"/>
      <sz val="10"/>
      <color rgb="FF000000"/>
      <name val="Calibri"/>
      <family val="2"/>
    </font>
    <font>
      <sz val="20"/>
      <color rgb="FF000000"/>
      <name val="Arial"/>
      <family val="2"/>
    </font>
    <font>
      <sz val="25"/>
      <color rgb="FF000000"/>
      <name val="Calibri"/>
      <family val="2"/>
    </font>
    <font>
      <b val="true"/>
      <i val="true"/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D320"/>
        <bgColor rgb="FFFFC0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66CCFF"/>
        <bgColor rgb="FF83CAFF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2E75B6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7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2" fontId="7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8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2" fillId="8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3" fontId="12" fillId="8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3" fontId="12" fillId="5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11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3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3" fontId="1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11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11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11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9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6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Normal 2" xfId="21"/>
  </cellStyles>
  <colors>
    <indexedColors>
      <rgbColor rgb="FF000000"/>
      <rgbColor rgb="FFFFFFFF"/>
      <rgbColor rgb="FFFF0000"/>
      <rgbColor rgb="FF00CC33"/>
      <rgbColor rgb="FF0000FF"/>
      <rgbColor rgb="FFFFD320"/>
      <rgbColor rgb="FFFF00FF"/>
      <rgbColor rgb="FF00FFFF"/>
      <rgbColor rgb="FF7E0021"/>
      <rgbColor rgb="FF008000"/>
      <rgbColor rgb="FF000080"/>
      <rgbColor rgb="FF548235"/>
      <rgbColor rgb="FF800080"/>
      <rgbColor rgb="FF008080"/>
      <rgbColor rgb="FFB3B3B3"/>
      <rgbColor rgb="FF8B8B8B"/>
      <rgbColor rgb="FF83CAFF"/>
      <rgbColor rgb="FF993366"/>
      <rgbColor rgb="FFFFFFCC"/>
      <rgbColor rgb="FFCCFFFF"/>
      <rgbColor rgb="FF660066"/>
      <rgbColor rgb="FFFF8080"/>
      <rgbColor rgb="FF2E75B6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66CCFF"/>
      <rgbColor rgb="FFCFE7F5"/>
      <rgbColor rgb="FFDDDDDD"/>
      <rgbColor rgb="FF99FFFF"/>
      <rgbColor rgb="FF99CCFF"/>
      <rgbColor rgb="FFFF9999"/>
      <rgbColor rgb="FFCC99FF"/>
      <rgbColor rgb="FFFFD966"/>
      <rgbColor rgb="FF3366FF"/>
      <rgbColor rgb="FF33CCCC"/>
      <rgbColor rgb="FF99FF33"/>
      <rgbColor rgb="FFFFC000"/>
      <rgbColor rgb="FFF68304"/>
      <rgbColor rgb="FFFF420E"/>
      <rgbColor rgb="FFBF9000"/>
      <rgbColor rgb="FF70AD47"/>
      <rgbColor rgb="FF004586"/>
      <rgbColor rgb="FF579D1C"/>
      <rgbColor rgb="FF003300"/>
      <rgbColor rgb="FF314004"/>
      <rgbColor rgb="FFC55A11"/>
      <rgbColor rgb="FF993366"/>
      <rgbColor rgb="FF333399"/>
      <rgbColor rgb="FF3856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95.7915449053094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96.4895707520439</c:v>
                </c:pt>
                <c:pt idx="9">
                  <c:v>108.315069267015</c:v>
                </c:pt>
                <c:pt idx="10">
                  <c:v>98.871778161006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98.8996849647312</c:v>
                </c:pt>
                <c:pt idx="19">
                  <c:v>96.8544396544645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98.9377533319837</c:v>
                </c:pt>
                <c:pt idx="23">
                  <c:v>89.5151101575089</c:v>
                </c:pt>
                <c:pt idx="24">
                  <c:v>92.7134695742799</c:v>
                </c:pt>
                <c:pt idx="25">
                  <c:v>95.1532977209713</c:v>
                </c:pt>
                <c:pt idx="26">
                  <c:v>100.032954014355</c:v>
                </c:pt>
                <c:pt idx="27">
                  <c:v>102.472782161046</c:v>
                </c:pt>
                <c:pt idx="28">
                  <c:v>102.03151760227</c:v>
                </c:pt>
                <c:pt idx="29">
                  <c:v>100.754089330196</c:v>
                </c:pt>
                <c:pt idx="30">
                  <c:v>100.629199176917</c:v>
                </c:pt>
                <c:pt idx="31">
                  <c:v>100.960900447491</c:v>
                </c:pt>
                <c:pt idx="32">
                  <c:v>101.558668386568</c:v>
                </c:pt>
                <c:pt idx="33">
                  <c:v>102.474956584675</c:v>
                </c:pt>
                <c:pt idx="34">
                  <c:v>103.731541817092</c:v>
                </c:pt>
                <c:pt idx="35">
                  <c:v>104.718478792734</c:v>
                </c:pt>
                <c:pt idx="36">
                  <c:v>106.268515408593</c:v>
                </c:pt>
                <c:pt idx="37">
                  <c:v>107.368451452421</c:v>
                </c:pt>
                <c:pt idx="38">
                  <c:v>108.184435177696</c:v>
                </c:pt>
                <c:pt idx="39">
                  <c:v>108.915657219464</c:v>
                </c:pt>
                <c:pt idx="40">
                  <c:v>109.454151110984</c:v>
                </c:pt>
                <c:pt idx="41">
                  <c:v>109.907439709842</c:v>
                </c:pt>
                <c:pt idx="42">
                  <c:v>110.189570411625</c:v>
                </c:pt>
                <c:pt idx="43">
                  <c:v>110.629196945901</c:v>
                </c:pt>
                <c:pt idx="44">
                  <c:v>111.837099326422</c:v>
                </c:pt>
                <c:pt idx="45">
                  <c:v>112.486636975991</c:v>
                </c:pt>
                <c:pt idx="46">
                  <c:v>113.751549590633</c:v>
                </c:pt>
                <c:pt idx="47">
                  <c:v>114.784277843127</c:v>
                </c:pt>
                <c:pt idx="48">
                  <c:v>116.155851967019</c:v>
                </c:pt>
                <c:pt idx="49">
                  <c:v>116.877515119757</c:v>
                </c:pt>
                <c:pt idx="50">
                  <c:v>118.234718619095</c:v>
                </c:pt>
                <c:pt idx="51">
                  <c:v>118.73029460631</c:v>
                </c:pt>
                <c:pt idx="52">
                  <c:v>119.922885080553</c:v>
                </c:pt>
                <c:pt idx="53">
                  <c:v>120.736247166276</c:v>
                </c:pt>
                <c:pt idx="54">
                  <c:v>121.469271226666</c:v>
                </c:pt>
                <c:pt idx="55">
                  <c:v>122.925033657433</c:v>
                </c:pt>
                <c:pt idx="56">
                  <c:v>123.982629902925</c:v>
                </c:pt>
                <c:pt idx="57">
                  <c:v>124.784784263529</c:v>
                </c:pt>
                <c:pt idx="58">
                  <c:v>125.94360682483</c:v>
                </c:pt>
                <c:pt idx="59">
                  <c:v>127.068409167528</c:v>
                </c:pt>
                <c:pt idx="60">
                  <c:v>127.958423813316</c:v>
                </c:pt>
                <c:pt idx="61">
                  <c:v>129.011760542644</c:v>
                </c:pt>
                <c:pt idx="62">
                  <c:v>130.046707191174</c:v>
                </c:pt>
                <c:pt idx="63">
                  <c:v>130.61407759564</c:v>
                </c:pt>
                <c:pt idx="64">
                  <c:v>132.45497734467</c:v>
                </c:pt>
                <c:pt idx="65">
                  <c:v>132.910596172102</c:v>
                </c:pt>
                <c:pt idx="66">
                  <c:v>132.685140743475</c:v>
                </c:pt>
                <c:pt idx="67">
                  <c:v>133.889878879392</c:v>
                </c:pt>
                <c:pt idx="68">
                  <c:v>134.756242323772</c:v>
                </c:pt>
                <c:pt idx="69">
                  <c:v>135.435998668822</c:v>
                </c:pt>
                <c:pt idx="70">
                  <c:v>135.760557859129</c:v>
                </c:pt>
                <c:pt idx="71">
                  <c:v>136.284719400583</c:v>
                </c:pt>
                <c:pt idx="72">
                  <c:v>136.852819488698</c:v>
                </c:pt>
                <c:pt idx="73">
                  <c:v>138.099336576454</c:v>
                </c:pt>
                <c:pt idx="74">
                  <c:v>140.043490971173</c:v>
                </c:pt>
                <c:pt idx="75">
                  <c:v>140.855764157904</c:v>
                </c:pt>
                <c:pt idx="76">
                  <c:v>141.843962207562</c:v>
                </c:pt>
                <c:pt idx="77">
                  <c:v>142.050038454765</c:v>
                </c:pt>
                <c:pt idx="78">
                  <c:v>142.674261484935</c:v>
                </c:pt>
                <c:pt idx="79">
                  <c:v>143.585552124191</c:v>
                </c:pt>
                <c:pt idx="80">
                  <c:v>145.005382404257</c:v>
                </c:pt>
                <c:pt idx="81">
                  <c:v>145.054222355089</c:v>
                </c:pt>
                <c:pt idx="82">
                  <c:v>145.896390973916</c:v>
                </c:pt>
                <c:pt idx="83">
                  <c:v>147.560445372772</c:v>
                </c:pt>
                <c:pt idx="84">
                  <c:v>148.111647768283</c:v>
                </c:pt>
                <c:pt idx="85">
                  <c:v>149.262840625741</c:v>
                </c:pt>
                <c:pt idx="86">
                  <c:v>150.299505155712</c:v>
                </c:pt>
                <c:pt idx="87">
                  <c:v>150.056540693447</c:v>
                </c:pt>
                <c:pt idx="88">
                  <c:v>150.987929275152</c:v>
                </c:pt>
                <c:pt idx="89">
                  <c:v>151.514565924172</c:v>
                </c:pt>
                <c:pt idx="90">
                  <c:v>153.277553600501</c:v>
                </c:pt>
                <c:pt idx="91">
                  <c:v>153.446957101109</c:v>
                </c:pt>
                <c:pt idx="92">
                  <c:v>153.664825696258</c:v>
                </c:pt>
                <c:pt idx="93">
                  <c:v>154.58003430275</c:v>
                </c:pt>
                <c:pt idx="94">
                  <c:v>155.90794051745</c:v>
                </c:pt>
                <c:pt idx="95">
                  <c:v>156.653819626178</c:v>
                </c:pt>
                <c:pt idx="96">
                  <c:v>157.457885576714</c:v>
                </c:pt>
                <c:pt idx="97">
                  <c:v>159.03406810912</c:v>
                </c:pt>
                <c:pt idx="98">
                  <c:v>158.804164022681</c:v>
                </c:pt>
                <c:pt idx="99">
                  <c:v>159.901240459629</c:v>
                </c:pt>
                <c:pt idx="100">
                  <c:v>161.320811719759</c:v>
                </c:pt>
                <c:pt idx="101">
                  <c:v>161.740884706443</c:v>
                </c:pt>
                <c:pt idx="102">
                  <c:v>162.525759309124</c:v>
                </c:pt>
                <c:pt idx="103">
                  <c:v>163.996116952167</c:v>
                </c:pt>
                <c:pt idx="104">
                  <c:v>163.698180110432</c:v>
                </c:pt>
                <c:pt idx="105">
                  <c:v>164.700339937817</c:v>
                </c:pt>
                <c:pt idx="106">
                  <c:v>165.476004387278</c:v>
                </c:pt>
                <c:pt idx="107">
                  <c:v>166.244508804046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873980"/>
        <c:axId val="67865687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-0.0248179244456032</c:v>
                </c:pt>
                <c:pt idx="22">
                  <c:v>-0.031</c:v>
                </c:pt>
                <c:pt idx="26">
                  <c:v>0</c:v>
                </c:pt>
                <c:pt idx="30">
                  <c:v>0.0358713868464755</c:v>
                </c:pt>
                <c:pt idx="34">
                  <c:v>0.0200505096936483</c:v>
                </c:pt>
                <c:pt idx="38">
                  <c:v>0.0442524543037115</c:v>
                </c:pt>
                <c:pt idx="42">
                  <c:v>0.0219235812596228</c:v>
                </c:pt>
                <c:pt idx="46">
                  <c:v>0.0288045691322822</c:v>
                </c:pt>
                <c:pt idx="50">
                  <c:v>0.0378457648870452</c:v>
                </c:pt>
                <c:pt idx="54">
                  <c:v>0.032032146171967</c:v>
                </c:pt>
                <c:pt idx="58">
                  <c:v>0.0344827842614974</c:v>
                </c:pt>
                <c:pt idx="62">
                  <c:v>0.0315906512527706</c:v>
                </c:pt>
                <c:pt idx="66">
                  <c:v>0.0276444510662912</c:v>
                </c:pt>
                <c:pt idx="70">
                  <c:v>0.0193572839626575</c:v>
                </c:pt>
                <c:pt idx="74">
                  <c:v>0.0251068811796769</c:v>
                </c:pt>
                <c:pt idx="78">
                  <c:v>0.0257306229492082</c:v>
                </c:pt>
                <c:pt idx="82">
                  <c:v>0.0234368805401302</c:v>
                </c:pt>
                <c:pt idx="86">
                  <c:v>0.0243593704235781</c:v>
                </c:pt>
                <c:pt idx="90">
                  <c:v>0.0192335358479006</c:v>
                </c:pt>
                <c:pt idx="94">
                  <c:v>0.0190070599785319</c:v>
                </c:pt>
                <c:pt idx="98">
                  <c:v>0.0231807096744592</c:v>
                </c:pt>
                <c:pt idx="102">
                  <c:v>0.0226484168020429</c:v>
                </c:pt>
                <c:pt idx="106">
                  <c:v>0.0162187915382352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7908441"/>
        <c:axId val="28527489"/>
      </c:lineChart>
      <c:catAx>
        <c:axId val="848739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7865687"/>
        <c:crosses val="autoZero"/>
        <c:auto val="1"/>
        <c:lblAlgn val="ctr"/>
        <c:lblOffset val="100"/>
      </c:catAx>
      <c:valAx>
        <c:axId val="67865687"/>
        <c:scaling>
          <c:orientation val="minMax"/>
          <c:min val="8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873980"/>
        <c:crossesAt val="1"/>
        <c:crossBetween val="midCat"/>
      </c:valAx>
      <c:catAx>
        <c:axId val="6790844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527489"/>
        <c:auto val="1"/>
        <c:lblAlgn val="ctr"/>
        <c:lblOffset val="100"/>
      </c:catAx>
      <c:valAx>
        <c:axId val="28527489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790844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98.8996849647311</c:v>
                </c:pt>
                <c:pt idx="19">
                  <c:v>96.8544396544644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98.9377533319836</c:v>
                </c:pt>
                <c:pt idx="23">
                  <c:v>89.515110157509</c:v>
                </c:pt>
                <c:pt idx="24">
                  <c:v>92.7134695742797</c:v>
                </c:pt>
                <c:pt idx="25">
                  <c:v>95.1532977209713</c:v>
                </c:pt>
                <c:pt idx="26">
                  <c:v>100.032954014354</c:v>
                </c:pt>
                <c:pt idx="27">
                  <c:v>102.472782161046</c:v>
                </c:pt>
                <c:pt idx="28">
                  <c:v>102.565653632864</c:v>
                </c:pt>
                <c:pt idx="29">
                  <c:v>102.590803207071</c:v>
                </c:pt>
                <c:pt idx="30">
                  <c:v>102.578325527321</c:v>
                </c:pt>
                <c:pt idx="31">
                  <c:v>102.746441134441</c:v>
                </c:pt>
                <c:pt idx="32">
                  <c:v>103.687285127088</c:v>
                </c:pt>
                <c:pt idx="33">
                  <c:v>105.304125649562</c:v>
                </c:pt>
                <c:pt idx="34">
                  <c:v>106.501917089636</c:v>
                </c:pt>
                <c:pt idx="35">
                  <c:v>108.125000531714</c:v>
                </c:pt>
                <c:pt idx="36">
                  <c:v>109.523461248804</c:v>
                </c:pt>
                <c:pt idx="37">
                  <c:v>110.261557491122</c:v>
                </c:pt>
                <c:pt idx="38">
                  <c:v>111.679101969951</c:v>
                </c:pt>
                <c:pt idx="39">
                  <c:v>113.297251041438</c:v>
                </c:pt>
                <c:pt idx="40">
                  <c:v>114.094497406425</c:v>
                </c:pt>
                <c:pt idx="41">
                  <c:v>114.822200743621</c:v>
                </c:pt>
                <c:pt idx="42">
                  <c:v>116.322715749634</c:v>
                </c:pt>
                <c:pt idx="43">
                  <c:v>117.351844231786</c:v>
                </c:pt>
                <c:pt idx="44">
                  <c:v>118.43048379888</c:v>
                </c:pt>
                <c:pt idx="45">
                  <c:v>119.74591000126</c:v>
                </c:pt>
                <c:pt idx="46">
                  <c:v>120.882358003813</c:v>
                </c:pt>
                <c:pt idx="47">
                  <c:v>122.416006604593</c:v>
                </c:pt>
                <c:pt idx="48">
                  <c:v>123.183757886297</c:v>
                </c:pt>
                <c:pt idx="49">
                  <c:v>124.827241805339</c:v>
                </c:pt>
                <c:pt idx="50">
                  <c:v>125.524550733091</c:v>
                </c:pt>
                <c:pt idx="51">
                  <c:v>126.880678581966</c:v>
                </c:pt>
                <c:pt idx="52">
                  <c:v>127.820443140604</c:v>
                </c:pt>
                <c:pt idx="53">
                  <c:v>128.930346949621</c:v>
                </c:pt>
                <c:pt idx="54">
                  <c:v>130.946862284126</c:v>
                </c:pt>
                <c:pt idx="55">
                  <c:v>131.914929822445</c:v>
                </c:pt>
                <c:pt idx="56">
                  <c:v>133.748606521247</c:v>
                </c:pt>
                <c:pt idx="57">
                  <c:v>134.883025725142</c:v>
                </c:pt>
                <c:pt idx="58">
                  <c:v>135.767798513036</c:v>
                </c:pt>
                <c:pt idx="59">
                  <c:v>137.44032272757</c:v>
                </c:pt>
                <c:pt idx="60">
                  <c:v>138.745193263199</c:v>
                </c:pt>
                <c:pt idx="61">
                  <c:v>139.921414238657</c:v>
                </c:pt>
                <c:pt idx="62">
                  <c:v>141.571051662167</c:v>
                </c:pt>
                <c:pt idx="63">
                  <c:v>142.710359689226</c:v>
                </c:pt>
                <c:pt idx="64">
                  <c:v>144.57624753228</c:v>
                </c:pt>
                <c:pt idx="65">
                  <c:v>145.40643904701</c:v>
                </c:pt>
                <c:pt idx="66">
                  <c:v>146.170293708156</c:v>
                </c:pt>
                <c:pt idx="67">
                  <c:v>147.776844785692</c:v>
                </c:pt>
                <c:pt idx="68">
                  <c:v>149.200104703758</c:v>
                </c:pt>
                <c:pt idx="69">
                  <c:v>151.247222595385</c:v>
                </c:pt>
                <c:pt idx="70">
                  <c:v>152.815056239827</c:v>
                </c:pt>
                <c:pt idx="71">
                  <c:v>153.875931970272</c:v>
                </c:pt>
                <c:pt idx="72">
                  <c:v>154.884084941913</c:v>
                </c:pt>
                <c:pt idx="73">
                  <c:v>156.312889602053</c:v>
                </c:pt>
                <c:pt idx="74">
                  <c:v>158.129549425606</c:v>
                </c:pt>
                <c:pt idx="75">
                  <c:v>159.106323580271</c:v>
                </c:pt>
                <c:pt idx="76">
                  <c:v>160.550274597837</c:v>
                </c:pt>
                <c:pt idx="77">
                  <c:v>162.087402361106</c:v>
                </c:pt>
                <c:pt idx="78">
                  <c:v>163.797401275436</c:v>
                </c:pt>
                <c:pt idx="79">
                  <c:v>166.202891095304</c:v>
                </c:pt>
                <c:pt idx="80">
                  <c:v>167.051826189229</c:v>
                </c:pt>
                <c:pt idx="81">
                  <c:v>168.045820306998</c:v>
                </c:pt>
                <c:pt idx="82">
                  <c:v>170.296373202227</c:v>
                </c:pt>
                <c:pt idx="83">
                  <c:v>171.286533951597</c:v>
                </c:pt>
                <c:pt idx="84">
                  <c:v>171.746469080893</c:v>
                </c:pt>
                <c:pt idx="85">
                  <c:v>172.672462424546</c:v>
                </c:pt>
                <c:pt idx="86">
                  <c:v>173.904802119465</c:v>
                </c:pt>
                <c:pt idx="87">
                  <c:v>175.748323450947</c:v>
                </c:pt>
                <c:pt idx="88">
                  <c:v>175.727651334934</c:v>
                </c:pt>
                <c:pt idx="89">
                  <c:v>177.642727382682</c:v>
                </c:pt>
                <c:pt idx="90">
                  <c:v>179.025331275235</c:v>
                </c:pt>
                <c:pt idx="91">
                  <c:v>181.093552709429</c:v>
                </c:pt>
                <c:pt idx="92">
                  <c:v>181.735460742999</c:v>
                </c:pt>
                <c:pt idx="93">
                  <c:v>182.912374334327</c:v>
                </c:pt>
                <c:pt idx="94">
                  <c:v>183.729268216401</c:v>
                </c:pt>
                <c:pt idx="95">
                  <c:v>185.752343178646</c:v>
                </c:pt>
                <c:pt idx="96">
                  <c:v>187.726914646111</c:v>
                </c:pt>
                <c:pt idx="97">
                  <c:v>189.086917398413</c:v>
                </c:pt>
                <c:pt idx="98">
                  <c:v>190.026192811116</c:v>
                </c:pt>
                <c:pt idx="99">
                  <c:v>191.114075850233</c:v>
                </c:pt>
                <c:pt idx="100">
                  <c:v>192.529252164834</c:v>
                </c:pt>
                <c:pt idx="101">
                  <c:v>193.419333529635</c:v>
                </c:pt>
                <c:pt idx="102">
                  <c:v>195.378765584055</c:v>
                </c:pt>
                <c:pt idx="103">
                  <c:v>197.240737343194</c:v>
                </c:pt>
                <c:pt idx="104">
                  <c:v>198.199429590029</c:v>
                </c:pt>
                <c:pt idx="105">
                  <c:v>199.542631996509</c:v>
                </c:pt>
                <c:pt idx="106">
                  <c:v>200.970276211248</c:v>
                </c:pt>
                <c:pt idx="107">
                  <c:v>202.005843193013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72844"/>
        <c:axId val="36425607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-0.0248179244456032</c:v>
                </c:pt>
                <c:pt idx="22">
                  <c:v>-0.031</c:v>
                </c:pt>
                <c:pt idx="26">
                  <c:v>0</c:v>
                </c:pt>
                <c:pt idx="30">
                  <c:v>0.0515116199329269</c:v>
                </c:pt>
                <c:pt idx="34">
                  <c:v>0.032004155474481</c:v>
                </c:pt>
                <c:pt idx="38">
                  <c:v>0.0499105962512805</c:v>
                </c:pt>
                <c:pt idx="42">
                  <c:v>0.0400886576771338</c:v>
                </c:pt>
                <c:pt idx="46">
                  <c:v>0.0408211351709389</c:v>
                </c:pt>
                <c:pt idx="50">
                  <c:v>0.0393405267199396</c:v>
                </c:pt>
                <c:pt idx="54">
                  <c:v>0.0383607726476145</c:v>
                </c:pt>
                <c:pt idx="58">
                  <c:v>0.042776430078401</c:v>
                </c:pt>
                <c:pt idx="62">
                  <c:v>0.0389566568905524</c:v>
                </c:pt>
                <c:pt idx="66">
                  <c:v>0.0372713030638769</c:v>
                </c:pt>
                <c:pt idx="70">
                  <c:v>0.0397453417166997</c:v>
                </c:pt>
                <c:pt idx="74">
                  <c:v>0.0350736092528441</c:v>
                </c:pt>
                <c:pt idx="78">
                  <c:v>0.0385166400423076</c:v>
                </c:pt>
                <c:pt idx="82">
                  <c:v>0.0368390829988972</c:v>
                </c:pt>
                <c:pt idx="86">
                  <c:v>0.0257012017442937</c:v>
                </c:pt>
                <c:pt idx="90">
                  <c:v>0.0279757777718843</c:v>
                </c:pt>
                <c:pt idx="94">
                  <c:v>0.02892851350267</c:v>
                </c:pt>
                <c:pt idx="98">
                  <c:v>0.0324529336726405</c:v>
                </c:pt>
                <c:pt idx="102">
                  <c:v>0.0271968815745542</c:v>
                </c:pt>
                <c:pt idx="106">
                  <c:v>0.0284497819687068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511448"/>
        <c:axId val="39935281"/>
      </c:lineChart>
      <c:catAx>
        <c:axId val="14728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6425607"/>
        <c:crosses val="autoZero"/>
        <c:auto val="1"/>
        <c:lblAlgn val="ctr"/>
        <c:lblOffset val="100"/>
      </c:catAx>
      <c:valAx>
        <c:axId val="36425607"/>
        <c:scaling>
          <c:orientation val="minMax"/>
          <c:min val="8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72844"/>
        <c:crossesAt val="1"/>
        <c:crossBetween val="midCat"/>
      </c:valAx>
      <c:catAx>
        <c:axId val="1051144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935281"/>
        <c:auto val="1"/>
        <c:lblAlgn val="ctr"/>
        <c:lblOffset val="100"/>
      </c:catAx>
      <c:valAx>
        <c:axId val="39935281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051144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98.8996849647311</c:v>
                </c:pt>
                <c:pt idx="19">
                  <c:v>96.8544396544644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98.9377533319836</c:v>
                </c:pt>
                <c:pt idx="23">
                  <c:v>89.515110157509</c:v>
                </c:pt>
                <c:pt idx="24">
                  <c:v>92.7134695742797</c:v>
                </c:pt>
                <c:pt idx="25">
                  <c:v>95.1532977209713</c:v>
                </c:pt>
                <c:pt idx="26">
                  <c:v>100.032954014354</c:v>
                </c:pt>
                <c:pt idx="27">
                  <c:v>102.472782161046</c:v>
                </c:pt>
                <c:pt idx="28">
                  <c:v>101.923486614795</c:v>
                </c:pt>
                <c:pt idx="29">
                  <c:v>100.69414748101</c:v>
                </c:pt>
                <c:pt idx="30">
                  <c:v>100.130762137163</c:v>
                </c:pt>
                <c:pt idx="31">
                  <c:v>99.7892107748902</c:v>
                </c:pt>
                <c:pt idx="32">
                  <c:v>100.408716153482</c:v>
                </c:pt>
                <c:pt idx="33">
                  <c:v>100.961017966855</c:v>
                </c:pt>
                <c:pt idx="34">
                  <c:v>102.013541158152</c:v>
                </c:pt>
                <c:pt idx="35">
                  <c:v>102.383179131125</c:v>
                </c:pt>
                <c:pt idx="36">
                  <c:v>102.622138956296</c:v>
                </c:pt>
                <c:pt idx="37">
                  <c:v>101.873781638488</c:v>
                </c:pt>
                <c:pt idx="38">
                  <c:v>103.012078816917</c:v>
                </c:pt>
                <c:pt idx="39">
                  <c:v>103.16687031023</c:v>
                </c:pt>
                <c:pt idx="40">
                  <c:v>103.696924475609</c:v>
                </c:pt>
                <c:pt idx="41">
                  <c:v>103.923376155099</c:v>
                </c:pt>
                <c:pt idx="42">
                  <c:v>104.662031242735</c:v>
                </c:pt>
                <c:pt idx="43">
                  <c:v>105.11007231305</c:v>
                </c:pt>
                <c:pt idx="44">
                  <c:v>105.611899953973</c:v>
                </c:pt>
                <c:pt idx="45">
                  <c:v>106.324377743963</c:v>
                </c:pt>
                <c:pt idx="46">
                  <c:v>107.327787280925</c:v>
                </c:pt>
                <c:pt idx="47">
                  <c:v>108.18874278995</c:v>
                </c:pt>
                <c:pt idx="48">
                  <c:v>109.421217198028</c:v>
                </c:pt>
                <c:pt idx="49">
                  <c:v>109.789289512923</c:v>
                </c:pt>
                <c:pt idx="50">
                  <c:v>110.914702889988</c:v>
                </c:pt>
                <c:pt idx="51">
                  <c:v>111.338530432903</c:v>
                </c:pt>
                <c:pt idx="52">
                  <c:v>111.556691108979</c:v>
                </c:pt>
                <c:pt idx="53">
                  <c:v>111.956990129259</c:v>
                </c:pt>
                <c:pt idx="54">
                  <c:v>112.545718459842</c:v>
                </c:pt>
                <c:pt idx="55">
                  <c:v>112.844302046129</c:v>
                </c:pt>
                <c:pt idx="56">
                  <c:v>113.299438764497</c:v>
                </c:pt>
                <c:pt idx="57">
                  <c:v>114.694151186302</c:v>
                </c:pt>
                <c:pt idx="58">
                  <c:v>115.959533526612</c:v>
                </c:pt>
                <c:pt idx="59">
                  <c:v>116.34337889395</c:v>
                </c:pt>
                <c:pt idx="60">
                  <c:v>116.778315858518</c:v>
                </c:pt>
                <c:pt idx="61">
                  <c:v>116.907655317954</c:v>
                </c:pt>
                <c:pt idx="62">
                  <c:v>116.948427570719</c:v>
                </c:pt>
                <c:pt idx="63">
                  <c:v>118.00056805811</c:v>
                </c:pt>
                <c:pt idx="64">
                  <c:v>119.097487601129</c:v>
                </c:pt>
                <c:pt idx="65">
                  <c:v>119.747553745355</c:v>
                </c:pt>
                <c:pt idx="66">
                  <c:v>119.599250889272</c:v>
                </c:pt>
                <c:pt idx="67">
                  <c:v>121.150439474963</c:v>
                </c:pt>
                <c:pt idx="68">
                  <c:v>121.472879735895</c:v>
                </c:pt>
                <c:pt idx="69">
                  <c:v>121.335790659575</c:v>
                </c:pt>
                <c:pt idx="70">
                  <c:v>121.719177800849</c:v>
                </c:pt>
                <c:pt idx="71">
                  <c:v>122.255048937322</c:v>
                </c:pt>
                <c:pt idx="72">
                  <c:v>122.224372739584</c:v>
                </c:pt>
                <c:pt idx="73">
                  <c:v>122.638154499818</c:v>
                </c:pt>
                <c:pt idx="74">
                  <c:v>122.254295932915</c:v>
                </c:pt>
                <c:pt idx="75">
                  <c:v>123.407341789869</c:v>
                </c:pt>
                <c:pt idx="76">
                  <c:v>123.234875047651</c:v>
                </c:pt>
                <c:pt idx="77">
                  <c:v>123.697355527765</c:v>
                </c:pt>
                <c:pt idx="78">
                  <c:v>123.946218856664</c:v>
                </c:pt>
                <c:pt idx="79">
                  <c:v>123.761206002152</c:v>
                </c:pt>
                <c:pt idx="80">
                  <c:v>123.744730378329</c:v>
                </c:pt>
                <c:pt idx="81">
                  <c:v>124.520078210504</c:v>
                </c:pt>
                <c:pt idx="82">
                  <c:v>124.914653994978</c:v>
                </c:pt>
                <c:pt idx="83">
                  <c:v>124.885882566362</c:v>
                </c:pt>
                <c:pt idx="84">
                  <c:v>125.759330869348</c:v>
                </c:pt>
                <c:pt idx="85">
                  <c:v>126.461470889825</c:v>
                </c:pt>
                <c:pt idx="86">
                  <c:v>126.450069771314</c:v>
                </c:pt>
                <c:pt idx="87">
                  <c:v>127.963648566041</c:v>
                </c:pt>
                <c:pt idx="88">
                  <c:v>127.836035794126</c:v>
                </c:pt>
                <c:pt idx="89">
                  <c:v>128.730596607487</c:v>
                </c:pt>
                <c:pt idx="90">
                  <c:v>129.224008264993</c:v>
                </c:pt>
                <c:pt idx="91">
                  <c:v>128.678030662805</c:v>
                </c:pt>
                <c:pt idx="92">
                  <c:v>129.728304726992</c:v>
                </c:pt>
                <c:pt idx="93">
                  <c:v>129.894303179617</c:v>
                </c:pt>
                <c:pt idx="94">
                  <c:v>130.43584885055</c:v>
                </c:pt>
                <c:pt idx="95">
                  <c:v>130.868646186923</c:v>
                </c:pt>
                <c:pt idx="96">
                  <c:v>131.590871022015</c:v>
                </c:pt>
                <c:pt idx="97">
                  <c:v>132.181135967643</c:v>
                </c:pt>
                <c:pt idx="98">
                  <c:v>132.007080261091</c:v>
                </c:pt>
                <c:pt idx="99">
                  <c:v>132.403838172649</c:v>
                </c:pt>
                <c:pt idx="100">
                  <c:v>133.375565311238</c:v>
                </c:pt>
                <c:pt idx="101">
                  <c:v>133.319779165489</c:v>
                </c:pt>
                <c:pt idx="102">
                  <c:v>133.287457870234</c:v>
                </c:pt>
                <c:pt idx="103">
                  <c:v>132.682595287004</c:v>
                </c:pt>
                <c:pt idx="104">
                  <c:v>133.341920018107</c:v>
                </c:pt>
                <c:pt idx="105">
                  <c:v>133.916953128828</c:v>
                </c:pt>
                <c:pt idx="106">
                  <c:v>134.436818587273</c:v>
                </c:pt>
                <c:pt idx="107">
                  <c:v>134.158908181097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0387261"/>
        <c:axId val="15804128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-0.0248179244456032</c:v>
                </c:pt>
                <c:pt idx="22">
                  <c:v>-0.031</c:v>
                </c:pt>
                <c:pt idx="26">
                  <c:v>0</c:v>
                </c:pt>
                <c:pt idx="30">
                  <c:v>0.0311628084177307</c:v>
                </c:pt>
                <c:pt idx="34">
                  <c:v>0.00802123167014623</c:v>
                </c:pt>
                <c:pt idx="38">
                  <c:v>0.0120966513100726</c:v>
                </c:pt>
                <c:pt idx="42">
                  <c:v>0.0163573058880129</c:v>
                </c:pt>
                <c:pt idx="46">
                  <c:v>0.0241029867372073</c:v>
                </c:pt>
                <c:pt idx="50">
                  <c:v>0.0327777289337852</c:v>
                </c:pt>
                <c:pt idx="54">
                  <c:v>0.0168529395184205</c:v>
                </c:pt>
                <c:pt idx="58">
                  <c:v>0.0253791639117389</c:v>
                </c:pt>
                <c:pt idx="62">
                  <c:v>0.0181154199325504</c:v>
                </c:pt>
                <c:pt idx="66">
                  <c:v>0.0233865709597623</c:v>
                </c:pt>
                <c:pt idx="70">
                  <c:v>0.0149879991326831</c:v>
                </c:pt>
                <c:pt idx="74">
                  <c:v>0.00768570106011457</c:v>
                </c:pt>
                <c:pt idx="78">
                  <c:v>0.00838998517506862</c:v>
                </c:pt>
                <c:pt idx="82">
                  <c:v>0.00692562692518939</c:v>
                </c:pt>
                <c:pt idx="86">
                  <c:v>0.0172049210606517</c:v>
                </c:pt>
                <c:pt idx="90">
                  <c:v>0.0154631216826477</c:v>
                </c:pt>
                <c:pt idx="94">
                  <c:v>0.0125535955337799</c:v>
                </c:pt>
                <c:pt idx="98">
                  <c:v>0.0139286714749698</c:v>
                </c:pt>
                <c:pt idx="102">
                  <c:v>0.00848659052538392</c:v>
                </c:pt>
                <c:pt idx="106">
                  <c:v>0.00598725258953881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858581"/>
        <c:axId val="46566217"/>
      </c:lineChart>
      <c:catAx>
        <c:axId val="503872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5804128"/>
        <c:crosses val="autoZero"/>
        <c:auto val="1"/>
        <c:lblAlgn val="ctr"/>
        <c:lblOffset val="100"/>
      </c:catAx>
      <c:valAx>
        <c:axId val="15804128"/>
        <c:scaling>
          <c:orientation val="minMax"/>
          <c:min val="8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0387261"/>
        <c:crossesAt val="1"/>
        <c:crossBetween val="midCat"/>
      </c:valAx>
      <c:catAx>
        <c:axId val="4085858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566217"/>
        <c:auto val="1"/>
        <c:lblAlgn val="ctr"/>
        <c:lblOffset val="100"/>
      </c:catAx>
      <c:valAx>
        <c:axId val="46566217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085858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-0.0328930718673193</c:v>
                </c:pt>
                <c:pt idx="2">
                  <c:v>-0.0327968849329027</c:v>
                </c:pt>
                <c:pt idx="3">
                  <c:v>-0.0365905683540884</c:v>
                </c:pt>
                <c:pt idx="4">
                  <c:v>-0.0364938765678461</c:v>
                </c:pt>
                <c:pt idx="5">
                  <c:v>-0.0380919198121108</c:v>
                </c:pt>
                <c:pt idx="6">
                  <c:v>-0.0415595901473936</c:v>
                </c:pt>
                <c:pt idx="7">
                  <c:v>-0.0383771310337608</c:v>
                </c:pt>
                <c:pt idx="8">
                  <c:v>-0.0370092956531185</c:v>
                </c:pt>
                <c:pt idx="9">
                  <c:v>-0.0346419455517818</c:v>
                </c:pt>
                <c:pt idx="10">
                  <c:v>-0.034973966853157</c:v>
                </c:pt>
                <c:pt idx="11">
                  <c:v>-0.0348989171124827</c:v>
                </c:pt>
                <c:pt idx="12">
                  <c:v>-0.0327732494554615</c:v>
                </c:pt>
                <c:pt idx="13">
                  <c:v>-0.0306592191307458</c:v>
                </c:pt>
                <c:pt idx="14">
                  <c:v>-0.0286126738211385</c:v>
                </c:pt>
                <c:pt idx="15">
                  <c:v>-0.0261680954957076</c:v>
                </c:pt>
                <c:pt idx="16">
                  <c:v>-0.0241030435979826</c:v>
                </c:pt>
                <c:pt idx="17">
                  <c:v>-0.0233032381638908</c:v>
                </c:pt>
                <c:pt idx="18">
                  <c:v>-0.0219347855909905</c:v>
                </c:pt>
                <c:pt idx="19">
                  <c:v>-0.0193965681478112</c:v>
                </c:pt>
                <c:pt idx="20">
                  <c:v>-0.0176279671154227</c:v>
                </c:pt>
                <c:pt idx="21">
                  <c:v>-0.0164722993279931</c:v>
                </c:pt>
                <c:pt idx="22">
                  <c:v>-0.0156225496747846</c:v>
                </c:pt>
                <c:pt idx="23">
                  <c:v>-0.0151820076765327</c:v>
                </c:pt>
                <c:pt idx="24">
                  <c:v>-0.0140354093082421</c:v>
                </c:pt>
                <c:pt idx="25">
                  <c:v>-0.0131458957195347</c:v>
                </c:pt>
                <c:pt idx="26">
                  <c:v>-0.0128669048808766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-0.0328930718673193</c:v>
                </c:pt>
                <c:pt idx="2">
                  <c:v>-0.032836852905352</c:v>
                </c:pt>
                <c:pt idx="3">
                  <c:v>-0.0371341830132013</c:v>
                </c:pt>
                <c:pt idx="4">
                  <c:v>-0.0374456233066293</c:v>
                </c:pt>
                <c:pt idx="5">
                  <c:v>-0.0389501878243253</c:v>
                </c:pt>
                <c:pt idx="6">
                  <c:v>-0.042755707651793</c:v>
                </c:pt>
                <c:pt idx="7">
                  <c:v>-0.0399759963101844</c:v>
                </c:pt>
                <c:pt idx="8">
                  <c:v>-0.0390274628873556</c:v>
                </c:pt>
                <c:pt idx="9">
                  <c:v>-0.0369303644970538</c:v>
                </c:pt>
                <c:pt idx="10">
                  <c:v>-0.0375999625764938</c:v>
                </c:pt>
                <c:pt idx="11">
                  <c:v>-0.0384682275324974</c:v>
                </c:pt>
                <c:pt idx="12">
                  <c:v>-0.0374829343517195</c:v>
                </c:pt>
                <c:pt idx="13">
                  <c:v>-0.0361182427330726</c:v>
                </c:pt>
                <c:pt idx="14">
                  <c:v>-0.0349368183039161</c:v>
                </c:pt>
                <c:pt idx="15">
                  <c:v>-0.0331158700697864</c:v>
                </c:pt>
                <c:pt idx="16">
                  <c:v>-0.0316717848003695</c:v>
                </c:pt>
                <c:pt idx="17">
                  <c:v>-0.031502765050202</c:v>
                </c:pt>
                <c:pt idx="18">
                  <c:v>-0.030827287778376</c:v>
                </c:pt>
                <c:pt idx="19">
                  <c:v>-0.0291149034535441</c:v>
                </c:pt>
                <c:pt idx="20">
                  <c:v>-0.0278676535878538</c:v>
                </c:pt>
                <c:pt idx="21">
                  <c:v>-0.0271105201946773</c:v>
                </c:pt>
                <c:pt idx="22">
                  <c:v>-0.0268925620581345</c:v>
                </c:pt>
                <c:pt idx="23">
                  <c:v>-0.0271893680066134</c:v>
                </c:pt>
                <c:pt idx="24">
                  <c:v>-0.0264732311890416</c:v>
                </c:pt>
                <c:pt idx="25">
                  <c:v>-0.0260190896416303</c:v>
                </c:pt>
                <c:pt idx="26">
                  <c:v>-0.026158204909071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-0.0328675664983813</c:v>
                </c:pt>
                <c:pt idx="2">
                  <c:v>-0.0327692930552249</c:v>
                </c:pt>
                <c:pt idx="3">
                  <c:v>-0.0365639649224516</c:v>
                </c:pt>
                <c:pt idx="4">
                  <c:v>-0.0360822512087068</c:v>
                </c:pt>
                <c:pt idx="5">
                  <c:v>-0.0369597097627691</c:v>
                </c:pt>
                <c:pt idx="6">
                  <c:v>-0.0353605778007896</c:v>
                </c:pt>
                <c:pt idx="7">
                  <c:v>-0.0349353440751681</c:v>
                </c:pt>
                <c:pt idx="8">
                  <c:v>-0.0357000950993855</c:v>
                </c:pt>
                <c:pt idx="9">
                  <c:v>-0.0358707901776359</c:v>
                </c:pt>
                <c:pt idx="10">
                  <c:v>-0.0365603275301006</c:v>
                </c:pt>
                <c:pt idx="11">
                  <c:v>-0.0371313487834789</c:v>
                </c:pt>
                <c:pt idx="12">
                  <c:v>-0.035047143539885</c:v>
                </c:pt>
                <c:pt idx="13">
                  <c:v>-0.0333813401308245</c:v>
                </c:pt>
                <c:pt idx="14">
                  <c:v>-0.0312755579036637</c:v>
                </c:pt>
                <c:pt idx="15">
                  <c:v>-0.0308628073761227</c:v>
                </c:pt>
                <c:pt idx="16">
                  <c:v>-0.029550569413448</c:v>
                </c:pt>
                <c:pt idx="17">
                  <c:v>-0.0295701836679201</c:v>
                </c:pt>
                <c:pt idx="18">
                  <c:v>-0.0294475798532638</c:v>
                </c:pt>
                <c:pt idx="19">
                  <c:v>-0.0285770026211477</c:v>
                </c:pt>
                <c:pt idx="20">
                  <c:v>-0.0285708318377723</c:v>
                </c:pt>
                <c:pt idx="21">
                  <c:v>-0.0287169068840965</c:v>
                </c:pt>
                <c:pt idx="22">
                  <c:v>-0.0276634376121807</c:v>
                </c:pt>
                <c:pt idx="23">
                  <c:v>-0.0272169510683353</c:v>
                </c:pt>
                <c:pt idx="24">
                  <c:v>-0.0261644123229305</c:v>
                </c:pt>
                <c:pt idx="25">
                  <c:v>-0.0262659093477269</c:v>
                </c:pt>
                <c:pt idx="26">
                  <c:v>-0.0265685812847834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-0.0328675664983813</c:v>
                </c:pt>
                <c:pt idx="2">
                  <c:v>-0.0328092610276742</c:v>
                </c:pt>
                <c:pt idx="3">
                  <c:v>-0.0371075795815644</c:v>
                </c:pt>
                <c:pt idx="4">
                  <c:v>-0.0370339979474901</c:v>
                </c:pt>
                <c:pt idx="5">
                  <c:v>-0.0378179777749836</c:v>
                </c:pt>
                <c:pt idx="6">
                  <c:v>-0.0364818277460206</c:v>
                </c:pt>
                <c:pt idx="7">
                  <c:v>-0.0364700420728732</c:v>
                </c:pt>
                <c:pt idx="8">
                  <c:v>-0.037640097728357</c:v>
                </c:pt>
                <c:pt idx="9">
                  <c:v>-0.0381111692640599</c:v>
                </c:pt>
                <c:pt idx="10">
                  <c:v>-0.0391610040526218</c:v>
                </c:pt>
                <c:pt idx="11">
                  <c:v>-0.040676113156492</c:v>
                </c:pt>
                <c:pt idx="12">
                  <c:v>-0.0396492941267463</c:v>
                </c:pt>
                <c:pt idx="13">
                  <c:v>-0.038925349821705</c:v>
                </c:pt>
                <c:pt idx="14">
                  <c:v>-0.0377742064484953</c:v>
                </c:pt>
                <c:pt idx="15">
                  <c:v>-0.0381668535554467</c:v>
                </c:pt>
                <c:pt idx="16">
                  <c:v>-0.0374950876347634</c:v>
                </c:pt>
                <c:pt idx="17">
                  <c:v>-0.0380816335145251</c:v>
                </c:pt>
                <c:pt idx="18">
                  <c:v>-0.0389615279415946</c:v>
                </c:pt>
                <c:pt idx="19">
                  <c:v>-0.0391658080555512</c:v>
                </c:pt>
                <c:pt idx="20">
                  <c:v>-0.039847320973946</c:v>
                </c:pt>
                <c:pt idx="21">
                  <c:v>-0.04045428771878</c:v>
                </c:pt>
                <c:pt idx="22">
                  <c:v>-0.0399699713553166</c:v>
                </c:pt>
                <c:pt idx="23">
                  <c:v>-0.0403216707251336</c:v>
                </c:pt>
                <c:pt idx="24">
                  <c:v>-0.0400958478322408</c:v>
                </c:pt>
                <c:pt idx="25">
                  <c:v>-0.040931898980636</c:v>
                </c:pt>
                <c:pt idx="26">
                  <c:v>-0.0418878208934416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-0.0328674289420158</c:v>
                </c:pt>
                <c:pt idx="2">
                  <c:v>-0.0327680314743077</c:v>
                </c:pt>
                <c:pt idx="3">
                  <c:v>-0.0365591602545875</c:v>
                </c:pt>
                <c:pt idx="4">
                  <c:v>-0.0369353778710977</c:v>
                </c:pt>
                <c:pt idx="5">
                  <c:v>-0.0375709615366893</c:v>
                </c:pt>
                <c:pt idx="6">
                  <c:v>-0.0328005436278651</c:v>
                </c:pt>
                <c:pt idx="7">
                  <c:v>-0.028141138623761</c:v>
                </c:pt>
                <c:pt idx="8">
                  <c:v>-0.0277580318883441</c:v>
                </c:pt>
                <c:pt idx="9">
                  <c:v>-0.0271582063069068</c:v>
                </c:pt>
                <c:pt idx="10">
                  <c:v>-0.0254251162877346</c:v>
                </c:pt>
                <c:pt idx="11">
                  <c:v>-0.0229062599602614</c:v>
                </c:pt>
                <c:pt idx="12">
                  <c:v>-0.0204768779599287</c:v>
                </c:pt>
                <c:pt idx="13">
                  <c:v>-0.0176944301433969</c:v>
                </c:pt>
                <c:pt idx="14">
                  <c:v>-0.0151264322386534</c:v>
                </c:pt>
                <c:pt idx="15">
                  <c:v>-0.0122954600809093</c:v>
                </c:pt>
                <c:pt idx="16">
                  <c:v>-0.0103684839581783</c:v>
                </c:pt>
                <c:pt idx="17">
                  <c:v>-0.00786634267911953</c:v>
                </c:pt>
                <c:pt idx="18">
                  <c:v>-0.00607754061220427</c:v>
                </c:pt>
                <c:pt idx="19">
                  <c:v>-0.00469521881503755</c:v>
                </c:pt>
                <c:pt idx="20">
                  <c:v>-0.00314184344377875</c:v>
                </c:pt>
                <c:pt idx="21">
                  <c:v>-0.0010348028414617</c:v>
                </c:pt>
                <c:pt idx="22">
                  <c:v>0.000593132108136942</c:v>
                </c:pt>
                <c:pt idx="23">
                  <c:v>0.00216367880968768</c:v>
                </c:pt>
                <c:pt idx="24">
                  <c:v>0.00357713169093516</c:v>
                </c:pt>
                <c:pt idx="25">
                  <c:v>0.00454570292014576</c:v>
                </c:pt>
                <c:pt idx="26">
                  <c:v>0.00560166622965238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-0.0328674289420158</c:v>
                </c:pt>
                <c:pt idx="2">
                  <c:v>-0.032807999446757</c:v>
                </c:pt>
                <c:pt idx="3">
                  <c:v>-0.0371027749137004</c:v>
                </c:pt>
                <c:pt idx="4">
                  <c:v>-0.037887124609881</c:v>
                </c:pt>
                <c:pt idx="5">
                  <c:v>-0.0384224309419695</c:v>
                </c:pt>
                <c:pt idx="6">
                  <c:v>-0.0339059414605826</c:v>
                </c:pt>
                <c:pt idx="7">
                  <c:v>-0.0296979939721402</c:v>
                </c:pt>
                <c:pt idx="8">
                  <c:v>-0.0297406776461899</c:v>
                </c:pt>
                <c:pt idx="9">
                  <c:v>-0.0293563885020727</c:v>
                </c:pt>
                <c:pt idx="10">
                  <c:v>-0.0279309274297474</c:v>
                </c:pt>
                <c:pt idx="11">
                  <c:v>-0.0262657237447128</c:v>
                </c:pt>
                <c:pt idx="12">
                  <c:v>-0.0248490709478656</c:v>
                </c:pt>
                <c:pt idx="13">
                  <c:v>-0.0226262656832556</c:v>
                </c:pt>
                <c:pt idx="14">
                  <c:v>-0.0208057279071565</c:v>
                </c:pt>
                <c:pt idx="15">
                  <c:v>-0.0186365249208301</c:v>
                </c:pt>
                <c:pt idx="16">
                  <c:v>-0.0173627404331701</c:v>
                </c:pt>
                <c:pt idx="17">
                  <c:v>-0.0152664928082309</c:v>
                </c:pt>
                <c:pt idx="18">
                  <c:v>-0.0139551874953313</c:v>
                </c:pt>
                <c:pt idx="19">
                  <c:v>-0.0128960772692655</c:v>
                </c:pt>
                <c:pt idx="20">
                  <c:v>-0.0116341028939177</c:v>
                </c:pt>
                <c:pt idx="21">
                  <c:v>-0.00999096229929058</c:v>
                </c:pt>
                <c:pt idx="22">
                  <c:v>-0.00880523442530027</c:v>
                </c:pt>
                <c:pt idx="23">
                  <c:v>-0.00775282211520424</c:v>
                </c:pt>
                <c:pt idx="24">
                  <c:v>-0.00671183231391209</c:v>
                </c:pt>
                <c:pt idx="25">
                  <c:v>-0.00622012101913682</c:v>
                </c:pt>
                <c:pt idx="26">
                  <c:v>-0.00542695415360381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146671"/>
        <c:axId val="22888046"/>
      </c:lineChart>
      <c:catAx>
        <c:axId val="36146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888046"/>
        <c:crosses val="autoZero"/>
        <c:auto val="1"/>
        <c:lblAlgn val="ctr"/>
        <c:lblOffset val="100"/>
      </c:catAx>
      <c:valAx>
        <c:axId val="22888046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1466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-0.0328930718673193</c:v>
                </c:pt>
                <c:pt idx="24">
                  <c:v>-0.0327968849329027</c:v>
                </c:pt>
                <c:pt idx="25">
                  <c:v>-0.0365905683540884</c:v>
                </c:pt>
                <c:pt idx="26">
                  <c:v>-0.0364938765678461</c:v>
                </c:pt>
                <c:pt idx="27">
                  <c:v>-0.0380919198121108</c:v>
                </c:pt>
                <c:pt idx="28">
                  <c:v>-0.0415595901473936</c:v>
                </c:pt>
                <c:pt idx="29">
                  <c:v>-0.0383771310337608</c:v>
                </c:pt>
                <c:pt idx="30">
                  <c:v>-0.0370092956531185</c:v>
                </c:pt>
                <c:pt idx="31">
                  <c:v>-0.0346419455517818</c:v>
                </c:pt>
                <c:pt idx="32">
                  <c:v>-0.034973966853157</c:v>
                </c:pt>
                <c:pt idx="33">
                  <c:v>-0.0348989171124827</c:v>
                </c:pt>
                <c:pt idx="34">
                  <c:v>-0.0327732494554615</c:v>
                </c:pt>
                <c:pt idx="35">
                  <c:v>-0.0306592191307458</c:v>
                </c:pt>
                <c:pt idx="36">
                  <c:v>-0.0286126738211385</c:v>
                </c:pt>
                <c:pt idx="37">
                  <c:v>-0.0261680954957076</c:v>
                </c:pt>
                <c:pt idx="38">
                  <c:v>-0.0241030435979826</c:v>
                </c:pt>
                <c:pt idx="39">
                  <c:v>-0.0233032381638908</c:v>
                </c:pt>
                <c:pt idx="40">
                  <c:v>-0.0219347855909905</c:v>
                </c:pt>
                <c:pt idx="41">
                  <c:v>-0.0193965681478112</c:v>
                </c:pt>
                <c:pt idx="42">
                  <c:v>-0.0176279671154227</c:v>
                </c:pt>
                <c:pt idx="43">
                  <c:v>-0.0164722993279931</c:v>
                </c:pt>
                <c:pt idx="44">
                  <c:v>-0.0156225496747846</c:v>
                </c:pt>
                <c:pt idx="45">
                  <c:v>-0.0151820076765327</c:v>
                </c:pt>
                <c:pt idx="46">
                  <c:v>-0.0140354093082421</c:v>
                </c:pt>
                <c:pt idx="47">
                  <c:v>-0.0131458957195347</c:v>
                </c:pt>
                <c:pt idx="48">
                  <c:v>-0.0128669048808766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-0.032836852905352</c:v>
                </c:pt>
                <c:pt idx="25">
                  <c:v>-0.0371341830132013</c:v>
                </c:pt>
                <c:pt idx="26">
                  <c:v>-0.0374456233066293</c:v>
                </c:pt>
                <c:pt idx="27">
                  <c:v>-0.0389501878243253</c:v>
                </c:pt>
                <c:pt idx="28">
                  <c:v>-0.042755707651793</c:v>
                </c:pt>
                <c:pt idx="29">
                  <c:v>-0.0399759963101844</c:v>
                </c:pt>
                <c:pt idx="30">
                  <c:v>-0.0390274628873556</c:v>
                </c:pt>
                <c:pt idx="31">
                  <c:v>-0.0369303644970538</c:v>
                </c:pt>
                <c:pt idx="32">
                  <c:v>-0.0375999625764938</c:v>
                </c:pt>
                <c:pt idx="33">
                  <c:v>-0.0384682275324974</c:v>
                </c:pt>
                <c:pt idx="34">
                  <c:v>-0.0374829343517195</c:v>
                </c:pt>
                <c:pt idx="35">
                  <c:v>-0.0361182427330726</c:v>
                </c:pt>
                <c:pt idx="36">
                  <c:v>-0.0349368183039161</c:v>
                </c:pt>
                <c:pt idx="37">
                  <c:v>-0.0331158700697864</c:v>
                </c:pt>
                <c:pt idx="38">
                  <c:v>-0.0316717848003695</c:v>
                </c:pt>
                <c:pt idx="39">
                  <c:v>-0.031502765050202</c:v>
                </c:pt>
                <c:pt idx="40">
                  <c:v>-0.030827287778376</c:v>
                </c:pt>
                <c:pt idx="41">
                  <c:v>-0.0291149034535441</c:v>
                </c:pt>
                <c:pt idx="42">
                  <c:v>-0.0278676535878538</c:v>
                </c:pt>
                <c:pt idx="43">
                  <c:v>-0.0271105201946773</c:v>
                </c:pt>
                <c:pt idx="44">
                  <c:v>-0.0268925620581345</c:v>
                </c:pt>
                <c:pt idx="45">
                  <c:v>-0.0271893680066134</c:v>
                </c:pt>
                <c:pt idx="46">
                  <c:v>-0.0264732311890416</c:v>
                </c:pt>
                <c:pt idx="47">
                  <c:v>-0.0260190896416303</c:v>
                </c:pt>
                <c:pt idx="48">
                  <c:v>-0.026158204909071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-0.0365639649224516</c:v>
                </c:pt>
                <c:pt idx="26">
                  <c:v>-0.0360822512087068</c:v>
                </c:pt>
                <c:pt idx="27">
                  <c:v>-0.0369597097627691</c:v>
                </c:pt>
                <c:pt idx="28">
                  <c:v>-0.0353605778007896</c:v>
                </c:pt>
                <c:pt idx="29">
                  <c:v>-0.0349353440751681</c:v>
                </c:pt>
                <c:pt idx="30">
                  <c:v>-0.0357000950993855</c:v>
                </c:pt>
                <c:pt idx="31">
                  <c:v>-0.0358707901776359</c:v>
                </c:pt>
                <c:pt idx="32">
                  <c:v>-0.0365603275301006</c:v>
                </c:pt>
                <c:pt idx="33">
                  <c:v>-0.0371313487834789</c:v>
                </c:pt>
                <c:pt idx="34">
                  <c:v>-0.035047143539885</c:v>
                </c:pt>
                <c:pt idx="35">
                  <c:v>-0.0333813401308245</c:v>
                </c:pt>
                <c:pt idx="36">
                  <c:v>-0.0312755579036637</c:v>
                </c:pt>
                <c:pt idx="37">
                  <c:v>-0.0308628073761227</c:v>
                </c:pt>
                <c:pt idx="38">
                  <c:v>-0.029550569413448</c:v>
                </c:pt>
                <c:pt idx="39">
                  <c:v>-0.0295701836679201</c:v>
                </c:pt>
                <c:pt idx="40">
                  <c:v>-0.0294475798532638</c:v>
                </c:pt>
                <c:pt idx="41">
                  <c:v>-0.0285770026211477</c:v>
                </c:pt>
                <c:pt idx="42">
                  <c:v>-0.0285708318377723</c:v>
                </c:pt>
                <c:pt idx="43">
                  <c:v>-0.0287169068840965</c:v>
                </c:pt>
                <c:pt idx="44">
                  <c:v>-0.0276634376121807</c:v>
                </c:pt>
                <c:pt idx="45">
                  <c:v>-0.0272169510683353</c:v>
                </c:pt>
                <c:pt idx="46">
                  <c:v>-0.0261644123229305</c:v>
                </c:pt>
                <c:pt idx="47">
                  <c:v>-0.0262659093477269</c:v>
                </c:pt>
                <c:pt idx="48">
                  <c:v>-0.0265685812847834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-0.0371075795815644</c:v>
                </c:pt>
                <c:pt idx="26">
                  <c:v>-0.0370339979474901</c:v>
                </c:pt>
                <c:pt idx="27">
                  <c:v>-0.0378179777749836</c:v>
                </c:pt>
                <c:pt idx="28">
                  <c:v>-0.0364818277460206</c:v>
                </c:pt>
                <c:pt idx="29">
                  <c:v>-0.0364700420728732</c:v>
                </c:pt>
                <c:pt idx="30">
                  <c:v>-0.037640097728357</c:v>
                </c:pt>
                <c:pt idx="31">
                  <c:v>-0.0381111692640599</c:v>
                </c:pt>
                <c:pt idx="32">
                  <c:v>-0.0391610040526218</c:v>
                </c:pt>
                <c:pt idx="33">
                  <c:v>-0.040676113156492</c:v>
                </c:pt>
                <c:pt idx="34">
                  <c:v>-0.0396492941267463</c:v>
                </c:pt>
                <c:pt idx="35">
                  <c:v>-0.038925349821705</c:v>
                </c:pt>
                <c:pt idx="36">
                  <c:v>-0.0377742064484953</c:v>
                </c:pt>
                <c:pt idx="37">
                  <c:v>-0.0381668535554467</c:v>
                </c:pt>
                <c:pt idx="38">
                  <c:v>-0.0374950876347634</c:v>
                </c:pt>
                <c:pt idx="39">
                  <c:v>-0.0380816335145251</c:v>
                </c:pt>
                <c:pt idx="40">
                  <c:v>-0.0389615279415946</c:v>
                </c:pt>
                <c:pt idx="41">
                  <c:v>-0.0391658080555512</c:v>
                </c:pt>
                <c:pt idx="42">
                  <c:v>-0.039847320973946</c:v>
                </c:pt>
                <c:pt idx="43">
                  <c:v>-0.04045428771878</c:v>
                </c:pt>
                <c:pt idx="44">
                  <c:v>-0.0399699713553166</c:v>
                </c:pt>
                <c:pt idx="45">
                  <c:v>-0.0403216707251336</c:v>
                </c:pt>
                <c:pt idx="46">
                  <c:v>-0.0400958478322408</c:v>
                </c:pt>
                <c:pt idx="47">
                  <c:v>-0.040931898980636</c:v>
                </c:pt>
                <c:pt idx="48">
                  <c:v>-0.0418878208934416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-0.0365591602545875</c:v>
                </c:pt>
                <c:pt idx="26">
                  <c:v>-0.0369353778710977</c:v>
                </c:pt>
                <c:pt idx="27">
                  <c:v>-0.0375709615366893</c:v>
                </c:pt>
                <c:pt idx="28">
                  <c:v>-0.0328005436278651</c:v>
                </c:pt>
                <c:pt idx="29">
                  <c:v>-0.028141138623761</c:v>
                </c:pt>
                <c:pt idx="30">
                  <c:v>-0.0277580318883441</c:v>
                </c:pt>
                <c:pt idx="31">
                  <c:v>-0.0271582063069068</c:v>
                </c:pt>
                <c:pt idx="32">
                  <c:v>-0.0254251162877346</c:v>
                </c:pt>
                <c:pt idx="33">
                  <c:v>-0.0229062599602614</c:v>
                </c:pt>
                <c:pt idx="34">
                  <c:v>-0.0204768779599287</c:v>
                </c:pt>
                <c:pt idx="35">
                  <c:v>-0.0176944301433969</c:v>
                </c:pt>
                <c:pt idx="36">
                  <c:v>-0.0151264322386534</c:v>
                </c:pt>
                <c:pt idx="37">
                  <c:v>-0.0122954600809093</c:v>
                </c:pt>
                <c:pt idx="38">
                  <c:v>-0.0103684839581783</c:v>
                </c:pt>
                <c:pt idx="39">
                  <c:v>-0.00786634267911953</c:v>
                </c:pt>
                <c:pt idx="40">
                  <c:v>-0.00607754061220427</c:v>
                </c:pt>
                <c:pt idx="41">
                  <c:v>-0.00469521881503755</c:v>
                </c:pt>
                <c:pt idx="42">
                  <c:v>-0.00314184344377875</c:v>
                </c:pt>
                <c:pt idx="43">
                  <c:v>-0.0010348028414617</c:v>
                </c:pt>
                <c:pt idx="44">
                  <c:v>0.000593132108136942</c:v>
                </c:pt>
                <c:pt idx="45">
                  <c:v>0.00216367880968768</c:v>
                </c:pt>
                <c:pt idx="46">
                  <c:v>0.00357713169093516</c:v>
                </c:pt>
                <c:pt idx="47">
                  <c:v>0.00454570292014576</c:v>
                </c:pt>
                <c:pt idx="48">
                  <c:v>0.00560166622965238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-0.0371027749137004</c:v>
                </c:pt>
                <c:pt idx="26">
                  <c:v>-0.037887124609881</c:v>
                </c:pt>
                <c:pt idx="27">
                  <c:v>-0.0384224309419695</c:v>
                </c:pt>
                <c:pt idx="28">
                  <c:v>-0.0339059414605826</c:v>
                </c:pt>
                <c:pt idx="29">
                  <c:v>-0.0296979939721402</c:v>
                </c:pt>
                <c:pt idx="30">
                  <c:v>-0.0297406776461899</c:v>
                </c:pt>
                <c:pt idx="31">
                  <c:v>-0.0293563885020727</c:v>
                </c:pt>
                <c:pt idx="32">
                  <c:v>-0.0279309274297474</c:v>
                </c:pt>
                <c:pt idx="33">
                  <c:v>-0.0262657237447128</c:v>
                </c:pt>
                <c:pt idx="34">
                  <c:v>-0.0248490709478656</c:v>
                </c:pt>
                <c:pt idx="35">
                  <c:v>-0.0226262656832556</c:v>
                </c:pt>
                <c:pt idx="36">
                  <c:v>-0.0208057279071565</c:v>
                </c:pt>
                <c:pt idx="37">
                  <c:v>-0.0186365249208301</c:v>
                </c:pt>
                <c:pt idx="38">
                  <c:v>-0.0173627404331701</c:v>
                </c:pt>
                <c:pt idx="39">
                  <c:v>-0.0152664928082309</c:v>
                </c:pt>
                <c:pt idx="40">
                  <c:v>-0.0139551874953313</c:v>
                </c:pt>
                <c:pt idx="41">
                  <c:v>-0.0128960772692655</c:v>
                </c:pt>
                <c:pt idx="42">
                  <c:v>-0.0116341028939177</c:v>
                </c:pt>
                <c:pt idx="43">
                  <c:v>-0.00999096229929058</c:v>
                </c:pt>
                <c:pt idx="44">
                  <c:v>-0.00880523442530027</c:v>
                </c:pt>
                <c:pt idx="45">
                  <c:v>-0.00775282211520424</c:v>
                </c:pt>
                <c:pt idx="46">
                  <c:v>-0.00671183231391209</c:v>
                </c:pt>
                <c:pt idx="47">
                  <c:v>-0.00622012101913682</c:v>
                </c:pt>
                <c:pt idx="48">
                  <c:v>-0.00542695415360381</c:v>
                </c:pt>
              </c:numCache>
            </c:numRef>
          </c:yVal>
          <c:smooth val="0"/>
        </c:ser>
        <c:axId val="75629985"/>
        <c:axId val="90870523"/>
      </c:scatterChart>
      <c:valAx>
        <c:axId val="7562998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0870523"/>
        <c:crosses val="autoZero"/>
        <c:crossBetween val="midCat"/>
      </c:valAx>
      <c:valAx>
        <c:axId val="9087052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629985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A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s-AR" sz="1800" spc="-1" strike="noStrike">
                <a:solidFill>
                  <a:srgbClr val="000000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'Economic result'!$B$2:$B$3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2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result'!$C$2:$C$3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bf9000"/>
            </a:solidFill>
            <a:ln w="28800">
              <a:solidFill>
                <a:srgbClr val="bf9000"/>
              </a:solidFill>
              <a:round/>
            </a:ln>
          </c:spPr>
          <c:marker>
            <c:symbol val="triangle"/>
            <c:size val="12"/>
            <c:spPr>
              <a:solidFill>
                <a:srgbClr val="bf900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result'!$C$4:$C$51</c:f>
              <c:numCache>
                <c:formatCode>General</c:formatCode>
                <c:ptCount val="48"/>
                <c:pt idx="21">
                  <c:v>0.00115825366281496</c:v>
                </c:pt>
                <c:pt idx="22">
                  <c:v>-0.0116513100764571</c:v>
                </c:pt>
                <c:pt idx="23">
                  <c:v>-0.0153813483661033</c:v>
                </c:pt>
                <c:pt idx="24">
                  <c:v>-0.0182086099811397</c:v>
                </c:pt>
                <c:pt idx="25">
                  <c:v>-0.00907061593981025</c:v>
                </c:pt>
                <c:pt idx="26">
                  <c:v>-0.0143622318063248</c:v>
                </c:pt>
                <c:pt idx="27">
                  <c:v>-0.0178299021416075</c:v>
                </c:pt>
                <c:pt idx="28">
                  <c:v>-0.0146474430279748</c:v>
                </c:pt>
                <c:pt idx="29">
                  <c:v>-0.0132796076473325</c:v>
                </c:pt>
                <c:pt idx="30">
                  <c:v>-0.0109122575459958</c:v>
                </c:pt>
                <c:pt idx="31">
                  <c:v>-0.011244278847371</c:v>
                </c:pt>
                <c:pt idx="32">
                  <c:v>-0.0111692291066967</c:v>
                </c:pt>
                <c:pt idx="33">
                  <c:v>-0.00904356144967553</c:v>
                </c:pt>
                <c:pt idx="34">
                  <c:v>-0.00692953112495983</c:v>
                </c:pt>
                <c:pt idx="35">
                  <c:v>-0.00488298581535253</c:v>
                </c:pt>
                <c:pt idx="36">
                  <c:v>-0.00243840748992162</c:v>
                </c:pt>
                <c:pt idx="37">
                  <c:v>-0.000373355592196575</c:v>
                </c:pt>
                <c:pt idx="38">
                  <c:v>0.000426449841895212</c:v>
                </c:pt>
                <c:pt idx="39">
                  <c:v>0.00179490241479549</c:v>
                </c:pt>
                <c:pt idx="40">
                  <c:v>0.00433311985797484</c:v>
                </c:pt>
                <c:pt idx="41">
                  <c:v>0.0061017208903633</c:v>
                </c:pt>
                <c:pt idx="42">
                  <c:v>0.00725738867779294</c:v>
                </c:pt>
                <c:pt idx="43">
                  <c:v>0.00810713833100144</c:v>
                </c:pt>
                <c:pt idx="44">
                  <c:v>0.00854768032925335</c:v>
                </c:pt>
                <c:pt idx="45">
                  <c:v>0.00969427869754393</c:v>
                </c:pt>
                <c:pt idx="46">
                  <c:v>0.0105837922862513</c:v>
                </c:pt>
                <c:pt idx="47">
                  <c:v>0.0108627831249094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result'!$D$2:$D$3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ffc000"/>
            </a:solidFill>
            <a:ln w="28800">
              <a:solidFill>
                <a:srgbClr val="ffc000"/>
              </a:solidFill>
              <a:round/>
            </a:ln>
          </c:spPr>
          <c:marker>
            <c:symbol val="triangle"/>
            <c:size val="12"/>
            <c:spPr>
              <a:solidFill>
                <a:srgbClr val="ffc00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0.00115825366281496</c:v>
                </c:pt>
                <c:pt idx="22">
                  <c:v>-0.0116513100764571</c:v>
                </c:pt>
                <c:pt idx="23">
                  <c:v>-0.0192253939599372</c:v>
                </c:pt>
                <c:pt idx="24">
                  <c:v>-0.0260777248958302</c:v>
                </c:pt>
                <c:pt idx="25">
                  <c:v>-0.0215653565486653</c:v>
                </c:pt>
                <c:pt idx="26">
                  <c:v>-0.027662227863655</c:v>
                </c:pt>
                <c:pt idx="27">
                  <c:v>-0.0345781797024016</c:v>
                </c:pt>
                <c:pt idx="28">
                  <c:v>-0.031798468360793</c:v>
                </c:pt>
                <c:pt idx="29">
                  <c:v>-0.0308499349379642</c:v>
                </c:pt>
                <c:pt idx="30">
                  <c:v>-0.0287528365476624</c:v>
                </c:pt>
                <c:pt idx="31">
                  <c:v>-0.0294224346271024</c:v>
                </c:pt>
                <c:pt idx="32">
                  <c:v>-0.030290699583106</c:v>
                </c:pt>
                <c:pt idx="33">
                  <c:v>-0.0293054064023281</c:v>
                </c:pt>
                <c:pt idx="34">
                  <c:v>-0.0279407147836812</c:v>
                </c:pt>
                <c:pt idx="35">
                  <c:v>-0.0267592903545247</c:v>
                </c:pt>
                <c:pt idx="36">
                  <c:v>-0.024938342120395</c:v>
                </c:pt>
                <c:pt idx="37">
                  <c:v>-0.0234942568509781</c:v>
                </c:pt>
                <c:pt idx="38">
                  <c:v>-0.0233252371008106</c:v>
                </c:pt>
                <c:pt idx="39">
                  <c:v>-0.0226497598289846</c:v>
                </c:pt>
                <c:pt idx="40">
                  <c:v>-0.0209373755041527</c:v>
                </c:pt>
                <c:pt idx="41">
                  <c:v>-0.0196901256384624</c:v>
                </c:pt>
                <c:pt idx="42">
                  <c:v>-0.0189329922452859</c:v>
                </c:pt>
                <c:pt idx="43">
                  <c:v>-0.0187150341087431</c:v>
                </c:pt>
                <c:pt idx="44">
                  <c:v>-0.019011840057222</c:v>
                </c:pt>
                <c:pt idx="45">
                  <c:v>-0.0182957032396502</c:v>
                </c:pt>
                <c:pt idx="46">
                  <c:v>-0.0178415616922389</c:v>
                </c:pt>
                <c:pt idx="47">
                  <c:v>-0.0179806769596796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result'!$E$2:$E$3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c55a11"/>
            </a:solidFill>
            <a:ln w="28800">
              <a:solidFill>
                <a:srgbClr val="c55a11"/>
              </a:solidFill>
              <a:round/>
            </a:ln>
          </c:spPr>
          <c:marker>
            <c:symbol val="circle"/>
            <c:size val="12"/>
            <c:spPr>
              <a:solidFill>
                <a:srgbClr val="c55a11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result'!$E$4:$E$51</c:f>
              <c:numCache>
                <c:formatCode>General</c:formatCode>
                <c:ptCount val="48"/>
                <c:pt idx="26">
                  <c:v>-0.013230021756983</c:v>
                </c:pt>
                <c:pt idx="27">
                  <c:v>-0.0116308897950035</c:v>
                </c:pt>
                <c:pt idx="28">
                  <c:v>-0.011205656069382</c:v>
                </c:pt>
                <c:pt idx="29">
                  <c:v>-0.0119704070935994</c:v>
                </c:pt>
                <c:pt idx="30">
                  <c:v>-0.0121411021718498</c:v>
                </c:pt>
                <c:pt idx="31">
                  <c:v>-0.0128306395243145</c:v>
                </c:pt>
                <c:pt idx="32">
                  <c:v>-0.0134016607776928</c:v>
                </c:pt>
                <c:pt idx="33">
                  <c:v>-0.0113174555340989</c:v>
                </c:pt>
                <c:pt idx="34">
                  <c:v>-0.00965165212503841</c:v>
                </c:pt>
                <c:pt idx="35">
                  <c:v>-0.00754586989787756</c:v>
                </c:pt>
                <c:pt idx="36">
                  <c:v>-0.00713311937033657</c:v>
                </c:pt>
                <c:pt idx="37">
                  <c:v>-0.00582088140766192</c:v>
                </c:pt>
                <c:pt idx="38">
                  <c:v>-0.00584049566213404</c:v>
                </c:pt>
                <c:pt idx="39">
                  <c:v>-0.00571789184747767</c:v>
                </c:pt>
                <c:pt idx="40">
                  <c:v>-0.00484731461536164</c:v>
                </c:pt>
                <c:pt idx="41">
                  <c:v>-0.00484114383198618</c:v>
                </c:pt>
                <c:pt idx="42">
                  <c:v>-0.00498721887831038</c:v>
                </c:pt>
                <c:pt idx="43">
                  <c:v>-0.00393374960639459</c:v>
                </c:pt>
                <c:pt idx="44">
                  <c:v>-0.0034872630625492</c:v>
                </c:pt>
                <c:pt idx="45">
                  <c:v>-0.00243472431714445</c:v>
                </c:pt>
                <c:pt idx="46">
                  <c:v>-0.0025362213419408</c:v>
                </c:pt>
                <c:pt idx="47">
                  <c:v>-0.00283889327899726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result'!$F$2:$F$3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circle"/>
            <c:size val="12"/>
            <c:spPr>
              <a:solidFill>
                <a:srgbClr val="7e0021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-0.0265300178143132</c:v>
                </c:pt>
                <c:pt idx="27">
                  <c:v>-0.0283042997966292</c:v>
                </c:pt>
                <c:pt idx="28">
                  <c:v>-0.0282925141234817</c:v>
                </c:pt>
                <c:pt idx="29">
                  <c:v>-0.0294625697789656</c:v>
                </c:pt>
                <c:pt idx="30">
                  <c:v>-0.0299336413146685</c:v>
                </c:pt>
                <c:pt idx="31">
                  <c:v>-0.0309834761032303</c:v>
                </c:pt>
                <c:pt idx="32">
                  <c:v>-0.0324985852071005</c:v>
                </c:pt>
                <c:pt idx="33">
                  <c:v>-0.0314717661773548</c:v>
                </c:pt>
                <c:pt idx="34">
                  <c:v>-0.0307478218723136</c:v>
                </c:pt>
                <c:pt idx="35">
                  <c:v>-0.0295966784991038</c:v>
                </c:pt>
                <c:pt idx="36">
                  <c:v>-0.0299893256060552</c:v>
                </c:pt>
                <c:pt idx="37">
                  <c:v>-0.0293175596853719</c:v>
                </c:pt>
                <c:pt idx="38">
                  <c:v>-0.0299041055651337</c:v>
                </c:pt>
                <c:pt idx="39">
                  <c:v>-0.0307839999922031</c:v>
                </c:pt>
                <c:pt idx="40">
                  <c:v>-0.0309882801061598</c:v>
                </c:pt>
                <c:pt idx="41">
                  <c:v>-0.0316697930245545</c:v>
                </c:pt>
                <c:pt idx="42">
                  <c:v>-0.0322767597693885</c:v>
                </c:pt>
                <c:pt idx="43">
                  <c:v>-0.0317924434059252</c:v>
                </c:pt>
                <c:pt idx="44">
                  <c:v>-0.0321441427757421</c:v>
                </c:pt>
                <c:pt idx="45">
                  <c:v>-0.0319183198828493</c:v>
                </c:pt>
                <c:pt idx="46">
                  <c:v>-0.0327543710312445</c:v>
                </c:pt>
                <c:pt idx="47">
                  <c:v>-0.0337102929440501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result'!$G$2:$G$3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70ad47"/>
            </a:solidFill>
            <a:ln w="28800">
              <a:solidFill>
                <a:srgbClr val="70ad47"/>
              </a:solidFill>
              <a:round/>
            </a:ln>
          </c:spPr>
          <c:marker>
            <c:symbol val="diamond"/>
            <c:size val="12"/>
            <c:spPr>
              <a:solidFill>
                <a:srgbClr val="70ad47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result'!$G$4:$G$51</c:f>
              <c:numCache>
                <c:formatCode>General</c:formatCode>
                <c:ptCount val="48"/>
                <c:pt idx="26">
                  <c:v>-0.0138412735309032</c:v>
                </c:pt>
                <c:pt idx="27">
                  <c:v>-0.00907085562207901</c:v>
                </c:pt>
                <c:pt idx="28">
                  <c:v>-0.00441145061797492</c:v>
                </c:pt>
                <c:pt idx="29">
                  <c:v>-0.00402834388255796</c:v>
                </c:pt>
                <c:pt idx="30">
                  <c:v>-0.0034285183011207</c:v>
                </c:pt>
                <c:pt idx="31">
                  <c:v>-0.00169542828194852</c:v>
                </c:pt>
                <c:pt idx="32">
                  <c:v>0.000823428045524748</c:v>
                </c:pt>
                <c:pt idx="33">
                  <c:v>0.00325281004585736</c:v>
                </c:pt>
                <c:pt idx="34">
                  <c:v>0.00603525786238921</c:v>
                </c:pt>
                <c:pt idx="35">
                  <c:v>0.00860325576713272</c:v>
                </c:pt>
                <c:pt idx="36">
                  <c:v>0.0114342279248768</c:v>
                </c:pt>
                <c:pt idx="37">
                  <c:v>0.0133612040476078</c:v>
                </c:pt>
                <c:pt idx="38">
                  <c:v>0.0158633453266666</c:v>
                </c:pt>
                <c:pt idx="39">
                  <c:v>0.0176521473935818</c:v>
                </c:pt>
                <c:pt idx="40">
                  <c:v>0.0190344691907485</c:v>
                </c:pt>
                <c:pt idx="41">
                  <c:v>0.0205878445620074</c:v>
                </c:pt>
                <c:pt idx="42">
                  <c:v>0.0226948851643244</c:v>
                </c:pt>
                <c:pt idx="43">
                  <c:v>0.024322820113923</c:v>
                </c:pt>
                <c:pt idx="44">
                  <c:v>0.0258933668154738</c:v>
                </c:pt>
                <c:pt idx="45">
                  <c:v>0.0273068196967213</c:v>
                </c:pt>
                <c:pt idx="46">
                  <c:v>0.0282753909259319</c:v>
                </c:pt>
                <c:pt idx="47">
                  <c:v>0.0293313542354385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result'!$H$2:$H$3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385623"/>
            </a:solidFill>
            <a:ln w="28800">
              <a:solidFill>
                <a:srgbClr val="385623"/>
              </a:solidFill>
              <a:round/>
            </a:ln>
          </c:spPr>
          <c:marker>
            <c:symbol val="diamond"/>
            <c:size val="12"/>
            <c:spPr>
              <a:solidFill>
                <a:srgbClr val="385623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-0.0271344709812991</c:v>
                </c:pt>
                <c:pt idx="27">
                  <c:v>-0.0257284135111912</c:v>
                </c:pt>
                <c:pt idx="28">
                  <c:v>-0.0215204660227488</c:v>
                </c:pt>
                <c:pt idx="29">
                  <c:v>-0.0215631496967985</c:v>
                </c:pt>
                <c:pt idx="30">
                  <c:v>-0.0211788605526813</c:v>
                </c:pt>
                <c:pt idx="31">
                  <c:v>-0.019753399480356</c:v>
                </c:pt>
                <c:pt idx="32">
                  <c:v>-0.0180881957953213</c:v>
                </c:pt>
                <c:pt idx="33">
                  <c:v>-0.0166715429984741</c:v>
                </c:pt>
                <c:pt idx="34">
                  <c:v>-0.0144487377338642</c:v>
                </c:pt>
                <c:pt idx="35">
                  <c:v>-0.0126281999577651</c:v>
                </c:pt>
                <c:pt idx="36">
                  <c:v>-0.0104589969714386</c:v>
                </c:pt>
                <c:pt idx="37">
                  <c:v>-0.00918521248377869</c:v>
                </c:pt>
                <c:pt idx="38">
                  <c:v>-0.0070889648588394</c:v>
                </c:pt>
                <c:pt idx="39">
                  <c:v>-0.0057776595459398</c:v>
                </c:pt>
                <c:pt idx="40">
                  <c:v>-0.00471854931987402</c:v>
                </c:pt>
                <c:pt idx="41">
                  <c:v>-0.00345657494452626</c:v>
                </c:pt>
                <c:pt idx="42">
                  <c:v>-0.00181343434989913</c:v>
                </c:pt>
                <c:pt idx="43">
                  <c:v>-0.000627706475908823</c:v>
                </c:pt>
                <c:pt idx="44">
                  <c:v>0.000424705834187212</c:v>
                </c:pt>
                <c:pt idx="45">
                  <c:v>0.00146569563547936</c:v>
                </c:pt>
                <c:pt idx="46">
                  <c:v>0.00195740693025463</c:v>
                </c:pt>
                <c:pt idx="47">
                  <c:v>0.00275057379578764</c:v>
                </c:pt>
              </c:numCache>
            </c:numRef>
          </c:yVal>
          <c:smooth val="0"/>
        </c:ser>
        <c:axId val="79254269"/>
        <c:axId val="45910595"/>
      </c:scatterChart>
      <c:valAx>
        <c:axId val="79254269"/>
        <c:scaling>
          <c:orientation val="minMax"/>
          <c:max val="2040"/>
          <c:min val="1993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AR" sz="1000" spc="-1" strike="noStrike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15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5910595"/>
        <c:crosses val="autoZero"/>
        <c:crossBetween val="midCat"/>
        <c:majorUnit val="2"/>
      </c:valAx>
      <c:valAx>
        <c:axId val="45910595"/>
        <c:scaling>
          <c:orientation val="minMax"/>
        </c:scaling>
        <c:delete val="0"/>
        <c:axPos val="l"/>
        <c:majorGridlines>
          <c:spPr>
            <a:ln w="6480">
              <a:solidFill>
                <a:srgbClr val="fffff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AR" sz="1000" spc="-1" strike="noStrike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5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9254269"/>
        <c:crosses val="autoZero"/>
        <c:crossBetween val="midCat"/>
      </c:valAx>
      <c:spPr>
        <a:solidFill>
          <a:srgbClr val="ffffff"/>
        </a:solidFill>
        <a:ln>
          <a:solidFill>
            <a:srgbClr val="7e0021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solidFill>
        <a:srgbClr val="7e0021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A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s-AR" sz="1800" spc="-1" strike="noStrike">
                <a:solidFill>
                  <a:srgbClr val="000000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63915187936"/>
          <c:y val="0.0543952165427895"/>
          <c:w val="0.526503770054992"/>
          <c:h val="0.9370925549142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Family benefits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-0.0155413654604926</c:v>
                </c:pt>
                <c:pt idx="4">
                  <c:v>-0.0143726462498957</c:v>
                </c:pt>
                <c:pt idx="5">
                  <c:v>-0.0137758100818799</c:v>
                </c:pt>
                <c:pt idx="6">
                  <c:v>-0.0135005551606712</c:v>
                </c:pt>
                <c:pt idx="7">
                  <c:v>-0.0132504560692484</c:v>
                </c:pt>
                <c:pt idx="8">
                  <c:v>-0.0131330352654154</c:v>
                </c:pt>
                <c:pt idx="9">
                  <c:v>-0.0126770058720765</c:v>
                </c:pt>
                <c:pt idx="10">
                  <c:v>-0.0125999678489182</c:v>
                </c:pt>
                <c:pt idx="11">
                  <c:v>-0.0123182683572967</c:v>
                </c:pt>
                <c:pt idx="12">
                  <c:v>-0.0116968375556092</c:v>
                </c:pt>
                <c:pt idx="13">
                  <c:v>-0.0112266180875228</c:v>
                </c:pt>
                <c:pt idx="14">
                  <c:v>-0.0108424559871257</c:v>
                </c:pt>
                <c:pt idx="15">
                  <c:v>-0.0101688861558692</c:v>
                </c:pt>
                <c:pt idx="16">
                  <c:v>-0.00978349561156895</c:v>
                </c:pt>
                <c:pt idx="17">
                  <c:v>-0.00942635542242393</c:v>
                </c:pt>
                <c:pt idx="18">
                  <c:v>-0.00907844267770029</c:v>
                </c:pt>
                <c:pt idx="19">
                  <c:v>-0.00856206305370245</c:v>
                </c:pt>
                <c:pt idx="20">
                  <c:v>-0.0080524806249298</c:v>
                </c:pt>
                <c:pt idx="21">
                  <c:v>-0.00777692736538636</c:v>
                </c:pt>
                <c:pt idx="22">
                  <c:v>-0.00755661178400935</c:v>
                </c:pt>
                <c:pt idx="23">
                  <c:v>-0.00733849876707853</c:v>
                </c:pt>
                <c:pt idx="24">
                  <c:v>-0.00705125835901525</c:v>
                </c:pt>
                <c:pt idx="25">
                  <c:v>-0.00690843865450062</c:v>
                </c:pt>
                <c:pt idx="26">
                  <c:v>-0.00661979332327587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Pensions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-0.0829481034514563</c:v>
                </c:pt>
                <c:pt idx="2">
                  <c:v>-0.0821174703482337</c:v>
                </c:pt>
                <c:pt idx="3">
                  <c:v>-0.0848763332974243</c:v>
                </c:pt>
                <c:pt idx="4">
                  <c:v>-0.0821136940618776</c:v>
                </c:pt>
                <c:pt idx="5">
                  <c:v>-0.0775566990398286</c:v>
                </c:pt>
                <c:pt idx="6">
                  <c:v>-0.08404715258434</c:v>
                </c:pt>
                <c:pt idx="7">
                  <c:v>-0.083878994857509</c:v>
                </c:pt>
                <c:pt idx="8">
                  <c:v>-0.0854460787951299</c:v>
                </c:pt>
                <c:pt idx="9">
                  <c:v>-0.0852070489217627</c:v>
                </c:pt>
                <c:pt idx="10">
                  <c:v>-0.0875320484433336</c:v>
                </c:pt>
                <c:pt idx="11">
                  <c:v>-0.0891121059670793</c:v>
                </c:pt>
                <c:pt idx="12">
                  <c:v>-0.0892222873635187</c:v>
                </c:pt>
                <c:pt idx="13">
                  <c:v>-0.0886785077505384</c:v>
                </c:pt>
                <c:pt idx="14">
                  <c:v>-0.0881882086115118</c:v>
                </c:pt>
                <c:pt idx="15">
                  <c:v>-0.0873382589209538</c:v>
                </c:pt>
                <c:pt idx="16">
                  <c:v>-0.0866010978672076</c:v>
                </c:pt>
                <c:pt idx="17">
                  <c:v>-0.0866983203597787</c:v>
                </c:pt>
                <c:pt idx="18">
                  <c:v>-0.0865089130040469</c:v>
                </c:pt>
                <c:pt idx="19">
                  <c:v>-0.0859386479359127</c:v>
                </c:pt>
                <c:pt idx="20">
                  <c:v>-0.0854190078688039</c:v>
                </c:pt>
                <c:pt idx="21">
                  <c:v>-0.0850179070563828</c:v>
                </c:pt>
                <c:pt idx="22">
                  <c:v>-0.0850155615268437</c:v>
                </c:pt>
                <c:pt idx="23">
                  <c:v>-0.0855882149654347</c:v>
                </c:pt>
                <c:pt idx="24">
                  <c:v>-0.0854485387361446</c:v>
                </c:pt>
                <c:pt idx="25">
                  <c:v>-0.085307125121054</c:v>
                </c:pt>
                <c:pt idx="26">
                  <c:v>-0.0856590961937878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Social security contributions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0.0607890100036003</c:v>
                </c:pt>
                <c:pt idx="2">
                  <c:v>0.0613721775203611</c:v>
                </c:pt>
                <c:pt idx="3">
                  <c:v>0.0632835157447157</c:v>
                </c:pt>
                <c:pt idx="4">
                  <c:v>0.0590407170051439</c:v>
                </c:pt>
                <c:pt idx="5">
                  <c:v>0.0523823212973831</c:v>
                </c:pt>
                <c:pt idx="6">
                  <c:v>0.0547920000932182</c:v>
                </c:pt>
                <c:pt idx="7">
                  <c:v>0.0571534546165731</c:v>
                </c:pt>
                <c:pt idx="8">
                  <c:v>0.0595516511731896</c:v>
                </c:pt>
                <c:pt idx="9">
                  <c:v>0.0609536902967853</c:v>
                </c:pt>
                <c:pt idx="10">
                  <c:v>0.062532053715758</c:v>
                </c:pt>
                <c:pt idx="11">
                  <c:v>0.0629621467918786</c:v>
                </c:pt>
                <c:pt idx="12">
                  <c:v>0.0634361905674084</c:v>
                </c:pt>
                <c:pt idx="13">
                  <c:v>0.0637868831049885</c:v>
                </c:pt>
                <c:pt idx="14">
                  <c:v>0.0640938462947214</c:v>
                </c:pt>
                <c:pt idx="15">
                  <c:v>0.0643912750070366</c:v>
                </c:pt>
                <c:pt idx="16">
                  <c:v>0.0647128086784071</c:v>
                </c:pt>
                <c:pt idx="17">
                  <c:v>0.0646219107320005</c:v>
                </c:pt>
                <c:pt idx="18">
                  <c:v>0.0647600679033712</c:v>
                </c:pt>
                <c:pt idx="19">
                  <c:v>0.065385807536071</c:v>
                </c:pt>
                <c:pt idx="20">
                  <c:v>0.0656038349058799</c:v>
                </c:pt>
                <c:pt idx="21">
                  <c:v>0.0656843142270918</c:v>
                </c:pt>
                <c:pt idx="22">
                  <c:v>0.0656796112527186</c:v>
                </c:pt>
                <c:pt idx="23">
                  <c:v>0.0657373457258999</c:v>
                </c:pt>
                <c:pt idx="24">
                  <c:v>0.0660265659061182</c:v>
                </c:pt>
                <c:pt idx="25">
                  <c:v>0.0661964741339242</c:v>
                </c:pt>
                <c:pt idx="26">
                  <c:v>0.0661206846079927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Fiscal income net of non-simulated expenses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0.0141775279493915</c:v>
                </c:pt>
                <c:pt idx="7">
                  <c:v>0.0141775279493915</c:v>
                </c:pt>
                <c:pt idx="8">
                  <c:v>0.0141775279493915</c:v>
                </c:pt>
                <c:pt idx="9">
                  <c:v>0.0141775279493915</c:v>
                </c:pt>
                <c:pt idx="10">
                  <c:v>0.0141775279493915</c:v>
                </c:pt>
                <c:pt idx="11">
                  <c:v>0.0141775279493915</c:v>
                </c:pt>
                <c:pt idx="12">
                  <c:v>0.0141775279493915</c:v>
                </c:pt>
                <c:pt idx="13">
                  <c:v>0.0141775279493915</c:v>
                </c:pt>
                <c:pt idx="14">
                  <c:v>0.0141775279493915</c:v>
                </c:pt>
                <c:pt idx="15">
                  <c:v>0.0141775279493915</c:v>
                </c:pt>
                <c:pt idx="16">
                  <c:v>0.0141775279493915</c:v>
                </c:pt>
                <c:pt idx="17">
                  <c:v>0.0141775279493915</c:v>
                </c:pt>
                <c:pt idx="18">
                  <c:v>0.0141775279493915</c:v>
                </c:pt>
                <c:pt idx="19">
                  <c:v>0.0141775279493915</c:v>
                </c:pt>
                <c:pt idx="20">
                  <c:v>0.0141775279493915</c:v>
                </c:pt>
                <c:pt idx="21">
                  <c:v>0.0141775279493915</c:v>
                </c:pt>
                <c:pt idx="22">
                  <c:v>0.0141775279493915</c:v>
                </c:pt>
                <c:pt idx="23">
                  <c:v>0.0141775279493915</c:v>
                </c:pt>
                <c:pt idx="24">
                  <c:v>0.0141775279493915</c:v>
                </c:pt>
                <c:pt idx="25">
                  <c:v>0.0141775279493915</c:v>
                </c:pt>
                <c:pt idx="26">
                  <c:v>0.0141775279493915</c:v>
                </c:pt>
              </c:numCache>
            </c:numRef>
          </c:val>
        </c:ser>
        <c:gapWidth val="55"/>
        <c:overlap val="100"/>
        <c:axId val="6942361"/>
        <c:axId val="86763847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Economic result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0.00115825366281496</c:v>
                </c:pt>
                <c:pt idx="1">
                  <c:v>-0.0116513100764571</c:v>
                </c:pt>
                <c:pt idx="2">
                  <c:v>-0.0192253939599372</c:v>
                </c:pt>
                <c:pt idx="3">
                  <c:v>-0.0260777248958302</c:v>
                </c:pt>
                <c:pt idx="4">
                  <c:v>-0.0215653565486653</c:v>
                </c:pt>
                <c:pt idx="5">
                  <c:v>-0.0276622278636549</c:v>
                </c:pt>
                <c:pt idx="6">
                  <c:v>-0.0285781797024015</c:v>
                </c:pt>
                <c:pt idx="7">
                  <c:v>-0.0257984683607929</c:v>
                </c:pt>
                <c:pt idx="8">
                  <c:v>-0.0248499349379641</c:v>
                </c:pt>
                <c:pt idx="9">
                  <c:v>-0.0227528365476623</c:v>
                </c:pt>
                <c:pt idx="10">
                  <c:v>-0.0234224346271023</c:v>
                </c:pt>
                <c:pt idx="11">
                  <c:v>-0.0242906995831059</c:v>
                </c:pt>
                <c:pt idx="12">
                  <c:v>-0.023305406402328</c:v>
                </c:pt>
                <c:pt idx="13">
                  <c:v>-0.0219407147836811</c:v>
                </c:pt>
                <c:pt idx="14">
                  <c:v>-0.0207592903545246</c:v>
                </c:pt>
                <c:pt idx="15">
                  <c:v>-0.0189383421203949</c:v>
                </c:pt>
                <c:pt idx="16">
                  <c:v>-0.017494256850978</c:v>
                </c:pt>
                <c:pt idx="17">
                  <c:v>-0.0173252371008105</c:v>
                </c:pt>
                <c:pt idx="18">
                  <c:v>-0.0166497598289845</c:v>
                </c:pt>
                <c:pt idx="19">
                  <c:v>-0.0149373755041526</c:v>
                </c:pt>
                <c:pt idx="20">
                  <c:v>-0.0136901256384623</c:v>
                </c:pt>
                <c:pt idx="21">
                  <c:v>-0.0129329922452858</c:v>
                </c:pt>
                <c:pt idx="22">
                  <c:v>-0.012715034108743</c:v>
                </c:pt>
                <c:pt idx="23">
                  <c:v>-0.0130118400572219</c:v>
                </c:pt>
                <c:pt idx="24">
                  <c:v>-0.0122957032396501</c:v>
                </c:pt>
                <c:pt idx="25">
                  <c:v>-0.0118415616922388</c:v>
                </c:pt>
                <c:pt idx="26">
                  <c:v>-0.0119806769596795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42361"/>
        <c:axId val="86763847"/>
      </c:lineChart>
      <c:catAx>
        <c:axId val="694236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6763847"/>
        <c:crosses val="autoZero"/>
        <c:auto val="1"/>
        <c:lblAlgn val="ctr"/>
        <c:lblOffset val="100"/>
      </c:catAx>
      <c:valAx>
        <c:axId val="8676384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42361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result'!$B$2:$B$3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result'!$D$2:$D$3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bf9000"/>
            </a:solidFill>
            <a:ln w="28800">
              <a:solidFill>
                <a:srgbClr val="bf9000"/>
              </a:solidFill>
              <a:round/>
            </a:ln>
          </c:spPr>
          <c:marker>
            <c:symbol val="triangle"/>
            <c:size val="14"/>
            <c:spPr>
              <a:solidFill>
                <a:srgbClr val="bf900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0.00115825366281496</c:v>
                </c:pt>
                <c:pt idx="22">
                  <c:v>-0.0116513100764571</c:v>
                </c:pt>
                <c:pt idx="23">
                  <c:v>-0.0192253939599372</c:v>
                </c:pt>
                <c:pt idx="24">
                  <c:v>-0.0260777248958302</c:v>
                </c:pt>
                <c:pt idx="25">
                  <c:v>-0.0215653565486653</c:v>
                </c:pt>
                <c:pt idx="26">
                  <c:v>-0.027662227863655</c:v>
                </c:pt>
                <c:pt idx="27">
                  <c:v>-0.0345781797024016</c:v>
                </c:pt>
                <c:pt idx="28">
                  <c:v>-0.031798468360793</c:v>
                </c:pt>
                <c:pt idx="29">
                  <c:v>-0.0308499349379642</c:v>
                </c:pt>
                <c:pt idx="30">
                  <c:v>-0.0287528365476624</c:v>
                </c:pt>
                <c:pt idx="31">
                  <c:v>-0.0294224346271024</c:v>
                </c:pt>
                <c:pt idx="32">
                  <c:v>-0.030290699583106</c:v>
                </c:pt>
                <c:pt idx="33">
                  <c:v>-0.0293054064023281</c:v>
                </c:pt>
                <c:pt idx="34">
                  <c:v>-0.0279407147836812</c:v>
                </c:pt>
                <c:pt idx="35">
                  <c:v>-0.0267592903545247</c:v>
                </c:pt>
                <c:pt idx="36">
                  <c:v>-0.024938342120395</c:v>
                </c:pt>
                <c:pt idx="37">
                  <c:v>-0.0234942568509781</c:v>
                </c:pt>
                <c:pt idx="38">
                  <c:v>-0.0233252371008106</c:v>
                </c:pt>
                <c:pt idx="39">
                  <c:v>-0.0226497598289846</c:v>
                </c:pt>
                <c:pt idx="40">
                  <c:v>-0.0209373755041527</c:v>
                </c:pt>
                <c:pt idx="41">
                  <c:v>-0.0196901256384624</c:v>
                </c:pt>
                <c:pt idx="42">
                  <c:v>-0.0189329922452859</c:v>
                </c:pt>
                <c:pt idx="43">
                  <c:v>-0.0187150341087431</c:v>
                </c:pt>
                <c:pt idx="44">
                  <c:v>-0.019011840057222</c:v>
                </c:pt>
                <c:pt idx="45">
                  <c:v>-0.0182957032396502</c:v>
                </c:pt>
                <c:pt idx="46">
                  <c:v>-0.0178415616922389</c:v>
                </c:pt>
                <c:pt idx="47">
                  <c:v>-0.0179806769596796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result'!$F$2:$F$3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iamond"/>
            <c:size val="13"/>
            <c:spPr>
              <a:solidFill>
                <a:srgbClr val="7e0021"/>
              </a:solidFill>
            </c:spPr>
          </c:marker>
          <c:dPt>
            <c:idx val="40"/>
            <c:marker>
              <c:symbol val="diamond"/>
              <c:size val="13"/>
              <c:spPr>
                <a:solidFill>
                  <a:srgbClr val="7e0021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-0.0265300178143132</c:v>
                </c:pt>
                <c:pt idx="27">
                  <c:v>-0.0283042997966292</c:v>
                </c:pt>
                <c:pt idx="28">
                  <c:v>-0.0282925141234817</c:v>
                </c:pt>
                <c:pt idx="29">
                  <c:v>-0.0294625697789656</c:v>
                </c:pt>
                <c:pt idx="30">
                  <c:v>-0.0299336413146685</c:v>
                </c:pt>
                <c:pt idx="31">
                  <c:v>-0.0309834761032303</c:v>
                </c:pt>
                <c:pt idx="32">
                  <c:v>-0.0324985852071005</c:v>
                </c:pt>
                <c:pt idx="33">
                  <c:v>-0.0314717661773548</c:v>
                </c:pt>
                <c:pt idx="34">
                  <c:v>-0.0307478218723136</c:v>
                </c:pt>
                <c:pt idx="35">
                  <c:v>-0.0295966784991038</c:v>
                </c:pt>
                <c:pt idx="36">
                  <c:v>-0.0299893256060552</c:v>
                </c:pt>
                <c:pt idx="37">
                  <c:v>-0.0293175596853719</c:v>
                </c:pt>
                <c:pt idx="38">
                  <c:v>-0.0299041055651337</c:v>
                </c:pt>
                <c:pt idx="39">
                  <c:v>-0.0307839999922031</c:v>
                </c:pt>
                <c:pt idx="40">
                  <c:v>-0.0309882801061598</c:v>
                </c:pt>
                <c:pt idx="41">
                  <c:v>-0.0316697930245545</c:v>
                </c:pt>
                <c:pt idx="42">
                  <c:v>-0.0322767597693885</c:v>
                </c:pt>
                <c:pt idx="43">
                  <c:v>-0.0317924434059252</c:v>
                </c:pt>
                <c:pt idx="44">
                  <c:v>-0.0321441427757421</c:v>
                </c:pt>
                <c:pt idx="45">
                  <c:v>-0.0319183198828493</c:v>
                </c:pt>
                <c:pt idx="46">
                  <c:v>-0.0327543710312445</c:v>
                </c:pt>
                <c:pt idx="47">
                  <c:v>-0.0337102929440501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result'!$H$2:$H$3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circle"/>
            <c:size val="11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-0.0271344709812991</c:v>
                </c:pt>
                <c:pt idx="27">
                  <c:v>-0.0257284135111912</c:v>
                </c:pt>
                <c:pt idx="28">
                  <c:v>-0.0215204660227488</c:v>
                </c:pt>
                <c:pt idx="29">
                  <c:v>-0.0215631496967985</c:v>
                </c:pt>
                <c:pt idx="30">
                  <c:v>-0.0211788605526813</c:v>
                </c:pt>
                <c:pt idx="31">
                  <c:v>-0.019753399480356</c:v>
                </c:pt>
                <c:pt idx="32">
                  <c:v>-0.0180881957953213</c:v>
                </c:pt>
                <c:pt idx="33">
                  <c:v>-0.0166715429984741</c:v>
                </c:pt>
                <c:pt idx="34">
                  <c:v>-0.0144487377338642</c:v>
                </c:pt>
                <c:pt idx="35">
                  <c:v>-0.0126281999577651</c:v>
                </c:pt>
                <c:pt idx="36">
                  <c:v>-0.0104589969714386</c:v>
                </c:pt>
                <c:pt idx="37">
                  <c:v>-0.00918521248377869</c:v>
                </c:pt>
                <c:pt idx="38">
                  <c:v>-0.0070889648588394</c:v>
                </c:pt>
                <c:pt idx="39">
                  <c:v>-0.0057776595459398</c:v>
                </c:pt>
                <c:pt idx="40">
                  <c:v>-0.00471854931987402</c:v>
                </c:pt>
                <c:pt idx="41">
                  <c:v>-0.00345657494452626</c:v>
                </c:pt>
                <c:pt idx="42">
                  <c:v>-0.00181343434989913</c:v>
                </c:pt>
                <c:pt idx="43">
                  <c:v>-0.000627706475908823</c:v>
                </c:pt>
                <c:pt idx="44">
                  <c:v>0.000424705834187212</c:v>
                </c:pt>
                <c:pt idx="45">
                  <c:v>0.00146569563547936</c:v>
                </c:pt>
                <c:pt idx="46">
                  <c:v>0.00195740693025463</c:v>
                </c:pt>
                <c:pt idx="47">
                  <c:v>0.00275057379578764</c:v>
                </c:pt>
              </c:numCache>
            </c:numRef>
          </c:yVal>
          <c:smooth val="0"/>
        </c:ser>
        <c:axId val="99882444"/>
        <c:axId val="2880594"/>
      </c:scatterChart>
      <c:valAx>
        <c:axId val="99882444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880594"/>
        <c:crosses val="autoZero"/>
        <c:crossBetween val="midCat"/>
        <c:majorUnit val="2"/>
      </c:valAx>
      <c:valAx>
        <c:axId val="288059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98824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5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bf9000"/>
            </a:solidFill>
            <a:ln w="28800">
              <a:solidFill>
                <a:srgbClr val="bf9000"/>
              </a:solidFill>
              <a:round/>
            </a:ln>
          </c:spPr>
          <c:marker>
            <c:symbol val="triangle"/>
            <c:size val="14"/>
            <c:spPr>
              <a:solidFill>
                <a:srgbClr val="bf900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0.00115825366281496</c:v>
                </c:pt>
                <c:pt idx="22">
                  <c:v>-0.0116513100764571</c:v>
                </c:pt>
                <c:pt idx="23">
                  <c:v>-0.0192253939599372</c:v>
                </c:pt>
                <c:pt idx="24">
                  <c:v>-0.0260777248958302</c:v>
                </c:pt>
                <c:pt idx="25">
                  <c:v>-0.0215653565486653</c:v>
                </c:pt>
                <c:pt idx="26">
                  <c:v>-0.027662227863655</c:v>
                </c:pt>
                <c:pt idx="27">
                  <c:v>-0.0345781797024016</c:v>
                </c:pt>
                <c:pt idx="28">
                  <c:v>-0.031798468360793</c:v>
                </c:pt>
                <c:pt idx="29">
                  <c:v>-0.0308499349379642</c:v>
                </c:pt>
                <c:pt idx="30">
                  <c:v>-0.0287528365476624</c:v>
                </c:pt>
                <c:pt idx="31">
                  <c:v>-0.0294224346271024</c:v>
                </c:pt>
                <c:pt idx="32">
                  <c:v>-0.030290699583106</c:v>
                </c:pt>
                <c:pt idx="33">
                  <c:v>-0.0293054064023281</c:v>
                </c:pt>
                <c:pt idx="34">
                  <c:v>-0.0279407147836812</c:v>
                </c:pt>
                <c:pt idx="35">
                  <c:v>-0.0267592903545247</c:v>
                </c:pt>
                <c:pt idx="36">
                  <c:v>-0.024938342120395</c:v>
                </c:pt>
                <c:pt idx="37">
                  <c:v>-0.0234942568509781</c:v>
                </c:pt>
                <c:pt idx="38">
                  <c:v>-0.0233252371008106</c:v>
                </c:pt>
                <c:pt idx="39">
                  <c:v>-0.0226497598289846</c:v>
                </c:pt>
                <c:pt idx="40">
                  <c:v>-0.0209373755041527</c:v>
                </c:pt>
                <c:pt idx="41">
                  <c:v>-0.0196901256384624</c:v>
                </c:pt>
                <c:pt idx="42">
                  <c:v>-0.0189329922452859</c:v>
                </c:pt>
                <c:pt idx="43">
                  <c:v>-0.0187150341087431</c:v>
                </c:pt>
                <c:pt idx="44">
                  <c:v>-0.019011840057222</c:v>
                </c:pt>
                <c:pt idx="45">
                  <c:v>-0.0182957032396502</c:v>
                </c:pt>
                <c:pt idx="46">
                  <c:v>-0.0178415616922389</c:v>
                </c:pt>
                <c:pt idx="47">
                  <c:v>-0.0179806769596796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iamond"/>
            <c:size val="13"/>
            <c:spPr>
              <a:solidFill>
                <a:srgbClr val="7e0021"/>
              </a:solidFill>
            </c:spPr>
          </c:marker>
          <c:dPt>
            <c:idx val="40"/>
            <c:marker>
              <c:symbol val="diamond"/>
              <c:size val="13"/>
              <c:spPr>
                <a:solidFill>
                  <a:srgbClr val="7e0021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-0.0265300178143132</c:v>
                </c:pt>
                <c:pt idx="27">
                  <c:v>-0.0283042997966292</c:v>
                </c:pt>
                <c:pt idx="28">
                  <c:v>-0.0282925141234817</c:v>
                </c:pt>
                <c:pt idx="29">
                  <c:v>-0.0294625697789656</c:v>
                </c:pt>
                <c:pt idx="30">
                  <c:v>-0.0299336413146685</c:v>
                </c:pt>
                <c:pt idx="31">
                  <c:v>-0.0309834761032303</c:v>
                </c:pt>
                <c:pt idx="32">
                  <c:v>-0.0324985852071005</c:v>
                </c:pt>
                <c:pt idx="33">
                  <c:v>-0.0314717661773548</c:v>
                </c:pt>
                <c:pt idx="34">
                  <c:v>-0.0307478218723136</c:v>
                </c:pt>
                <c:pt idx="35">
                  <c:v>-0.0295966784991038</c:v>
                </c:pt>
                <c:pt idx="36">
                  <c:v>-0.0299893256060552</c:v>
                </c:pt>
                <c:pt idx="37">
                  <c:v>-0.0293175596853719</c:v>
                </c:pt>
                <c:pt idx="38">
                  <c:v>-0.0299041055651337</c:v>
                </c:pt>
                <c:pt idx="39">
                  <c:v>-0.0307839999922031</c:v>
                </c:pt>
                <c:pt idx="40">
                  <c:v>-0.0309882801061598</c:v>
                </c:pt>
                <c:pt idx="41">
                  <c:v>-0.0316697930245545</c:v>
                </c:pt>
                <c:pt idx="42">
                  <c:v>-0.0322767597693885</c:v>
                </c:pt>
                <c:pt idx="43">
                  <c:v>-0.0317924434059252</c:v>
                </c:pt>
                <c:pt idx="44">
                  <c:v>-0.0321441427757421</c:v>
                </c:pt>
                <c:pt idx="45">
                  <c:v>-0.0319183198828493</c:v>
                </c:pt>
                <c:pt idx="46">
                  <c:v>-0.0327543710312445</c:v>
                </c:pt>
                <c:pt idx="47">
                  <c:v>-0.0337102929440501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circle"/>
            <c:size val="11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-0.0271344709812991</c:v>
                </c:pt>
                <c:pt idx="27">
                  <c:v>-0.0257284135111912</c:v>
                </c:pt>
                <c:pt idx="28">
                  <c:v>-0.0215204660227488</c:v>
                </c:pt>
                <c:pt idx="29">
                  <c:v>-0.0215631496967985</c:v>
                </c:pt>
                <c:pt idx="30">
                  <c:v>-0.0211788605526813</c:v>
                </c:pt>
                <c:pt idx="31">
                  <c:v>-0.019753399480356</c:v>
                </c:pt>
                <c:pt idx="32">
                  <c:v>-0.0180881957953213</c:v>
                </c:pt>
                <c:pt idx="33">
                  <c:v>-0.0166715429984741</c:v>
                </c:pt>
                <c:pt idx="34">
                  <c:v>-0.0144487377338642</c:v>
                </c:pt>
                <c:pt idx="35">
                  <c:v>-0.0126281999577651</c:v>
                </c:pt>
                <c:pt idx="36">
                  <c:v>-0.0104589969714386</c:v>
                </c:pt>
                <c:pt idx="37">
                  <c:v>-0.00918521248377869</c:v>
                </c:pt>
                <c:pt idx="38">
                  <c:v>-0.0070889648588394</c:v>
                </c:pt>
                <c:pt idx="39">
                  <c:v>-0.0057776595459398</c:v>
                </c:pt>
                <c:pt idx="40">
                  <c:v>-0.00471854931987402</c:v>
                </c:pt>
                <c:pt idx="41">
                  <c:v>-0.00345657494452626</c:v>
                </c:pt>
                <c:pt idx="42">
                  <c:v>-0.00181343434989913</c:v>
                </c:pt>
                <c:pt idx="43">
                  <c:v>-0.000627706475908823</c:v>
                </c:pt>
                <c:pt idx="44">
                  <c:v>0.000424705834187212</c:v>
                </c:pt>
                <c:pt idx="45">
                  <c:v>0.00146569563547936</c:v>
                </c:pt>
                <c:pt idx="46">
                  <c:v>0.00195740693025463</c:v>
                </c:pt>
                <c:pt idx="47">
                  <c:v>0.00275057379578764</c:v>
                </c:pt>
              </c:numCache>
            </c:numRef>
          </c:yVal>
          <c:smooth val="0"/>
        </c:ser>
        <c:axId val="18612008"/>
        <c:axId val="28816676"/>
      </c:scatterChart>
      <c:valAx>
        <c:axId val="18612008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8816676"/>
        <c:crosses val="autoZero"/>
        <c:crossBetween val="midCat"/>
        <c:majorUnit val="2"/>
      </c:valAx>
      <c:valAx>
        <c:axId val="28816676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861200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5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-0.0155413654604926</c:v>
                </c:pt>
                <c:pt idx="4">
                  <c:v>-0.0143726462498957</c:v>
                </c:pt>
                <c:pt idx="5">
                  <c:v>-0.0137758100818799</c:v>
                </c:pt>
                <c:pt idx="6">
                  <c:v>-0.0135005551606712</c:v>
                </c:pt>
                <c:pt idx="7">
                  <c:v>-0.0132504560692484</c:v>
                </c:pt>
                <c:pt idx="8">
                  <c:v>-0.0131330352654154</c:v>
                </c:pt>
                <c:pt idx="9">
                  <c:v>-0.0126770058720765</c:v>
                </c:pt>
                <c:pt idx="10">
                  <c:v>-0.0125999678489182</c:v>
                </c:pt>
                <c:pt idx="11">
                  <c:v>-0.0123182683572967</c:v>
                </c:pt>
                <c:pt idx="12">
                  <c:v>-0.0116968375556092</c:v>
                </c:pt>
                <c:pt idx="13">
                  <c:v>-0.0112266180875228</c:v>
                </c:pt>
                <c:pt idx="14">
                  <c:v>-0.0108424559871257</c:v>
                </c:pt>
                <c:pt idx="15">
                  <c:v>-0.0101688861558692</c:v>
                </c:pt>
                <c:pt idx="16">
                  <c:v>-0.00978349561156895</c:v>
                </c:pt>
                <c:pt idx="17">
                  <c:v>-0.00942635542242393</c:v>
                </c:pt>
                <c:pt idx="18">
                  <c:v>-0.00907844267770029</c:v>
                </c:pt>
                <c:pt idx="19">
                  <c:v>-0.00856206305370245</c:v>
                </c:pt>
                <c:pt idx="20">
                  <c:v>-0.0080524806249298</c:v>
                </c:pt>
                <c:pt idx="21">
                  <c:v>-0.00777692736538636</c:v>
                </c:pt>
                <c:pt idx="22">
                  <c:v>-0.00755661178400935</c:v>
                </c:pt>
                <c:pt idx="23">
                  <c:v>-0.00733849876707853</c:v>
                </c:pt>
                <c:pt idx="24">
                  <c:v>-0.00705125835901525</c:v>
                </c:pt>
                <c:pt idx="25">
                  <c:v>-0.00690843865450062</c:v>
                </c:pt>
                <c:pt idx="26">
                  <c:v>-0.00661979332327587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68304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-0.0829481034514563</c:v>
                </c:pt>
                <c:pt idx="2">
                  <c:v>-0.0821174703482337</c:v>
                </c:pt>
                <c:pt idx="3">
                  <c:v>-0.0848763332974243</c:v>
                </c:pt>
                <c:pt idx="4">
                  <c:v>-0.0821136940618776</c:v>
                </c:pt>
                <c:pt idx="5">
                  <c:v>-0.0775566990398286</c:v>
                </c:pt>
                <c:pt idx="6">
                  <c:v>-0.08404715258434</c:v>
                </c:pt>
                <c:pt idx="7">
                  <c:v>-0.083878994857509</c:v>
                </c:pt>
                <c:pt idx="8">
                  <c:v>-0.0854460787951299</c:v>
                </c:pt>
                <c:pt idx="9">
                  <c:v>-0.0852070489217627</c:v>
                </c:pt>
                <c:pt idx="10">
                  <c:v>-0.0875320484433336</c:v>
                </c:pt>
                <c:pt idx="11">
                  <c:v>-0.0891121059670793</c:v>
                </c:pt>
                <c:pt idx="12">
                  <c:v>-0.0892222873635187</c:v>
                </c:pt>
                <c:pt idx="13">
                  <c:v>-0.0886785077505384</c:v>
                </c:pt>
                <c:pt idx="14">
                  <c:v>-0.0881882086115118</c:v>
                </c:pt>
                <c:pt idx="15">
                  <c:v>-0.0873382589209538</c:v>
                </c:pt>
                <c:pt idx="16">
                  <c:v>-0.0866010978672076</c:v>
                </c:pt>
                <c:pt idx="17">
                  <c:v>-0.0866983203597787</c:v>
                </c:pt>
                <c:pt idx="18">
                  <c:v>-0.0865089130040469</c:v>
                </c:pt>
                <c:pt idx="19">
                  <c:v>-0.0859386479359127</c:v>
                </c:pt>
                <c:pt idx="20">
                  <c:v>-0.0854190078688039</c:v>
                </c:pt>
                <c:pt idx="21">
                  <c:v>-0.0850179070563828</c:v>
                </c:pt>
                <c:pt idx="22">
                  <c:v>-0.0850155615268437</c:v>
                </c:pt>
                <c:pt idx="23">
                  <c:v>-0.0855882149654347</c:v>
                </c:pt>
                <c:pt idx="24">
                  <c:v>-0.0854485387361446</c:v>
                </c:pt>
                <c:pt idx="25">
                  <c:v>-0.085307125121054</c:v>
                </c:pt>
                <c:pt idx="26">
                  <c:v>-0.0856590961937878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0.0607890100036003</c:v>
                </c:pt>
                <c:pt idx="2">
                  <c:v>0.0613721775203611</c:v>
                </c:pt>
                <c:pt idx="3">
                  <c:v>0.0632835157447157</c:v>
                </c:pt>
                <c:pt idx="4">
                  <c:v>0.0590407170051439</c:v>
                </c:pt>
                <c:pt idx="5">
                  <c:v>0.0523823212973831</c:v>
                </c:pt>
                <c:pt idx="6">
                  <c:v>0.0547920000932182</c:v>
                </c:pt>
                <c:pt idx="7">
                  <c:v>0.0571534546165731</c:v>
                </c:pt>
                <c:pt idx="8">
                  <c:v>0.0595516511731896</c:v>
                </c:pt>
                <c:pt idx="9">
                  <c:v>0.0609536902967853</c:v>
                </c:pt>
                <c:pt idx="10">
                  <c:v>0.062532053715758</c:v>
                </c:pt>
                <c:pt idx="11">
                  <c:v>0.0629621467918786</c:v>
                </c:pt>
                <c:pt idx="12">
                  <c:v>0.0634361905674084</c:v>
                </c:pt>
                <c:pt idx="13">
                  <c:v>0.0637868831049885</c:v>
                </c:pt>
                <c:pt idx="14">
                  <c:v>0.0640938462947214</c:v>
                </c:pt>
                <c:pt idx="15">
                  <c:v>0.0643912750070366</c:v>
                </c:pt>
                <c:pt idx="16">
                  <c:v>0.0647128086784071</c:v>
                </c:pt>
                <c:pt idx="17">
                  <c:v>0.0646219107320005</c:v>
                </c:pt>
                <c:pt idx="18">
                  <c:v>0.0647600679033712</c:v>
                </c:pt>
                <c:pt idx="19">
                  <c:v>0.065385807536071</c:v>
                </c:pt>
                <c:pt idx="20">
                  <c:v>0.0656038349058799</c:v>
                </c:pt>
                <c:pt idx="21">
                  <c:v>0.0656843142270918</c:v>
                </c:pt>
                <c:pt idx="22">
                  <c:v>0.0656796112527186</c:v>
                </c:pt>
                <c:pt idx="23">
                  <c:v>0.0657373457258999</c:v>
                </c:pt>
                <c:pt idx="24">
                  <c:v>0.0660265659061182</c:v>
                </c:pt>
                <c:pt idx="25">
                  <c:v>0.0661964741339242</c:v>
                </c:pt>
                <c:pt idx="26">
                  <c:v>0.0661206846079927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2e75b6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0.0141775279493915</c:v>
                </c:pt>
                <c:pt idx="7">
                  <c:v>0.0141775279493915</c:v>
                </c:pt>
                <c:pt idx="8">
                  <c:v>0.0141775279493915</c:v>
                </c:pt>
                <c:pt idx="9">
                  <c:v>0.0141775279493915</c:v>
                </c:pt>
                <c:pt idx="10">
                  <c:v>0.0141775279493915</c:v>
                </c:pt>
                <c:pt idx="11">
                  <c:v>0.0141775279493915</c:v>
                </c:pt>
                <c:pt idx="12">
                  <c:v>0.0141775279493915</c:v>
                </c:pt>
                <c:pt idx="13">
                  <c:v>0.0141775279493915</c:v>
                </c:pt>
                <c:pt idx="14">
                  <c:v>0.0141775279493915</c:v>
                </c:pt>
                <c:pt idx="15">
                  <c:v>0.0141775279493915</c:v>
                </c:pt>
                <c:pt idx="16">
                  <c:v>0.0141775279493915</c:v>
                </c:pt>
                <c:pt idx="17">
                  <c:v>0.0141775279493915</c:v>
                </c:pt>
                <c:pt idx="18">
                  <c:v>0.0141775279493915</c:v>
                </c:pt>
                <c:pt idx="19">
                  <c:v>0.0141775279493915</c:v>
                </c:pt>
                <c:pt idx="20">
                  <c:v>0.0141775279493915</c:v>
                </c:pt>
                <c:pt idx="21">
                  <c:v>0.0141775279493915</c:v>
                </c:pt>
                <c:pt idx="22">
                  <c:v>0.0141775279493915</c:v>
                </c:pt>
                <c:pt idx="23">
                  <c:v>0.0141775279493915</c:v>
                </c:pt>
                <c:pt idx="24">
                  <c:v>0.0141775279493915</c:v>
                </c:pt>
                <c:pt idx="25">
                  <c:v>0.0141775279493915</c:v>
                </c:pt>
                <c:pt idx="26">
                  <c:v>0.0141775279493915</c:v>
                </c:pt>
              </c:numCache>
            </c:numRef>
          </c:val>
        </c:ser>
        <c:gapWidth val="100"/>
        <c:overlap val="100"/>
        <c:axId val="5722834"/>
        <c:axId val="72782034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0.00115825366281496</c:v>
                </c:pt>
                <c:pt idx="1">
                  <c:v>-0.0116513100764571</c:v>
                </c:pt>
                <c:pt idx="2">
                  <c:v>-0.0192253939599372</c:v>
                </c:pt>
                <c:pt idx="3">
                  <c:v>-0.0260777248958302</c:v>
                </c:pt>
                <c:pt idx="4">
                  <c:v>-0.0215653565486653</c:v>
                </c:pt>
                <c:pt idx="5">
                  <c:v>-0.0276622278636549</c:v>
                </c:pt>
                <c:pt idx="6">
                  <c:v>-0.0285781797024015</c:v>
                </c:pt>
                <c:pt idx="7">
                  <c:v>-0.0257984683607929</c:v>
                </c:pt>
                <c:pt idx="8">
                  <c:v>-0.0248499349379641</c:v>
                </c:pt>
                <c:pt idx="9">
                  <c:v>-0.0227528365476623</c:v>
                </c:pt>
                <c:pt idx="10">
                  <c:v>-0.0234224346271023</c:v>
                </c:pt>
                <c:pt idx="11">
                  <c:v>-0.0242906995831059</c:v>
                </c:pt>
                <c:pt idx="12">
                  <c:v>-0.023305406402328</c:v>
                </c:pt>
                <c:pt idx="13">
                  <c:v>-0.0219407147836811</c:v>
                </c:pt>
                <c:pt idx="14">
                  <c:v>-0.0207592903545246</c:v>
                </c:pt>
                <c:pt idx="15">
                  <c:v>-0.0189383421203949</c:v>
                </c:pt>
                <c:pt idx="16">
                  <c:v>-0.017494256850978</c:v>
                </c:pt>
                <c:pt idx="17">
                  <c:v>-0.0173252371008105</c:v>
                </c:pt>
                <c:pt idx="18">
                  <c:v>-0.0166497598289845</c:v>
                </c:pt>
                <c:pt idx="19">
                  <c:v>-0.0149373755041526</c:v>
                </c:pt>
                <c:pt idx="20">
                  <c:v>-0.0136901256384623</c:v>
                </c:pt>
                <c:pt idx="21">
                  <c:v>-0.0129329922452858</c:v>
                </c:pt>
                <c:pt idx="22">
                  <c:v>-0.012715034108743</c:v>
                </c:pt>
                <c:pt idx="23">
                  <c:v>-0.0130118400572219</c:v>
                </c:pt>
                <c:pt idx="24">
                  <c:v>-0.0122957032396501</c:v>
                </c:pt>
                <c:pt idx="25">
                  <c:v>-0.0118415616922388</c:v>
                </c:pt>
                <c:pt idx="26">
                  <c:v>-0.0119806769596795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22834"/>
        <c:axId val="72782034"/>
      </c:lineChart>
      <c:catAx>
        <c:axId val="57228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6480">
            <a:solidFill>
              <a:srgbClr val="000000"/>
            </a:solidFill>
            <a:round/>
          </a:ln>
        </c:spPr>
        <c:txPr>
          <a:bodyPr rot="5400000"/>
          <a:lstStyle/>
          <a:p>
            <a:pPr>
              <a:defRPr b="0" lang="es-AR" sz="15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2782034"/>
        <c:crosses val="autoZero"/>
        <c:auto val="1"/>
        <c:lblAlgn val="ctr"/>
        <c:lblOffset val="100"/>
      </c:catAx>
      <c:valAx>
        <c:axId val="7278203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5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722834"/>
        <c:crossesAt val="1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126872788801723"/>
          <c:y val="0.732960328850318"/>
          <c:w val="0.842881409477119"/>
          <c:h val="0.258323829214793"/>
        </c:manualLayout>
      </c:layout>
      <c:overlay val="0"/>
      <c:spPr>
        <a:noFill/>
        <a:ln>
          <a:solidFill>
            <a:srgbClr val="b3b3b3"/>
          </a:solidFill>
        </a:ln>
      </c:spPr>
      <c:txPr>
        <a:bodyPr/>
        <a:lstStyle/>
        <a:p>
          <a:pPr>
            <a:defRPr b="0" lang="es-AR" sz="15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b3b3b3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image" Target="../media/image3.wmf"/><Relationship Id="rId3" Type="http://schemas.openxmlformats.org/officeDocument/2006/relationships/image" Target="../media/image4.wmf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562320</xdr:colOff>
      <xdr:row>121</xdr:row>
      <xdr:rowOff>129600</xdr:rowOff>
    </xdr:from>
    <xdr:to>
      <xdr:col>9</xdr:col>
      <xdr:colOff>396720</xdr:colOff>
      <xdr:row>141</xdr:row>
      <xdr:rowOff>109080</xdr:rowOff>
    </xdr:to>
    <xdr:graphicFrame>
      <xdr:nvGraphicFramePr>
        <xdr:cNvPr id="0" name="Gráfico 1"/>
        <xdr:cNvGraphicFramePr/>
      </xdr:nvGraphicFramePr>
      <xdr:xfrm>
        <a:off x="2219400" y="19722240"/>
        <a:ext cx="5855040" cy="321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1800</xdr:colOff>
      <xdr:row>122</xdr:row>
      <xdr:rowOff>1440</xdr:rowOff>
    </xdr:from>
    <xdr:to>
      <xdr:col>18</xdr:col>
      <xdr:colOff>345960</xdr:colOff>
      <xdr:row>141</xdr:row>
      <xdr:rowOff>143280</xdr:rowOff>
    </xdr:to>
    <xdr:graphicFrame>
      <xdr:nvGraphicFramePr>
        <xdr:cNvPr id="1" name="Gráfico 2"/>
        <xdr:cNvGraphicFramePr/>
      </xdr:nvGraphicFramePr>
      <xdr:xfrm>
        <a:off x="10263960" y="19756080"/>
        <a:ext cx="5849640" cy="321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360</xdr:colOff>
      <xdr:row>122</xdr:row>
      <xdr:rowOff>720</xdr:rowOff>
    </xdr:from>
    <xdr:to>
      <xdr:col>27</xdr:col>
      <xdr:colOff>65880</xdr:colOff>
      <xdr:row>141</xdr:row>
      <xdr:rowOff>142560</xdr:rowOff>
    </xdr:to>
    <xdr:graphicFrame>
      <xdr:nvGraphicFramePr>
        <xdr:cNvPr id="2" name="Gráfico 3"/>
        <xdr:cNvGraphicFramePr/>
      </xdr:nvGraphicFramePr>
      <xdr:xfrm>
        <a:off x="17425080" y="19755360"/>
        <a:ext cx="5866560" cy="321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12</xdr:col>
      <xdr:colOff>484560</xdr:colOff>
      <xdr:row>53</xdr:row>
      <xdr:rowOff>37080</xdr:rowOff>
    </xdr:to>
    <xdr:sp>
      <xdr:nvSpPr>
        <xdr:cNvPr id="3" name="CustomShape 1" hidden="1"/>
        <xdr:cNvSpPr/>
      </xdr:nvSpPr>
      <xdr:spPr>
        <a:xfrm>
          <a:off x="0" y="0"/>
          <a:ext cx="10051920" cy="952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288000</xdr:colOff>
      <xdr:row>0</xdr:row>
      <xdr:rowOff>55080</xdr:rowOff>
    </xdr:from>
    <xdr:to>
      <xdr:col>20</xdr:col>
      <xdr:colOff>546840</xdr:colOff>
      <xdr:row>35</xdr:row>
      <xdr:rowOff>56160</xdr:rowOff>
    </xdr:to>
    <xdr:graphicFrame>
      <xdr:nvGraphicFramePr>
        <xdr:cNvPr id="4" name="Chart 1"/>
        <xdr:cNvGraphicFramePr/>
      </xdr:nvGraphicFramePr>
      <xdr:xfrm>
        <a:off x="6014160" y="55080"/>
        <a:ext cx="7257960" cy="738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78120</xdr:colOff>
      <xdr:row>0</xdr:row>
      <xdr:rowOff>336960</xdr:rowOff>
    </xdr:from>
    <xdr:to>
      <xdr:col>24</xdr:col>
      <xdr:colOff>694440</xdr:colOff>
      <xdr:row>36</xdr:row>
      <xdr:rowOff>156600</xdr:rowOff>
    </xdr:to>
    <xdr:graphicFrame>
      <xdr:nvGraphicFramePr>
        <xdr:cNvPr id="5" name="Chart 1"/>
        <xdr:cNvGraphicFramePr/>
      </xdr:nvGraphicFramePr>
      <xdr:xfrm>
        <a:off x="6631200" y="336960"/>
        <a:ext cx="13722840" cy="728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0</xdr:colOff>
      <xdr:row>72</xdr:row>
      <xdr:rowOff>0</xdr:rowOff>
    </xdr:from>
    <xdr:to>
      <xdr:col>21</xdr:col>
      <xdr:colOff>222480</xdr:colOff>
      <xdr:row>78</xdr:row>
      <xdr:rowOff>117720</xdr:rowOff>
    </xdr:to>
    <xdr:pic>
      <xdr:nvPicPr>
        <xdr:cNvPr id="6" name="Image 2" descr=""/>
        <xdr:cNvPicPr/>
      </xdr:nvPicPr>
      <xdr:blipFill>
        <a:blip r:embed="rId2"/>
        <a:stretch/>
      </xdr:blipFill>
      <xdr:spPr>
        <a:xfrm>
          <a:off x="7372080" y="13296600"/>
          <a:ext cx="10052280" cy="1089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322560</xdr:colOff>
      <xdr:row>39</xdr:row>
      <xdr:rowOff>134640</xdr:rowOff>
    </xdr:from>
    <xdr:to>
      <xdr:col>26</xdr:col>
      <xdr:colOff>401400</xdr:colOff>
      <xdr:row>70</xdr:row>
      <xdr:rowOff>3240</xdr:rowOff>
    </xdr:to>
    <xdr:pic>
      <xdr:nvPicPr>
        <xdr:cNvPr id="7" name="Image 1" descr=""/>
        <xdr:cNvPicPr/>
      </xdr:nvPicPr>
      <xdr:blipFill>
        <a:blip r:embed="rId3"/>
        <a:stretch/>
      </xdr:blipFill>
      <xdr:spPr>
        <a:xfrm>
          <a:off x="8514000" y="8087760"/>
          <a:ext cx="13185000" cy="4888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1080</xdr:colOff>
      <xdr:row>3</xdr:row>
      <xdr:rowOff>15840</xdr:rowOff>
    </xdr:from>
    <xdr:to>
      <xdr:col>29</xdr:col>
      <xdr:colOff>617040</xdr:colOff>
      <xdr:row>41</xdr:row>
      <xdr:rowOff>122760</xdr:rowOff>
    </xdr:to>
    <xdr:graphicFrame>
      <xdr:nvGraphicFramePr>
        <xdr:cNvPr id="8" name="Chart 1"/>
        <xdr:cNvGraphicFramePr/>
      </xdr:nvGraphicFramePr>
      <xdr:xfrm>
        <a:off x="10649880" y="2520720"/>
        <a:ext cx="13722480" cy="728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360</xdr:colOff>
      <xdr:row>139</xdr:row>
      <xdr:rowOff>6840</xdr:rowOff>
    </xdr:from>
    <xdr:to>
      <xdr:col>15</xdr:col>
      <xdr:colOff>615960</xdr:colOff>
      <xdr:row>192</xdr:row>
      <xdr:rowOff>94320</xdr:rowOff>
    </xdr:to>
    <xdr:graphicFrame>
      <xdr:nvGraphicFramePr>
        <xdr:cNvPr id="9" name="Gráfico 7"/>
        <xdr:cNvGraphicFramePr/>
      </xdr:nvGraphicFramePr>
      <xdr:xfrm>
        <a:off x="6553440" y="25562160"/>
        <a:ext cx="6349680" cy="866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720</xdr:colOff>
      <xdr:row>3</xdr:row>
      <xdr:rowOff>20880</xdr:rowOff>
    </xdr:from>
    <xdr:to>
      <xdr:col>48</xdr:col>
      <xdr:colOff>616680</xdr:colOff>
      <xdr:row>41</xdr:row>
      <xdr:rowOff>127800</xdr:rowOff>
    </xdr:to>
    <xdr:graphicFrame>
      <xdr:nvGraphicFramePr>
        <xdr:cNvPr id="10" name="Chart 1"/>
        <xdr:cNvGraphicFramePr/>
      </xdr:nvGraphicFramePr>
      <xdr:xfrm>
        <a:off x="26213400" y="2525760"/>
        <a:ext cx="13722480" cy="728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0</xdr:colOff>
      <xdr:row>49</xdr:row>
      <xdr:rowOff>69120</xdr:rowOff>
    </xdr:from>
    <xdr:to>
      <xdr:col>43</xdr:col>
      <xdr:colOff>189360</xdr:colOff>
      <xdr:row>98</xdr:row>
      <xdr:rowOff>88200</xdr:rowOff>
    </xdr:to>
    <xdr:graphicFrame>
      <xdr:nvGraphicFramePr>
        <xdr:cNvPr id="11" name="Chart 1"/>
        <xdr:cNvGraphicFramePr/>
      </xdr:nvGraphicFramePr>
      <xdr:xfrm>
        <a:off x="26212680" y="11051280"/>
        <a:ext cx="9199800" cy="795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0</xdr:colOff>
      <xdr:row>139</xdr:row>
      <xdr:rowOff>0</xdr:rowOff>
    </xdr:from>
    <xdr:to>
      <xdr:col>24</xdr:col>
      <xdr:colOff>615600</xdr:colOff>
      <xdr:row>192</xdr:row>
      <xdr:rowOff>87480</xdr:rowOff>
    </xdr:to>
    <xdr:graphicFrame>
      <xdr:nvGraphicFramePr>
        <xdr:cNvPr id="12" name="Gráfico 5"/>
        <xdr:cNvGraphicFramePr/>
      </xdr:nvGraphicFramePr>
      <xdr:xfrm>
        <a:off x="13925520" y="25555320"/>
        <a:ext cx="6349680" cy="866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13</xdr:col>
      <xdr:colOff>322920</xdr:colOff>
      <xdr:row>54</xdr:row>
      <xdr:rowOff>8280</xdr:rowOff>
    </xdr:to>
    <xdr:sp>
      <xdr:nvSpPr>
        <xdr:cNvPr id="13" name="CustomShape 1" hidden="1"/>
        <xdr:cNvSpPr/>
      </xdr:nvSpPr>
      <xdr:spPr>
        <a:xfrm>
          <a:off x="0" y="0"/>
          <a:ext cx="10069920" cy="9525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13</xdr:col>
      <xdr:colOff>322920</xdr:colOff>
      <xdr:row>54</xdr:row>
      <xdr:rowOff>8280</xdr:rowOff>
    </xdr:to>
    <xdr:sp>
      <xdr:nvSpPr>
        <xdr:cNvPr id="14" name="CustomShape 1" hidden="1"/>
        <xdr:cNvSpPr/>
      </xdr:nvSpPr>
      <xdr:spPr>
        <a:xfrm>
          <a:off x="0" y="0"/>
          <a:ext cx="10069920" cy="9525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12</xdr:col>
      <xdr:colOff>456120</xdr:colOff>
      <xdr:row>54</xdr:row>
      <xdr:rowOff>37080</xdr:rowOff>
    </xdr:to>
    <xdr:sp>
      <xdr:nvSpPr>
        <xdr:cNvPr id="15" name="CustomShape 1" hidden="1"/>
        <xdr:cNvSpPr/>
      </xdr:nvSpPr>
      <xdr:spPr>
        <a:xfrm>
          <a:off x="0" y="0"/>
          <a:ext cx="10062360" cy="9531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456120</xdr:colOff>
      <xdr:row>54</xdr:row>
      <xdr:rowOff>37080</xdr:rowOff>
    </xdr:to>
    <xdr:sp>
      <xdr:nvSpPr>
        <xdr:cNvPr id="16" name="CustomShape 1" hidden="1"/>
        <xdr:cNvSpPr/>
      </xdr:nvSpPr>
      <xdr:spPr>
        <a:xfrm>
          <a:off x="0" y="0"/>
          <a:ext cx="10062360" cy="9531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456120</xdr:colOff>
      <xdr:row>54</xdr:row>
      <xdr:rowOff>37080</xdr:rowOff>
    </xdr:to>
    <xdr:sp>
      <xdr:nvSpPr>
        <xdr:cNvPr id="17" name="CustomShape 1"/>
        <xdr:cNvSpPr/>
      </xdr:nvSpPr>
      <xdr:spPr>
        <a:xfrm>
          <a:off x="0" y="0"/>
          <a:ext cx="10062360" cy="9531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456120</xdr:colOff>
      <xdr:row>54</xdr:row>
      <xdr:rowOff>37080</xdr:rowOff>
    </xdr:to>
    <xdr:sp>
      <xdr:nvSpPr>
        <xdr:cNvPr id="18" name="CustomShape 1"/>
        <xdr:cNvSpPr/>
      </xdr:nvSpPr>
      <xdr:spPr>
        <a:xfrm>
          <a:off x="0" y="0"/>
          <a:ext cx="10062360" cy="9531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456120</xdr:colOff>
      <xdr:row>54</xdr:row>
      <xdr:rowOff>37080</xdr:rowOff>
    </xdr:to>
    <xdr:sp>
      <xdr:nvSpPr>
        <xdr:cNvPr id="19" name="CustomShape 1"/>
        <xdr:cNvSpPr/>
      </xdr:nvSpPr>
      <xdr:spPr>
        <a:xfrm>
          <a:off x="0" y="0"/>
          <a:ext cx="10062360" cy="9531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456120</xdr:colOff>
      <xdr:row>54</xdr:row>
      <xdr:rowOff>37080</xdr:rowOff>
    </xdr:to>
    <xdr:sp>
      <xdr:nvSpPr>
        <xdr:cNvPr id="20" name="CustomShape 1"/>
        <xdr:cNvSpPr/>
      </xdr:nvSpPr>
      <xdr:spPr>
        <a:xfrm>
          <a:off x="0" y="0"/>
          <a:ext cx="10062360" cy="9531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11</xdr:col>
      <xdr:colOff>75240</xdr:colOff>
      <xdr:row>55</xdr:row>
      <xdr:rowOff>141840</xdr:rowOff>
    </xdr:to>
    <xdr:sp>
      <xdr:nvSpPr>
        <xdr:cNvPr id="21" name="CustomShape 1" hidden="1"/>
        <xdr:cNvSpPr/>
      </xdr:nvSpPr>
      <xdr:spPr>
        <a:xfrm>
          <a:off x="0" y="0"/>
          <a:ext cx="1008216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11</xdr:col>
      <xdr:colOff>75240</xdr:colOff>
      <xdr:row>55</xdr:row>
      <xdr:rowOff>141840</xdr:rowOff>
    </xdr:to>
    <xdr:sp>
      <xdr:nvSpPr>
        <xdr:cNvPr id="22" name="CustomShape 1" hidden="1"/>
        <xdr:cNvSpPr/>
      </xdr:nvSpPr>
      <xdr:spPr>
        <a:xfrm>
          <a:off x="0" y="0"/>
          <a:ext cx="1008216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11</xdr:col>
      <xdr:colOff>75240</xdr:colOff>
      <xdr:row>55</xdr:row>
      <xdr:rowOff>141840</xdr:rowOff>
    </xdr:to>
    <xdr:sp>
      <xdr:nvSpPr>
        <xdr:cNvPr id="23" name="CustomShape 1"/>
        <xdr:cNvSpPr/>
      </xdr:nvSpPr>
      <xdr:spPr>
        <a:xfrm>
          <a:off x="0" y="0"/>
          <a:ext cx="1008216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11</xdr:col>
      <xdr:colOff>75240</xdr:colOff>
      <xdr:row>55</xdr:row>
      <xdr:rowOff>141840</xdr:rowOff>
    </xdr:to>
    <xdr:sp>
      <xdr:nvSpPr>
        <xdr:cNvPr id="24" name="CustomShape 1"/>
        <xdr:cNvSpPr/>
      </xdr:nvSpPr>
      <xdr:spPr>
        <a:xfrm>
          <a:off x="0" y="0"/>
          <a:ext cx="1008216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11</xdr:col>
      <xdr:colOff>75240</xdr:colOff>
      <xdr:row>55</xdr:row>
      <xdr:rowOff>141840</xdr:rowOff>
    </xdr:to>
    <xdr:sp>
      <xdr:nvSpPr>
        <xdr:cNvPr id="25" name="CustomShape 1"/>
        <xdr:cNvSpPr/>
      </xdr:nvSpPr>
      <xdr:spPr>
        <a:xfrm>
          <a:off x="0" y="0"/>
          <a:ext cx="1008216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11</xdr:col>
      <xdr:colOff>75240</xdr:colOff>
      <xdr:row>55</xdr:row>
      <xdr:rowOff>141840</xdr:rowOff>
    </xdr:to>
    <xdr:sp>
      <xdr:nvSpPr>
        <xdr:cNvPr id="26" name="CustomShape 1"/>
        <xdr:cNvSpPr/>
      </xdr:nvSpPr>
      <xdr:spPr>
        <a:xfrm>
          <a:off x="0" y="0"/>
          <a:ext cx="1008216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B98" colorId="64" zoomScale="75" zoomScaleNormal="75" zoomScalePageLayoutView="100" workbookViewId="0">
      <selection pane="topLeft" activeCell="P155" activeCellId="1" sqref="A1:J105 P155"/>
    </sheetView>
  </sheetViews>
  <sheetFormatPr defaultColWidth="11.7578125" defaultRowHeight="12.75" zeroHeight="false" outlineLevelRow="0" outlineLevelCol="0"/>
  <cols>
    <col collapsed="false" customWidth="true" hidden="false" outlineLevel="0" max="5" min="5" style="0" width="14.86"/>
    <col collapsed="false" customWidth="true" hidden="false" outlineLevel="0" max="11" min="11" style="0" width="13.14"/>
    <col collapsed="false" customWidth="true" hidden="false" outlineLevel="0" max="16" min="16" style="0" width="19.31"/>
  </cols>
  <sheetData>
    <row r="3" customFormat="false" ht="12.75" hidden="false" customHeight="false" outlineLevel="0" collapsed="false">
      <c r="D3" s="0" t="s">
        <v>0</v>
      </c>
      <c r="K3" s="0" t="s">
        <v>1</v>
      </c>
      <c r="O3" s="0" t="s">
        <v>0</v>
      </c>
    </row>
    <row r="5" customFormat="false" ht="12.75" hidden="false" customHeight="false" outlineLevel="0" collapsed="false">
      <c r="E5" s="1" t="s">
        <v>2</v>
      </c>
      <c r="F5" s="1"/>
      <c r="K5" s="1"/>
      <c r="P5" s="1" t="s">
        <v>2</v>
      </c>
      <c r="Q5" s="1"/>
    </row>
    <row r="6" customFormat="false" ht="12.75" hidden="false" customHeight="false" outlineLevel="0" collapsed="false">
      <c r="E6" s="2"/>
      <c r="F6" s="2" t="s">
        <v>3</v>
      </c>
      <c r="G6" s="0" t="s">
        <v>4</v>
      </c>
      <c r="H6" s="3" t="s">
        <v>5</v>
      </c>
      <c r="K6" s="2"/>
      <c r="L6" s="2" t="s">
        <v>3</v>
      </c>
      <c r="P6" s="2"/>
      <c r="Q6" s="2" t="s">
        <v>3</v>
      </c>
      <c r="R6" s="0" t="s">
        <v>4</v>
      </c>
      <c r="S6" s="3" t="s">
        <v>5</v>
      </c>
    </row>
    <row r="7" customFormat="false" ht="12.75" hidden="false" customHeight="false" outlineLevel="0" collapsed="false">
      <c r="D7" s="2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2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75" hidden="false" customHeight="false" outlineLevel="0" collapsed="false">
      <c r="D8" s="2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2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75" hidden="false" customHeight="false" outlineLevel="0" collapsed="false">
      <c r="D9" s="2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98.3730386805928</v>
      </c>
      <c r="O9" s="2" t="n">
        <v>2014</v>
      </c>
      <c r="P9" s="4" t="n">
        <f aca="false">'Low scenario'!AG5</f>
        <v>5041051649.91449</v>
      </c>
      <c r="Q9" s="4" t="n">
        <f aca="false">P9/$B$14*100</f>
        <v>98.3730386805928</v>
      </c>
    </row>
    <row r="10" customFormat="false" ht="12.75" hidden="false" customHeight="false" outlineLevel="0" collapsed="false">
      <c r="D10" s="2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2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75" hidden="false" customHeight="false" outlineLevel="0" collapsed="false">
      <c r="D11" s="5" t="n">
        <v>2015</v>
      </c>
      <c r="E11" s="6" t="n">
        <f aca="false">'Central scenario'!AG14</f>
        <v>4908764962.12201</v>
      </c>
      <c r="F11" s="6" t="n">
        <f aca="false">E11/$B$14*100</f>
        <v>95.7915449053094</v>
      </c>
      <c r="G11" s="7"/>
      <c r="K11" s="6" t="n">
        <f aca="false">'High scenario'!AG14</f>
        <v>4908764962.12201</v>
      </c>
      <c r="L11" s="6" t="n">
        <f aca="false">K11/$B$14*100</f>
        <v>95.7915449053093</v>
      </c>
      <c r="M11" s="7"/>
      <c r="O11" s="5" t="n">
        <v>2015</v>
      </c>
      <c r="P11" s="8" t="n">
        <f aca="false">'Low scenario'!AG14</f>
        <v>4908764962.12201</v>
      </c>
      <c r="Q11" s="6" t="n">
        <f aca="false">P11/$B$14*100</f>
        <v>95.7915449053093</v>
      </c>
      <c r="R11" s="7"/>
    </row>
    <row r="12" customFormat="false" ht="12.75" hidden="false" customHeight="false" outlineLevel="0" collapsed="false">
      <c r="D12" s="7" t="n">
        <v>2015</v>
      </c>
      <c r="E12" s="9" t="n">
        <f aca="false">'Central scenario'!AG15</f>
        <v>5773307281.03367</v>
      </c>
      <c r="F12" s="9" t="n">
        <f aca="false">E12/$B$14*100</f>
        <v>112.662559305796</v>
      </c>
      <c r="G12" s="7"/>
      <c r="K12" s="9" t="n">
        <f aca="false">'High scenario'!AG15</f>
        <v>5773307281.03367</v>
      </c>
      <c r="L12" s="9" t="n">
        <f aca="false">K12/$B$14*100</f>
        <v>112.662559305796</v>
      </c>
      <c r="M12" s="7"/>
      <c r="O12" s="7" t="n">
        <v>2015</v>
      </c>
      <c r="P12" s="9" t="n">
        <f aca="false">'Low scenario'!AG15</f>
        <v>5773307281.03367</v>
      </c>
      <c r="Q12" s="9" t="n">
        <f aca="false">P12/$B$14*100</f>
        <v>112.662559305796</v>
      </c>
      <c r="R12" s="7"/>
    </row>
    <row r="13" customFormat="false" ht="12.75" hidden="false" customHeight="false" outlineLevel="0" collapsed="false">
      <c r="D13" s="7" t="n">
        <v>2015</v>
      </c>
      <c r="E13" s="9" t="n">
        <f aca="false">'Central scenario'!AG16</f>
        <v>5240988327.43582</v>
      </c>
      <c r="F13" s="9" t="n">
        <f aca="false">E13/$B$14*100</f>
        <v>102.27468061513</v>
      </c>
      <c r="G13" s="10" t="n">
        <f aca="false">AVERAGE(E11:E14)/AVERAGE(E7:E10)-1</f>
        <v>0.0273115983906467</v>
      </c>
      <c r="K13" s="9" t="n">
        <f aca="false">'High scenario'!AG16</f>
        <v>5240988327.43582</v>
      </c>
      <c r="L13" s="9" t="n">
        <f aca="false">K13/$B$14*100</f>
        <v>102.27468061513</v>
      </c>
      <c r="M13" s="10" t="n">
        <f aca="false">AVERAGE(K11:K14)/AVERAGE(K7:K10)-1</f>
        <v>0.0273115983906467</v>
      </c>
      <c r="O13" s="7" t="n">
        <v>2015</v>
      </c>
      <c r="P13" s="9" t="n">
        <f aca="false">'Low scenario'!AG16</f>
        <v>5240988327.43582</v>
      </c>
      <c r="Q13" s="9" t="n">
        <f aca="false">P13/$B$14*100</f>
        <v>102.27468061513</v>
      </c>
      <c r="R13" s="10" t="n">
        <f aca="false">AVERAGE(P11:P14)/AVERAGE(P7:P10)-1</f>
        <v>0.0273115983906467</v>
      </c>
    </row>
    <row r="14" customFormat="false" ht="12.75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5134460463.63523</v>
      </c>
      <c r="F14" s="9" t="n">
        <f aca="false">E14/$B$14*100</f>
        <v>100.195854530023</v>
      </c>
      <c r="G14" s="7"/>
      <c r="K14" s="9" t="n">
        <f aca="false">'High scenario'!AG17</f>
        <v>5134460463.63523</v>
      </c>
      <c r="L14" s="9" t="n">
        <f aca="false">K14/$B$14*100</f>
        <v>100.195854530023</v>
      </c>
      <c r="M14" s="7"/>
      <c r="O14" s="7" t="n">
        <v>2015</v>
      </c>
      <c r="P14" s="9" t="n">
        <f aca="false">'Low scenario'!AG17</f>
        <v>5134460463.63523</v>
      </c>
      <c r="Q14" s="9" t="n">
        <f aca="false">P14/$B$14*100</f>
        <v>100.195854530023</v>
      </c>
      <c r="R14" s="7"/>
    </row>
    <row r="15" customFormat="false" ht="12.75" hidden="false" customHeight="false" outlineLevel="0" collapsed="false">
      <c r="D15" s="5" t="n">
        <f aca="false">D11+1</f>
        <v>2016</v>
      </c>
      <c r="E15" s="6" t="n">
        <f aca="false">'Central scenario'!AG18</f>
        <v>4944534766.46636</v>
      </c>
      <c r="F15" s="6" t="n">
        <f aca="false">E15/$B$14*100</f>
        <v>96.4895707520439</v>
      </c>
      <c r="G15" s="7"/>
      <c r="H15" s="11" t="n">
        <f aca="false">'Central scenario'!BB18</f>
        <v>54.2365152508808</v>
      </c>
      <c r="K15" s="6" t="n">
        <f aca="false">'High scenario'!AG18</f>
        <v>4944534766.46636</v>
      </c>
      <c r="L15" s="6" t="n">
        <f aca="false">K15/$B$14*100</f>
        <v>96.4895707520438</v>
      </c>
      <c r="M15" s="7"/>
      <c r="O15" s="5" t="n">
        <f aca="false">O11+1</f>
        <v>2016</v>
      </c>
      <c r="P15" s="6" t="n">
        <f aca="false">'Low scenario'!AG18</f>
        <v>4944534766.46636</v>
      </c>
      <c r="Q15" s="6" t="n">
        <f aca="false">P15/$B$14*100</f>
        <v>96.4895707520438</v>
      </c>
      <c r="R15" s="7"/>
      <c r="S15" s="11"/>
    </row>
    <row r="16" customFormat="false" ht="12.75" hidden="false" customHeight="false" outlineLevel="0" collapsed="false">
      <c r="D16" s="7" t="n">
        <f aca="false">D12+1</f>
        <v>2016</v>
      </c>
      <c r="E16" s="9" t="n">
        <f aca="false">'Central scenario'!AG19</f>
        <v>5550523456.04538</v>
      </c>
      <c r="F16" s="9" t="n">
        <f aca="false">E16/$B$14*100</f>
        <v>108.315069267015</v>
      </c>
      <c r="G16" s="7"/>
      <c r="H16" s="12" t="n">
        <f aca="false">'Central scenario'!BB19</f>
        <v>48.3571970243014</v>
      </c>
      <c r="K16" s="9" t="n">
        <f aca="false">'High scenario'!AG19</f>
        <v>5550523456.04538</v>
      </c>
      <c r="L16" s="9" t="n">
        <f aca="false">K16/$B$14*100</f>
        <v>108.315069267015</v>
      </c>
      <c r="M16" s="7"/>
      <c r="O16" s="7" t="n">
        <f aca="false">O12+1</f>
        <v>2016</v>
      </c>
      <c r="P16" s="9" t="n">
        <f aca="false">'Low scenario'!AG19</f>
        <v>5550523456.04538</v>
      </c>
      <c r="Q16" s="9" t="n">
        <f aca="false">P16/$B$14*100</f>
        <v>108.315069267015</v>
      </c>
      <c r="R16" s="7"/>
      <c r="S16" s="12"/>
    </row>
    <row r="17" customFormat="false" ht="12.75" hidden="false" customHeight="false" outlineLevel="0" collapsed="false">
      <c r="D17" s="7" t="n">
        <f aca="false">D13+1</f>
        <v>2016</v>
      </c>
      <c r="E17" s="9" t="n">
        <f aca="false">'Central scenario'!AG20</f>
        <v>5066609175.78067</v>
      </c>
      <c r="F17" s="9" t="n">
        <f aca="false">E17/$B$14*100</f>
        <v>98.871778161006</v>
      </c>
      <c r="G17" s="10" t="n">
        <f aca="false">AVERAGE(E15:E18)/AVERAGE(E11:E14)-1</f>
        <v>-0.0208032784926491</v>
      </c>
      <c r="H17" s="12" t="n">
        <f aca="false">'Central scenario'!BB20</f>
        <v>51.1559235498969</v>
      </c>
      <c r="K17" s="9" t="n">
        <f aca="false">'High scenario'!AG20</f>
        <v>5066609175.78067</v>
      </c>
      <c r="L17" s="9" t="n">
        <f aca="false">K17/$B$14*100</f>
        <v>98.8717781610059</v>
      </c>
      <c r="M17" s="10" t="n">
        <f aca="false">AVERAGE(K15:K18)/AVERAGE(K11:K14)-1</f>
        <v>-0.0208032784926491</v>
      </c>
      <c r="O17" s="7" t="n">
        <f aca="false">O13+1</f>
        <v>2016</v>
      </c>
      <c r="P17" s="9" t="n">
        <f aca="false">'Low scenario'!AG20</f>
        <v>5066609175.78067</v>
      </c>
      <c r="Q17" s="9" t="n">
        <f aca="false">P17/$B$14*100</f>
        <v>98.8717781610059</v>
      </c>
      <c r="R17" s="10" t="n">
        <f aca="false">AVERAGE(P15:P18)/AVERAGE(P11:P14)-1</f>
        <v>-0.0208032784926491</v>
      </c>
      <c r="S17" s="12"/>
    </row>
    <row r="18" customFormat="false" ht="12.75" hidden="false" customHeight="false" outlineLevel="0" collapsed="false">
      <c r="D18" s="7" t="n">
        <f aca="false">D14+1</f>
        <v>2016</v>
      </c>
      <c r="E18" s="9" t="n">
        <f aca="false">'Central scenario'!AG21</f>
        <v>5057788161.49449</v>
      </c>
      <c r="F18" s="9" t="n">
        <f aca="false">E18/$B$14*100</f>
        <v>98.6996414641739</v>
      </c>
      <c r="G18" s="7"/>
      <c r="H18" s="12" t="n">
        <f aca="false">'Central scenario'!BB21</f>
        <v>53.9018151544903</v>
      </c>
      <c r="K18" s="9" t="n">
        <f aca="false">'High scenario'!AG21</f>
        <v>5057788161.49449</v>
      </c>
      <c r="L18" s="9" t="n">
        <f aca="false">K18/$B$14*100</f>
        <v>98.6996414641739</v>
      </c>
      <c r="M18" s="7"/>
      <c r="O18" s="7" t="n">
        <f aca="false">O14+1</f>
        <v>2016</v>
      </c>
      <c r="P18" s="9" t="n">
        <f aca="false">'Low scenario'!AG21</f>
        <v>5057788161.49449</v>
      </c>
      <c r="Q18" s="9" t="n">
        <f aca="false">P18/$B$14*100</f>
        <v>98.6996414641739</v>
      </c>
      <c r="R18" s="7"/>
      <c r="S18" s="12"/>
    </row>
    <row r="19" customFormat="false" ht="12.75" hidden="false" customHeight="false" outlineLevel="0" collapsed="false">
      <c r="D19" s="5" t="n">
        <f aca="false">D15+1</f>
        <v>2017</v>
      </c>
      <c r="E19" s="6" t="n">
        <f aca="false">'Central scenario'!AG22</f>
        <v>4959041644.82523</v>
      </c>
      <c r="F19" s="6" t="n">
        <f aca="false">E19/$B$14*100</f>
        <v>96.7726636074714</v>
      </c>
      <c r="G19" s="7"/>
      <c r="H19" s="11" t="n">
        <f aca="false">'Central scenario'!BB22</f>
        <v>54.5536421818645</v>
      </c>
      <c r="K19" s="6" t="n">
        <f aca="false">'High scenario'!AG22</f>
        <v>4959041644.82523</v>
      </c>
      <c r="L19" s="6" t="n">
        <f aca="false">K19/$B$14*100</f>
        <v>96.7726636074714</v>
      </c>
      <c r="M19" s="7"/>
      <c r="O19" s="5" t="n">
        <f aca="false">O15+1</f>
        <v>2017</v>
      </c>
      <c r="P19" s="6" t="n">
        <f aca="false">'Low scenario'!AG22</f>
        <v>4959041644.82523</v>
      </c>
      <c r="Q19" s="6" t="n">
        <f aca="false">P19/$B$14*100</f>
        <v>96.7726636074714</v>
      </c>
      <c r="R19" s="7"/>
      <c r="S19" s="11"/>
    </row>
    <row r="20" customFormat="false" ht="12.75" hidden="false" customHeight="false" outlineLevel="0" collapsed="false">
      <c r="D20" s="7" t="n">
        <f aca="false">D16+1</f>
        <v>2017</v>
      </c>
      <c r="E20" s="9" t="n">
        <f aca="false">'Central scenario'!AG23</f>
        <v>5665901320.8228</v>
      </c>
      <c r="F20" s="9" t="n">
        <f aca="false">E20/$B$14*100</f>
        <v>110.566597706488</v>
      </c>
      <c r="G20" s="7"/>
      <c r="H20" s="12" t="n">
        <f aca="false">'Central scenario'!BB23</f>
        <v>49.9198466641054</v>
      </c>
      <c r="K20" s="9" t="n">
        <f aca="false">'High scenario'!AG23</f>
        <v>5665901320.8228</v>
      </c>
      <c r="L20" s="9" t="n">
        <f aca="false">K20/$B$14*100</f>
        <v>110.566597706488</v>
      </c>
      <c r="M20" s="7"/>
      <c r="O20" s="7" t="n">
        <f aca="false">O16+1</f>
        <v>2017</v>
      </c>
      <c r="P20" s="9" t="n">
        <f aca="false">'Low scenario'!AG23</f>
        <v>5665901320.8228</v>
      </c>
      <c r="Q20" s="9" t="n">
        <f aca="false">P20/$B$14*100</f>
        <v>110.566597706488</v>
      </c>
      <c r="R20" s="7"/>
      <c r="S20" s="12"/>
    </row>
    <row r="21" customFormat="false" ht="12.75" hidden="false" customHeight="false" outlineLevel="0" collapsed="false">
      <c r="D21" s="7" t="n">
        <f aca="false">D17+1</f>
        <v>2017</v>
      </c>
      <c r="E21" s="9" t="n">
        <f aca="false">'Central scenario'!AG24</f>
        <v>5260049751.4821</v>
      </c>
      <c r="F21" s="9" t="n">
        <f aca="false">E21/$B$14*100</f>
        <v>102.646652643039</v>
      </c>
      <c r="G21" s="10" t="n">
        <f aca="false">AVERAGE(E19:E22)/AVERAGE(E15:E18)-1</f>
        <v>0.0266859038280725</v>
      </c>
      <c r="H21" s="12" t="n">
        <f aca="false">'Central scenario'!BB24</f>
        <v>50.6467141402216</v>
      </c>
      <c r="K21" s="9" t="n">
        <f aca="false">'High scenario'!AG24</f>
        <v>5260049751.4821</v>
      </c>
      <c r="L21" s="9" t="n">
        <f aca="false">K21/$B$14*100</f>
        <v>102.646652643039</v>
      </c>
      <c r="M21" s="10" t="n">
        <f aca="false">AVERAGE(K19:K22)/AVERAGE(K15:K18)-1</f>
        <v>0.0266859038280725</v>
      </c>
      <c r="O21" s="7" t="n">
        <f aca="false">O17+1</f>
        <v>2017</v>
      </c>
      <c r="P21" s="9" t="n">
        <f aca="false">'Low scenario'!AG24</f>
        <v>5260049751.4821</v>
      </c>
      <c r="Q21" s="9" t="n">
        <f aca="false">P21/$B$14*100</f>
        <v>102.646652643039</v>
      </c>
      <c r="R21" s="10" t="n">
        <f aca="false">AVERAGE(P19:P22)/AVERAGE(P15:P18)-1</f>
        <v>0.0266859038280725</v>
      </c>
      <c r="S21" s="12"/>
    </row>
    <row r="22" customFormat="false" ht="12.75" hidden="false" customHeight="false" outlineLevel="0" collapsed="false">
      <c r="D22" s="7" t="n">
        <f aca="false">D18+1</f>
        <v>2017</v>
      </c>
      <c r="E22" s="9" t="n">
        <f aca="false">'Central scenario'!AG25</f>
        <v>5284711650.71247</v>
      </c>
      <c r="F22" s="9" t="n">
        <f aca="false">E22/$B$14*100</f>
        <v>103.127914517626</v>
      </c>
      <c r="G22" s="7"/>
      <c r="H22" s="12" t="n">
        <f aca="false">'Central scenario'!BB25</f>
        <v>52.5759107757715</v>
      </c>
      <c r="K22" s="9" t="n">
        <f aca="false">'High scenario'!AG25</f>
        <v>5284711650.71247</v>
      </c>
      <c r="L22" s="9" t="n">
        <f aca="false">K22/$B$14*100</f>
        <v>103.127914517626</v>
      </c>
      <c r="M22" s="7"/>
      <c r="O22" s="7" t="n">
        <f aca="false">O18+1</f>
        <v>2017</v>
      </c>
      <c r="P22" s="9" t="n">
        <f aca="false">'Low scenario'!AG25</f>
        <v>5284711650.71247</v>
      </c>
      <c r="Q22" s="9" t="n">
        <f aca="false">P22/$B$14*100</f>
        <v>103.127914517626</v>
      </c>
      <c r="R22" s="7"/>
      <c r="S22" s="12"/>
    </row>
    <row r="23" customFormat="false" ht="12.75" hidden="false" customHeight="false" outlineLevel="0" collapsed="false">
      <c r="D23" s="5" t="n">
        <f aca="false">D19+1</f>
        <v>2018</v>
      </c>
      <c r="E23" s="6" t="n">
        <f aca="false">'Central scenario'!AG26</f>
        <v>5162809755.58192</v>
      </c>
      <c r="F23" s="6" t="n">
        <f aca="false">E23/$B$14*100</f>
        <v>100.74907361741</v>
      </c>
      <c r="G23" s="7"/>
      <c r="H23" s="11" t="n">
        <f aca="false">'Central scenario'!BB26</f>
        <v>51.3153715443761</v>
      </c>
      <c r="K23" s="6" t="n">
        <f aca="false">'High scenario'!AG26</f>
        <v>5162809755.58192</v>
      </c>
      <c r="L23" s="6" t="n">
        <f aca="false">K23/$B$14*100</f>
        <v>100.74907361741</v>
      </c>
      <c r="M23" s="7"/>
      <c r="O23" s="5" t="n">
        <f aca="false">O19+1</f>
        <v>2018</v>
      </c>
      <c r="P23" s="6" t="n">
        <f aca="false">'Low scenario'!AG26</f>
        <v>5162809755.58192</v>
      </c>
      <c r="Q23" s="6" t="n">
        <f aca="false">P23/$B$14*100</f>
        <v>100.74907361741</v>
      </c>
      <c r="R23" s="7"/>
      <c r="S23" s="11"/>
    </row>
    <row r="24" customFormat="false" ht="12.75" hidden="false" customHeight="false" outlineLevel="0" collapsed="false">
      <c r="D24" s="7" t="n">
        <f aca="false">D20+1</f>
        <v>2018</v>
      </c>
      <c r="E24" s="9" t="n">
        <f aca="false">'Central scenario'!AG27</f>
        <v>5450235053.74026</v>
      </c>
      <c r="F24" s="9" t="n">
        <f aca="false">E24/$B$14*100</f>
        <v>106.358002455501</v>
      </c>
      <c r="G24" s="7"/>
      <c r="H24" s="12" t="n">
        <f aca="false">'Central scenario'!BB27</f>
        <v>46.4292581733586</v>
      </c>
      <c r="K24" s="9" t="n">
        <f aca="false">'High scenario'!AG27</f>
        <v>5450235053.74026</v>
      </c>
      <c r="L24" s="9" t="n">
        <f aca="false">K24/$B$14*100</f>
        <v>106.358002455501</v>
      </c>
      <c r="M24" s="7"/>
      <c r="O24" s="7" t="n">
        <f aca="false">O20+1</f>
        <v>2018</v>
      </c>
      <c r="P24" s="9" t="n">
        <f aca="false">'Low scenario'!AG27</f>
        <v>5450235053.74026</v>
      </c>
      <c r="Q24" s="9" t="n">
        <f aca="false">P24/$B$14*100</f>
        <v>106.358002455501</v>
      </c>
      <c r="R24" s="7"/>
      <c r="S24" s="12"/>
    </row>
    <row r="25" customFormat="false" ht="12.75" hidden="false" customHeight="false" outlineLevel="0" collapsed="false">
      <c r="D25" s="7" t="n">
        <f aca="false">D21+1</f>
        <v>2018</v>
      </c>
      <c r="E25" s="9" t="n">
        <f aca="false">'Central scenario'!AG28</f>
        <v>5068039238.74151</v>
      </c>
      <c r="F25" s="9" t="n">
        <f aca="false">E25/$B$14*100</f>
        <v>98.8996849647312</v>
      </c>
      <c r="G25" s="10" t="n">
        <f aca="false">AVERAGE(E23:E26)/AVERAGE(E19:E22)-1</f>
        <v>-0.0248179244456032</v>
      </c>
      <c r="H25" s="12" t="n">
        <f aca="false">'Central scenario'!BB28</f>
        <v>45.5379530641625</v>
      </c>
      <c r="K25" s="9" t="n">
        <f aca="false">'High scenario'!AG28</f>
        <v>5068039238.74151</v>
      </c>
      <c r="L25" s="9" t="n">
        <f aca="false">K25/$B$14*100</f>
        <v>98.8996849647311</v>
      </c>
      <c r="M25" s="10" t="n">
        <f aca="false">AVERAGE(K23:K26)/AVERAGE(K19:K22)-1</f>
        <v>-0.0248179244456032</v>
      </c>
      <c r="O25" s="7" t="n">
        <f aca="false">O21+1</f>
        <v>2018</v>
      </c>
      <c r="P25" s="9" t="n">
        <f aca="false">'Low scenario'!AG28</f>
        <v>5068039238.74151</v>
      </c>
      <c r="Q25" s="9" t="n">
        <f aca="false">P25/$B$14*100</f>
        <v>98.8996849647311</v>
      </c>
      <c r="R25" s="10" t="n">
        <f aca="false">AVERAGE(P23:P26)/AVERAGE(P19:P22)-1</f>
        <v>-0.0248179244456032</v>
      </c>
      <c r="S25" s="12"/>
    </row>
    <row r="26" customFormat="false" ht="12.75" hidden="false" customHeight="false" outlineLevel="0" collapsed="false">
      <c r="D26" s="7" t="n">
        <f aca="false">D22+1</f>
        <v>2018</v>
      </c>
      <c r="E26" s="9" t="n">
        <f aca="false">'Central scenario'!AG29</f>
        <v>4963232196.24203</v>
      </c>
      <c r="F26" s="9" t="n">
        <f aca="false">E26/$B$14*100</f>
        <v>96.8544396544645</v>
      </c>
      <c r="G26" s="7"/>
      <c r="H26" s="12" t="n">
        <f aca="false">'Central scenario'!BB29</f>
        <v>47.1428829501671</v>
      </c>
      <c r="K26" s="9" t="n">
        <f aca="false">'High scenario'!AG29</f>
        <v>4963232196.24203</v>
      </c>
      <c r="L26" s="9" t="n">
        <f aca="false">K26/$B$14*100</f>
        <v>96.8544396544644</v>
      </c>
      <c r="M26" s="7"/>
      <c r="O26" s="7" t="n">
        <f aca="false">O22+1</f>
        <v>2018</v>
      </c>
      <c r="P26" s="9" t="n">
        <f aca="false">'Low scenario'!AG29</f>
        <v>4963232196.24203</v>
      </c>
      <c r="Q26" s="9" t="n">
        <f aca="false">P26/$B$14*100</f>
        <v>96.8544396544644</v>
      </c>
      <c r="R26" s="7"/>
      <c r="S26" s="12"/>
    </row>
    <row r="27" customFormat="false" ht="12.75" hidden="false" customHeight="false" outlineLevel="0" collapsed="false">
      <c r="D27" s="5" t="n">
        <f aca="false">D23+1</f>
        <v>2019</v>
      </c>
      <c r="E27" s="6" t="n">
        <f aca="false">'Central scenario'!AG30</f>
        <v>4861591469.29175</v>
      </c>
      <c r="F27" s="6" t="n">
        <f aca="false">E27/$B$14*100</f>
        <v>94.870983054893</v>
      </c>
      <c r="G27" s="7"/>
      <c r="H27" s="11" t="n">
        <f aca="false">'Central scenario'!BB30</f>
        <v>48.2222149172159</v>
      </c>
      <c r="K27" s="6" t="n">
        <f aca="false">'High scenario'!AG30</f>
        <v>4861591469.29175</v>
      </c>
      <c r="L27" s="6" t="n">
        <f aca="false">K27/$B$14*100</f>
        <v>94.870983054893</v>
      </c>
      <c r="M27" s="7"/>
      <c r="O27" s="5" t="n">
        <f aca="false">O23+1</f>
        <v>2019</v>
      </c>
      <c r="P27" s="6" t="n">
        <f aca="false">'Low scenario'!AG30</f>
        <v>4861591469.29175</v>
      </c>
      <c r="Q27" s="6" t="n">
        <f aca="false">P27/$B$14*100</f>
        <v>94.870983054893</v>
      </c>
      <c r="R27" s="7"/>
      <c r="S27" s="11"/>
    </row>
    <row r="28" customFormat="false" ht="12.75" hidden="false" customHeight="false" outlineLevel="0" collapsed="false">
      <c r="D28" s="7" t="n">
        <f aca="false">D24+1</f>
        <v>2019</v>
      </c>
      <c r="E28" s="9" t="n">
        <f aca="false">'Central scenario'!AG31</f>
        <v>5485627117.52182</v>
      </c>
      <c r="F28" s="9" t="n">
        <f aca="false">E28/$B$14*100</f>
        <v>107.048656926266</v>
      </c>
      <c r="G28" s="7"/>
      <c r="H28" s="12" t="n">
        <f aca="false">'Central scenario'!BB31</f>
        <v>42.4620464501394</v>
      </c>
      <c r="K28" s="9" t="n">
        <f aca="false">'High scenario'!AG31</f>
        <v>5485627117.52182</v>
      </c>
      <c r="L28" s="9" t="n">
        <f aca="false">K28/$B$14*100</f>
        <v>107.048656926266</v>
      </c>
      <c r="M28" s="7"/>
      <c r="O28" s="7" t="n">
        <f aca="false">O24+1</f>
        <v>2019</v>
      </c>
      <c r="P28" s="9" t="n">
        <f aca="false">'Low scenario'!AG31</f>
        <v>5485627117.52182</v>
      </c>
      <c r="Q28" s="9" t="n">
        <f aca="false">P28/$B$14*100</f>
        <v>107.048656926266</v>
      </c>
      <c r="R28" s="7"/>
      <c r="S28" s="12"/>
    </row>
    <row r="29" customFormat="false" ht="12.75" hidden="false" customHeight="false" outlineLevel="0" collapsed="false">
      <c r="D29" s="7" t="n">
        <f aca="false">D25+1</f>
        <v>2019</v>
      </c>
      <c r="E29" s="9" t="n">
        <f aca="false">'Central scenario'!AG32</f>
        <v>5069990023.3073</v>
      </c>
      <c r="F29" s="9" t="n">
        <f aca="false">E29/$B$14*100</f>
        <v>98.9377533319837</v>
      </c>
      <c r="G29" s="10" t="n">
        <f aca="false">AVERAGE(E27:E30)/AVERAGE(E23:E26)-1</f>
        <v>-0.031</v>
      </c>
      <c r="H29" s="12" t="n">
        <f aca="false">'Central scenario'!BB32</f>
        <v>44.6578693163224</v>
      </c>
      <c r="K29" s="9" t="n">
        <f aca="false">'High scenario'!AG32</f>
        <v>5069990023.3073</v>
      </c>
      <c r="L29" s="9" t="n">
        <f aca="false">K29/$B$14*100</f>
        <v>98.9377533319836</v>
      </c>
      <c r="M29" s="10" t="n">
        <f aca="false">AVERAGE(K27:K30)/AVERAGE(K23:K26)-1</f>
        <v>-0.031</v>
      </c>
      <c r="O29" s="7" t="n">
        <f aca="false">O25+1</f>
        <v>2019</v>
      </c>
      <c r="P29" s="9" t="n">
        <f aca="false">'Low scenario'!AG32</f>
        <v>5069990023.3073</v>
      </c>
      <c r="Q29" s="9" t="n">
        <f aca="false">P29/$B$14*100</f>
        <v>98.9377533319836</v>
      </c>
      <c r="R29" s="10" t="n">
        <f aca="false">AVERAGE(P27:P30)/AVERAGE(P23:P26)-1</f>
        <v>-0.031</v>
      </c>
      <c r="S29" s="12"/>
    </row>
    <row r="30" customFormat="false" ht="12.75" hidden="false" customHeight="false" outlineLevel="0" collapsed="false">
      <c r="D30" s="7" t="n">
        <f aca="false">D26+1</f>
        <v>2019</v>
      </c>
      <c r="E30" s="9" t="n">
        <f aca="false">'Central scenario'!AG33</f>
        <v>4587133830.61136</v>
      </c>
      <c r="F30" s="9" t="n">
        <f aca="false">E30/$B$14*100</f>
        <v>89.5151101575089</v>
      </c>
      <c r="G30" s="7"/>
      <c r="H30" s="12" t="n">
        <f aca="false">'Central scenario'!BB33</f>
        <v>44.6578693163224</v>
      </c>
      <c r="K30" s="9" t="n">
        <f aca="false">'High scenario'!AG33</f>
        <v>4587133830.61136</v>
      </c>
      <c r="L30" s="9" t="n">
        <f aca="false">K30/$B$14*100</f>
        <v>89.515110157509</v>
      </c>
      <c r="M30" s="7"/>
      <c r="O30" s="7" t="n">
        <f aca="false">O26+1</f>
        <v>2019</v>
      </c>
      <c r="P30" s="9" t="n">
        <f aca="false">'Low scenario'!AG33</f>
        <v>4587133830.61136</v>
      </c>
      <c r="Q30" s="9" t="n">
        <f aca="false">P30/$B$14*100</f>
        <v>89.515110157509</v>
      </c>
      <c r="R30" s="7"/>
      <c r="S30" s="12"/>
    </row>
    <row r="31" customFormat="false" ht="12.75" hidden="false" customHeight="false" outlineLevel="0" collapsed="false">
      <c r="D31" s="5" t="n">
        <f aca="false">D27+1</f>
        <v>2020</v>
      </c>
      <c r="E31" s="6" t="n">
        <f aca="false">'Central scenario'!AG34</f>
        <v>4751031329.67391</v>
      </c>
      <c r="F31" s="6" t="n">
        <f aca="false">E31/$B$14*100</f>
        <v>92.7134695742799</v>
      </c>
      <c r="G31" s="7"/>
      <c r="H31" s="11" t="n">
        <f aca="false">'Central scenario'!BB34</f>
        <v>44.9934019872418</v>
      </c>
      <c r="K31" s="6" t="n">
        <f aca="false">'High scenario'!AG34</f>
        <v>4751031329.67391</v>
      </c>
      <c r="L31" s="6" t="n">
        <f aca="false">K31/$B$14*100</f>
        <v>92.7134695742797</v>
      </c>
      <c r="M31" s="7"/>
      <c r="O31" s="5" t="n">
        <f aca="false">O27+1</f>
        <v>2020</v>
      </c>
      <c r="P31" s="6" t="n">
        <f aca="false">'Low scenario'!AG34</f>
        <v>4751031329.67391</v>
      </c>
      <c r="Q31" s="6" t="n">
        <f aca="false">P31/$B$14*100</f>
        <v>92.7134695742797</v>
      </c>
      <c r="R31" s="7"/>
      <c r="S31" s="11"/>
    </row>
    <row r="32" customFormat="false" ht="12.75" hidden="false" customHeight="false" outlineLevel="0" collapsed="false">
      <c r="D32" s="7" t="n">
        <f aca="false">D28+1</f>
        <v>2020</v>
      </c>
      <c r="E32" s="9" t="n">
        <f aca="false">'Central scenario'!AG35</f>
        <v>4876058469.92848</v>
      </c>
      <c r="F32" s="9" t="n">
        <f aca="false">E32/$B$14*100</f>
        <v>95.1532977209713</v>
      </c>
      <c r="G32" s="7"/>
      <c r="H32" s="12" t="n">
        <f aca="false">'Central scenario'!BB35</f>
        <v>45.3289346581612</v>
      </c>
      <c r="K32" s="9" t="n">
        <f aca="false">'High scenario'!AG35</f>
        <v>4876058469.92848</v>
      </c>
      <c r="L32" s="9" t="n">
        <f aca="false">K32/$B$14*100</f>
        <v>95.1532977209713</v>
      </c>
      <c r="M32" s="7"/>
      <c r="O32" s="7" t="n">
        <f aca="false">O28+1</f>
        <v>2020</v>
      </c>
      <c r="P32" s="9" t="n">
        <f aca="false">'Low scenario'!AG35</f>
        <v>4876058469.92848</v>
      </c>
      <c r="Q32" s="9" t="n">
        <f aca="false">P32/$B$14*100</f>
        <v>95.1532977209713</v>
      </c>
      <c r="R32" s="7"/>
      <c r="S32" s="12"/>
    </row>
    <row r="33" customFormat="false" ht="12.75" hidden="false" customHeight="false" outlineLevel="0" collapsed="false">
      <c r="D33" s="7" t="n">
        <f aca="false">D29+1</f>
        <v>2020</v>
      </c>
      <c r="E33" s="9" t="n">
        <f aca="false">'Central scenario'!AG36</f>
        <v>5126112750.43764</v>
      </c>
      <c r="F33" s="9" t="n">
        <f aca="false">E33/$B$14*100</f>
        <v>100.032954014355</v>
      </c>
      <c r="G33" s="10" t="n">
        <f aca="false">AVERAGE(E31:E34)/AVERAGE(E27:E30)-1</f>
        <v>0</v>
      </c>
      <c r="H33" s="12" t="n">
        <f aca="false">'Central scenario'!BB36</f>
        <v>45.6644673290806</v>
      </c>
      <c r="K33" s="9" t="n">
        <f aca="false">'High scenario'!AG36</f>
        <v>5126112750.43764</v>
      </c>
      <c r="L33" s="9" t="n">
        <f aca="false">K33/$B$14*100</f>
        <v>100.032954014354</v>
      </c>
      <c r="M33" s="10" t="n">
        <f aca="false">AVERAGE(K31:K34)/AVERAGE(K27:K30)-1</f>
        <v>0</v>
      </c>
      <c r="O33" s="7" t="n">
        <f aca="false">O29+1</f>
        <v>2020</v>
      </c>
      <c r="P33" s="9" t="n">
        <f aca="false">'Low scenario'!AG36</f>
        <v>5126112750.43764</v>
      </c>
      <c r="Q33" s="9" t="n">
        <f aca="false">P33/$B$14*100</f>
        <v>100.032954014354</v>
      </c>
      <c r="R33" s="10" t="n">
        <f aca="false">AVERAGE(P31:P34)/AVERAGE(P27:P30)-1</f>
        <v>0</v>
      </c>
      <c r="S33" s="12"/>
    </row>
    <row r="34" customFormat="false" ht="12.75" hidden="false" customHeight="false" outlineLevel="0" collapsed="false">
      <c r="D34" s="7" t="n">
        <f aca="false">D30+1</f>
        <v>2020</v>
      </c>
      <c r="E34" s="9" t="n">
        <f aca="false">'Central scenario'!AG37</f>
        <v>5251139890.69221</v>
      </c>
      <c r="F34" s="9" t="n">
        <f aca="false">E34/$B$14*100</f>
        <v>102.472782161046</v>
      </c>
      <c r="G34" s="7"/>
      <c r="H34" s="12" t="n">
        <f aca="false">'Central scenario'!BB37</f>
        <v>46</v>
      </c>
      <c r="K34" s="9" t="n">
        <f aca="false">'High scenario'!AG37</f>
        <v>5251139890.69221</v>
      </c>
      <c r="L34" s="9" t="n">
        <f aca="false">K34/$B$14*100</f>
        <v>102.472782161046</v>
      </c>
      <c r="M34" s="7"/>
      <c r="O34" s="7" t="n">
        <f aca="false">O30+1</f>
        <v>2020</v>
      </c>
      <c r="P34" s="9" t="n">
        <f aca="false">'Low scenario'!AG37</f>
        <v>5251139890.69221</v>
      </c>
      <c r="Q34" s="9" t="n">
        <f aca="false">P34/$B$14*100</f>
        <v>102.472782161046</v>
      </c>
      <c r="R34" s="7"/>
      <c r="S34" s="12"/>
    </row>
    <row r="35" customFormat="false" ht="12.75" hidden="false" customHeight="false" outlineLevel="0" collapsed="false">
      <c r="D35" s="5" t="n">
        <f aca="false">D31+1</f>
        <v>2021</v>
      </c>
      <c r="E35" s="6" t="n">
        <f aca="false">'Central scenario'!AG38</f>
        <v>5228527623.5314</v>
      </c>
      <c r="F35" s="6" t="n">
        <f aca="false">E35/$B$14*100</f>
        <v>102.03151760227</v>
      </c>
      <c r="G35" s="7"/>
      <c r="H35" s="11" t="n">
        <f aca="false">'Central scenario'!BB38</f>
        <v>47</v>
      </c>
      <c r="K35" s="6" t="n">
        <f aca="false">'High scenario'!AG38</f>
        <v>5255899018.72684</v>
      </c>
      <c r="L35" s="6" t="n">
        <f aca="false">K35/$B$14*100</f>
        <v>102.565653632864</v>
      </c>
      <c r="M35" s="7"/>
      <c r="O35" s="5" t="n">
        <f aca="false">O31+1</f>
        <v>2021</v>
      </c>
      <c r="P35" s="6" t="n">
        <f aca="false">'Low scenario'!AG38</f>
        <v>5222991657.631</v>
      </c>
      <c r="Q35" s="6" t="n">
        <f aca="false">P35/$B$14*100</f>
        <v>101.923486614795</v>
      </c>
      <c r="R35" s="7"/>
      <c r="S35" s="11"/>
    </row>
    <row r="36" customFormat="false" ht="12.75" hidden="false" customHeight="false" outlineLevel="0" collapsed="false">
      <c r="D36" s="7" t="n">
        <f aca="false">D32+1</f>
        <v>2021</v>
      </c>
      <c r="E36" s="9" t="n">
        <f aca="false">'Central scenario'!AG39</f>
        <v>5163066781.97406</v>
      </c>
      <c r="F36" s="9" t="n">
        <f aca="false">E36/$B$14*100</f>
        <v>100.754089330196</v>
      </c>
      <c r="G36" s="7"/>
      <c r="H36" s="12" t="n">
        <f aca="false">'Central scenario'!BB39</f>
        <v>48</v>
      </c>
      <c r="K36" s="9" t="n">
        <f aca="false">'High scenario'!AG39</f>
        <v>5257187789.55523</v>
      </c>
      <c r="L36" s="9" t="n">
        <f aca="false">K36/$B$14*100</f>
        <v>102.590803207071</v>
      </c>
      <c r="M36" s="7"/>
      <c r="O36" s="7" t="n">
        <f aca="false">O32+1</f>
        <v>2021</v>
      </c>
      <c r="P36" s="9" t="n">
        <f aca="false">'Low scenario'!AG39</f>
        <v>5159995107.44014</v>
      </c>
      <c r="Q36" s="9" t="n">
        <f aca="false">P36/$B$14*100</f>
        <v>100.69414748101</v>
      </c>
      <c r="R36" s="7"/>
      <c r="S36" s="12"/>
    </row>
    <row r="37" customFormat="false" ht="12.75" hidden="false" customHeight="false" outlineLevel="0" collapsed="false">
      <c r="D37" s="7" t="n">
        <f aca="false">D33+1</f>
        <v>2021</v>
      </c>
      <c r="E37" s="9" t="n">
        <f aca="false">'Central scenario'!AG40</f>
        <v>5156666880.92709</v>
      </c>
      <c r="F37" s="9" t="n">
        <f aca="false">E37/$B$14*100</f>
        <v>100.629199176917</v>
      </c>
      <c r="G37" s="10" t="n">
        <f aca="false">AVERAGE(E35:E38)/AVERAGE(E31:E34)-1</f>
        <v>0.0358713868464755</v>
      </c>
      <c r="H37" s="12" t="n">
        <f aca="false">'Central scenario'!BB40</f>
        <v>49</v>
      </c>
      <c r="K37" s="9" t="n">
        <f aca="false">'High scenario'!AG40</f>
        <v>5256548380.33363</v>
      </c>
      <c r="L37" s="9" t="n">
        <f aca="false">K37/$B$14*100</f>
        <v>102.578325527321</v>
      </c>
      <c r="M37" s="10" t="n">
        <f aca="false">AVERAGE(K35:K38)/AVERAGE(K31:K34)-1</f>
        <v>0.0515116199329269</v>
      </c>
      <c r="O37" s="7" t="n">
        <f aca="false">O33+1</f>
        <v>2021</v>
      </c>
      <c r="P37" s="9" t="n">
        <f aca="false">'Low scenario'!AG40</f>
        <v>5131124853.40273</v>
      </c>
      <c r="Q37" s="9" t="n">
        <f aca="false">P37/$B$14*100</f>
        <v>100.130762137163</v>
      </c>
      <c r="R37" s="10" t="n">
        <f aca="false">AVERAGE(P35:P38)/AVERAGE(P31:P34)-1</f>
        <v>0.0311628084177307</v>
      </c>
      <c r="S37" s="12"/>
    </row>
    <row r="38" customFormat="false" ht="12.75" hidden="false" customHeight="false" outlineLevel="0" collapsed="false">
      <c r="D38" s="7" t="n">
        <f aca="false">D34+1</f>
        <v>2021</v>
      </c>
      <c r="E38" s="9" t="n">
        <f aca="false">'Central scenario'!AG41</f>
        <v>5173664660.60057</v>
      </c>
      <c r="F38" s="9" t="n">
        <f aca="false">E38/$B$14*100</f>
        <v>100.960900447491</v>
      </c>
      <c r="G38" s="7"/>
      <c r="H38" s="12" t="n">
        <f aca="false">'Central scenario'!BB41</f>
        <v>50</v>
      </c>
      <c r="K38" s="9" t="n">
        <f aca="false">'High scenario'!AG41</f>
        <v>5265163336.93166</v>
      </c>
      <c r="L38" s="9" t="n">
        <f aca="false">K38/$B$14*100</f>
        <v>102.746441134441</v>
      </c>
      <c r="M38" s="7"/>
      <c r="O38" s="7" t="n">
        <f aca="false">O34+1</f>
        <v>2021</v>
      </c>
      <c r="P38" s="9" t="n">
        <f aca="false">'Low scenario'!AG41</f>
        <v>5113622313.26159</v>
      </c>
      <c r="Q38" s="9" t="n">
        <f aca="false">P38/$B$14*100</f>
        <v>99.7892107748902</v>
      </c>
      <c r="R38" s="7"/>
      <c r="S38" s="12"/>
    </row>
    <row r="39" customFormat="false" ht="12.75" hidden="false" customHeight="false" outlineLevel="0" collapsed="false">
      <c r="D39" s="5" t="n">
        <f aca="false">D35+1</f>
        <v>2022</v>
      </c>
      <c r="E39" s="6" t="n">
        <f aca="false">'Central scenario'!AG42</f>
        <v>5204296824.61592</v>
      </c>
      <c r="F39" s="6" t="n">
        <f aca="false">E39/$B$14*100</f>
        <v>101.558668386568</v>
      </c>
      <c r="G39" s="7"/>
      <c r="H39" s="11" t="n">
        <f aca="false">'Central scenario'!BB42</f>
        <v>50</v>
      </c>
      <c r="K39" s="6" t="n">
        <f aca="false">'High scenario'!AG42</f>
        <v>5313376172.73559</v>
      </c>
      <c r="L39" s="6" t="n">
        <f aca="false">K39/$B$14*100</f>
        <v>103.687285127088</v>
      </c>
      <c r="M39" s="7"/>
      <c r="O39" s="5" t="n">
        <f aca="false">O35+1</f>
        <v>2022</v>
      </c>
      <c r="P39" s="6" t="n">
        <f aca="false">'Low scenario'!AG42</f>
        <v>5145368395.85461</v>
      </c>
      <c r="Q39" s="6" t="n">
        <f aca="false">P39/$B$14*100</f>
        <v>100.408716153482</v>
      </c>
      <c r="R39" s="7"/>
      <c r="S39" s="11"/>
    </row>
    <row r="40" customFormat="false" ht="12.75" hidden="false" customHeight="false" outlineLevel="0" collapsed="false">
      <c r="D40" s="7" t="n">
        <f aca="false">D36+1</f>
        <v>2022</v>
      </c>
      <c r="E40" s="9" t="n">
        <f aca="false">'Central scenario'!AG43</f>
        <v>5251251317.37953</v>
      </c>
      <c r="F40" s="9" t="n">
        <f aca="false">E40/$B$14*100</f>
        <v>102.474956584675</v>
      </c>
      <c r="G40" s="7"/>
      <c r="H40" s="12" t="n">
        <f aca="false">'Central scenario'!BB43</f>
        <v>50</v>
      </c>
      <c r="K40" s="9" t="n">
        <f aca="false">'High scenario'!AG43</f>
        <v>5396229937.27095</v>
      </c>
      <c r="L40" s="9" t="n">
        <f aca="false">K40/$B$14*100</f>
        <v>105.304125649562</v>
      </c>
      <c r="M40" s="7"/>
      <c r="O40" s="7" t="n">
        <f aca="false">O36+1</f>
        <v>2022</v>
      </c>
      <c r="P40" s="9" t="n">
        <f aca="false">'Low scenario'!AG43</f>
        <v>5173670682.79115</v>
      </c>
      <c r="Q40" s="9" t="n">
        <f aca="false">P40/$B$14*100</f>
        <v>100.961017966855</v>
      </c>
      <c r="R40" s="7"/>
      <c r="S40" s="12"/>
    </row>
    <row r="41" customFormat="false" ht="12.75" hidden="false" customHeight="false" outlineLevel="0" collapsed="false">
      <c r="D41" s="7" t="n">
        <f aca="false">D37+1</f>
        <v>2022</v>
      </c>
      <c r="E41" s="9" t="n">
        <f aca="false">'Central scenario'!AG44</f>
        <v>5315644073.20058</v>
      </c>
      <c r="F41" s="9" t="n">
        <f aca="false">E41/$B$14*100</f>
        <v>103.731541817092</v>
      </c>
      <c r="G41" s="10" t="n">
        <f aca="false">AVERAGE(E39:E42)/AVERAGE(E35:E38)-1</f>
        <v>0.0200505096936483</v>
      </c>
      <c r="H41" s="12" t="n">
        <f aca="false">'Central scenario'!BB44</f>
        <v>50</v>
      </c>
      <c r="K41" s="9" t="n">
        <f aca="false">'High scenario'!AG44</f>
        <v>5457609849.85903</v>
      </c>
      <c r="L41" s="9" t="n">
        <f aca="false">K41/$B$14*100</f>
        <v>106.501917089636</v>
      </c>
      <c r="M41" s="10" t="n">
        <f aca="false">AVERAGE(K39:K42)/AVERAGE(K35:K38)-1</f>
        <v>0.032004155474481</v>
      </c>
      <c r="O41" s="7" t="n">
        <f aca="false">O37+1</f>
        <v>2022</v>
      </c>
      <c r="P41" s="9" t="n">
        <f aca="false">'Low scenario'!AG44</f>
        <v>5227606434.30621</v>
      </c>
      <c r="Q41" s="9" t="n">
        <f aca="false">P41/$B$14*100</f>
        <v>102.013541158152</v>
      </c>
      <c r="R41" s="10" t="n">
        <f aca="false">AVERAGE(P39:P42)/AVERAGE(P35:P38)-1</f>
        <v>0.00802123167014623</v>
      </c>
      <c r="S41" s="12"/>
    </row>
    <row r="42" customFormat="false" ht="12.75" hidden="false" customHeight="false" outlineLevel="0" collapsed="false">
      <c r="D42" s="7" t="n">
        <f aca="false">D38+1</f>
        <v>2022</v>
      </c>
      <c r="E42" s="9" t="n">
        <f aca="false">'Central scenario'!AG45</f>
        <v>5366218908.90914</v>
      </c>
      <c r="F42" s="9" t="n">
        <f aca="false">E42/$B$14*100</f>
        <v>104.718478792734</v>
      </c>
      <c r="G42" s="7"/>
      <c r="H42" s="12" t="n">
        <f aca="false">'Central scenario'!BB45</f>
        <v>50</v>
      </c>
      <c r="K42" s="9" t="n">
        <f aca="false">'High scenario'!AG45</f>
        <v>5540783528.06778</v>
      </c>
      <c r="L42" s="9" t="n">
        <f aca="false">K42/$B$14*100</f>
        <v>108.125000531714</v>
      </c>
      <c r="M42" s="7"/>
      <c r="O42" s="7" t="n">
        <f aca="false">O38+1</f>
        <v>2022</v>
      </c>
      <c r="P42" s="9" t="n">
        <f aca="false">'Low scenario'!AG45</f>
        <v>5246548251.48008</v>
      </c>
      <c r="Q42" s="9" t="n">
        <f aca="false">P42/$B$14*100</f>
        <v>102.383179131125</v>
      </c>
      <c r="R42" s="7"/>
      <c r="S42" s="12"/>
    </row>
    <row r="43" customFormat="false" ht="12.75" hidden="false" customHeight="false" outlineLevel="0" collapsed="false">
      <c r="D43" s="5" t="n">
        <f aca="false">D39+1</f>
        <v>2023</v>
      </c>
      <c r="E43" s="6" t="n">
        <f aca="false">'Central scenario'!AG46</f>
        <v>5445649357.98953</v>
      </c>
      <c r="F43" s="6" t="n">
        <f aca="false">E43/$B$14*100</f>
        <v>106.268515408593</v>
      </c>
      <c r="G43" s="7"/>
      <c r="H43" s="11" t="n">
        <f aca="false">'Central scenario'!BB46</f>
        <v>50.25</v>
      </c>
      <c r="K43" s="6" t="n">
        <f aca="false">'High scenario'!AG46</f>
        <v>5612446585.34218</v>
      </c>
      <c r="L43" s="6" t="n">
        <f aca="false">K43/$B$14*100</f>
        <v>109.523461248804</v>
      </c>
      <c r="M43" s="7"/>
      <c r="O43" s="5" t="n">
        <f aca="false">O39+1</f>
        <v>2023</v>
      </c>
      <c r="P43" s="6" t="n">
        <f aca="false">'Low scenario'!AG46</f>
        <v>5258793566.22381</v>
      </c>
      <c r="Q43" s="6" t="n">
        <f aca="false">P43/$B$14*100</f>
        <v>102.622138956296</v>
      </c>
      <c r="R43" s="7"/>
      <c r="S43" s="11"/>
    </row>
    <row r="44" customFormat="false" ht="12.75" hidden="false" customHeight="false" outlineLevel="0" collapsed="false">
      <c r="D44" s="7" t="n">
        <f aca="false">D40+1</f>
        <v>2023</v>
      </c>
      <c r="E44" s="9" t="n">
        <f aca="false">'Central scenario'!AG47</f>
        <v>5502014745.1211</v>
      </c>
      <c r="F44" s="9" t="n">
        <f aca="false">E44/$B$14*100</f>
        <v>107.368451452421</v>
      </c>
      <c r="G44" s="7"/>
      <c r="H44" s="12" t="n">
        <f aca="false">'Central scenario'!BB47</f>
        <v>50.5</v>
      </c>
      <c r="K44" s="9" t="n">
        <f aca="false">'High scenario'!AG47</f>
        <v>5650269766.67357</v>
      </c>
      <c r="L44" s="9" t="n">
        <f aca="false">K44/$B$14*100</f>
        <v>110.261557491122</v>
      </c>
      <c r="M44" s="7"/>
      <c r="O44" s="7" t="n">
        <f aca="false">O40+1</f>
        <v>2023</v>
      </c>
      <c r="P44" s="9" t="n">
        <f aca="false">'Low scenario'!AG47</f>
        <v>5220444563.87261</v>
      </c>
      <c r="Q44" s="9" t="n">
        <f aca="false">P44/$B$14*100</f>
        <v>101.873781638488</v>
      </c>
      <c r="R44" s="7"/>
      <c r="S44" s="12"/>
    </row>
    <row r="45" customFormat="false" ht="12.75" hidden="false" customHeight="false" outlineLevel="0" collapsed="false">
      <c r="D45" s="7" t="n">
        <f aca="false">D41+1</f>
        <v>2023</v>
      </c>
      <c r="E45" s="9" t="n">
        <f aca="false">'Central scenario'!AG48</f>
        <v>5543829211.35873</v>
      </c>
      <c r="F45" s="9" t="n">
        <f aca="false">E45/$B$14*100</f>
        <v>108.184435177696</v>
      </c>
      <c r="G45" s="10" t="n">
        <f aca="false">AVERAGE(E43:E46)/AVERAGE(E39:E42)-1</f>
        <v>0.0442524543037115</v>
      </c>
      <c r="H45" s="12" t="n">
        <f aca="false">'Central scenario'!BB48</f>
        <v>50.75</v>
      </c>
      <c r="K45" s="9" t="n">
        <f aca="false">'High scenario'!AG48</f>
        <v>5722910756.82361</v>
      </c>
      <c r="L45" s="9" t="n">
        <f aca="false">K45/$B$14*100</f>
        <v>111.679101969951</v>
      </c>
      <c r="M45" s="10" t="n">
        <f aca="false">AVERAGE(K43:K46)/AVERAGE(K39:K42)-1</f>
        <v>0.0499105962512805</v>
      </c>
      <c r="O45" s="7" t="n">
        <f aca="false">O41+1</f>
        <v>2023</v>
      </c>
      <c r="P45" s="9" t="n">
        <f aca="false">'Low scenario'!AG48</f>
        <v>5278775738.21033</v>
      </c>
      <c r="Q45" s="9" t="n">
        <f aca="false">P45/$B$14*100</f>
        <v>103.012078816917</v>
      </c>
      <c r="R45" s="10" t="n">
        <f aca="false">AVERAGE(P43:P46)/AVERAGE(P39:P42)-1</f>
        <v>0.0120966513100726</v>
      </c>
      <c r="S45" s="12"/>
    </row>
    <row r="46" customFormat="false" ht="12.75" hidden="false" customHeight="false" outlineLevel="0" collapsed="false">
      <c r="D46" s="7" t="n">
        <f aca="false">D42+1</f>
        <v>2023</v>
      </c>
      <c r="E46" s="9" t="n">
        <f aca="false">'Central scenario'!AG49</f>
        <v>5581300129.50403</v>
      </c>
      <c r="F46" s="9" t="n">
        <f aca="false">E46/$B$14*100</f>
        <v>108.915657219464</v>
      </c>
      <c r="G46" s="7"/>
      <c r="H46" s="12" t="n">
        <f aca="false">'Central scenario'!BB49</f>
        <v>51</v>
      </c>
      <c r="K46" s="9" t="n">
        <f aca="false">'High scenario'!AG49</f>
        <v>5805831576.95924</v>
      </c>
      <c r="L46" s="9" t="n">
        <f aca="false">K46/$B$14*100</f>
        <v>113.297251041438</v>
      </c>
      <c r="M46" s="7"/>
      <c r="O46" s="7" t="n">
        <f aca="false">O42+1</f>
        <v>2023</v>
      </c>
      <c r="P46" s="9" t="n">
        <f aca="false">'Low scenario'!AG49</f>
        <v>5286707910.71641</v>
      </c>
      <c r="Q46" s="9" t="n">
        <f aca="false">P46/$B$14*100</f>
        <v>103.16687031023</v>
      </c>
      <c r="R46" s="7"/>
      <c r="S46" s="12"/>
    </row>
    <row r="47" customFormat="false" ht="12.75" hidden="false" customHeight="false" outlineLevel="0" collapsed="false">
      <c r="D47" s="5" t="n">
        <f aca="false">D43+1</f>
        <v>2024</v>
      </c>
      <c r="E47" s="6" t="n">
        <f aca="false">'Central scenario'!AG50</f>
        <v>5608894839.97274</v>
      </c>
      <c r="F47" s="6" t="n">
        <f aca="false">E47/$B$14*100</f>
        <v>109.454151110984</v>
      </c>
      <c r="G47" s="7"/>
      <c r="H47" s="11" t="n">
        <f aca="false">'Central scenario'!BB50</f>
        <v>51.25</v>
      </c>
      <c r="K47" s="6" t="n">
        <f aca="false">'High scenario'!AG50</f>
        <v>5846685861.40049</v>
      </c>
      <c r="L47" s="6" t="n">
        <f aca="false">K47/$B$14*100</f>
        <v>114.094497406425</v>
      </c>
      <c r="M47" s="7"/>
      <c r="O47" s="5" t="n">
        <f aca="false">O43+1</f>
        <v>2024</v>
      </c>
      <c r="P47" s="6" t="n">
        <f aca="false">'Low scenario'!AG50</f>
        <v>5313870133.82922</v>
      </c>
      <c r="Q47" s="6" t="n">
        <f aca="false">P47/$B$14*100</f>
        <v>103.696924475609</v>
      </c>
      <c r="R47" s="7"/>
      <c r="S47" s="11"/>
    </row>
    <row r="48" customFormat="false" ht="12.75" hidden="false" customHeight="false" outlineLevel="0" collapsed="false">
      <c r="D48" s="7" t="n">
        <f aca="false">D44+1</f>
        <v>2024</v>
      </c>
      <c r="E48" s="9" t="n">
        <f aca="false">'Central scenario'!AG51</f>
        <v>5632123269.93491</v>
      </c>
      <c r="F48" s="9" t="n">
        <f aca="false">E48/$B$14*100</f>
        <v>109.907439709842</v>
      </c>
      <c r="G48" s="7"/>
      <c r="H48" s="12" t="n">
        <f aca="false">'Central scenario'!BB51</f>
        <v>51.5</v>
      </c>
      <c r="K48" s="9" t="n">
        <f aca="false">'High scenario'!AG51</f>
        <v>5883976466.20255</v>
      </c>
      <c r="L48" s="9" t="n">
        <f aca="false">K48/$B$14*100</f>
        <v>114.822200743621</v>
      </c>
      <c r="M48" s="7"/>
      <c r="O48" s="7" t="n">
        <f aca="false">O44+1</f>
        <v>2024</v>
      </c>
      <c r="P48" s="9" t="n">
        <f aca="false">'Low scenario'!AG51</f>
        <v>5325474478.1478</v>
      </c>
      <c r="Q48" s="9" t="n">
        <f aca="false">P48/$B$14*100</f>
        <v>103.923376155099</v>
      </c>
      <c r="R48" s="7"/>
      <c r="S48" s="12"/>
    </row>
    <row r="49" customFormat="false" ht="12.75" hidden="false" customHeight="false" outlineLevel="0" collapsed="false">
      <c r="D49" s="7" t="n">
        <f aca="false">D45+1</f>
        <v>2024</v>
      </c>
      <c r="E49" s="9" t="n">
        <f aca="false">'Central scenario'!AG52</f>
        <v>5646580843.46105</v>
      </c>
      <c r="F49" s="9" t="n">
        <f aca="false">E49/$B$14*100</f>
        <v>110.189570411625</v>
      </c>
      <c r="G49" s="10" t="n">
        <f aca="false">AVERAGE(E47:E50)/AVERAGE(E43:E46)-1</f>
        <v>0.0219235812596228</v>
      </c>
      <c r="H49" s="12" t="n">
        <f aca="false">'Central scenario'!BB52</f>
        <v>51.75</v>
      </c>
      <c r="K49" s="9" t="n">
        <f aca="false">'High scenario'!AG52</f>
        <v>5960869217.99959</v>
      </c>
      <c r="L49" s="9" t="n">
        <f aca="false">K49/$B$14*100</f>
        <v>116.322715749634</v>
      </c>
      <c r="M49" s="10" t="n">
        <f aca="false">AVERAGE(K47:K50)/AVERAGE(K43:K46)-1</f>
        <v>0.0400886576771338</v>
      </c>
      <c r="O49" s="7" t="n">
        <f aca="false">O45+1</f>
        <v>2024</v>
      </c>
      <c r="P49" s="9" t="n">
        <f aca="false">'Low scenario'!AG52</f>
        <v>5363326297.08304</v>
      </c>
      <c r="Q49" s="9" t="n">
        <f aca="false">P49/$B$14*100</f>
        <v>104.662031242735</v>
      </c>
      <c r="R49" s="10" t="n">
        <f aca="false">AVERAGE(P47:P50)/AVERAGE(P43:P46)-1</f>
        <v>0.0163573058880129</v>
      </c>
      <c r="S49" s="12"/>
    </row>
    <row r="50" customFormat="false" ht="12.75" hidden="false" customHeight="false" outlineLevel="0" collapsed="false">
      <c r="D50" s="7" t="n">
        <f aca="false">D46+1</f>
        <v>2024</v>
      </c>
      <c r="E50" s="9" t="n">
        <f aca="false">'Central scenario'!AG53</f>
        <v>5669109171.3005</v>
      </c>
      <c r="F50" s="9" t="n">
        <f aca="false">E50/$B$14*100</f>
        <v>110.629196945901</v>
      </c>
      <c r="G50" s="7"/>
      <c r="H50" s="7" t="n">
        <v>52</v>
      </c>
      <c r="K50" s="9" t="n">
        <f aca="false">'High scenario'!AG53</f>
        <v>6013606125.41349</v>
      </c>
      <c r="L50" s="9" t="n">
        <f aca="false">K50/$B$14*100</f>
        <v>117.351844231786</v>
      </c>
      <c r="M50" s="7"/>
      <c r="O50" s="7" t="n">
        <f aca="false">O46+1</f>
        <v>2024</v>
      </c>
      <c r="P50" s="9" t="n">
        <f aca="false">'Low scenario'!AG53</f>
        <v>5386285821.4307</v>
      </c>
      <c r="Q50" s="9" t="n">
        <f aca="false">P50/$B$14*100</f>
        <v>105.11007231305</v>
      </c>
      <c r="R50" s="7"/>
      <c r="S50" s="7"/>
    </row>
    <row r="51" customFormat="false" ht="12.75" hidden="false" customHeight="false" outlineLevel="0" collapsed="false">
      <c r="D51" s="5" t="n">
        <f aca="false">D47+1</f>
        <v>2025</v>
      </c>
      <c r="E51" s="6" t="n">
        <f aca="false">'Central scenario'!AG54</f>
        <v>5731007211.35222</v>
      </c>
      <c r="F51" s="6" t="n">
        <f aca="false">E51/$B$14*100</f>
        <v>111.837099326422</v>
      </c>
      <c r="G51" s="7"/>
      <c r="H51" s="3" t="n">
        <f aca="false">H50</f>
        <v>52</v>
      </c>
      <c r="K51" s="6" t="n">
        <f aca="false">'High scenario'!AG54</f>
        <v>6068880190.77013</v>
      </c>
      <c r="L51" s="6" t="n">
        <f aca="false">K51/$B$14*100</f>
        <v>118.43048379888</v>
      </c>
      <c r="M51" s="7"/>
      <c r="O51" s="5" t="n">
        <f aca="false">O47+1</f>
        <v>2025</v>
      </c>
      <c r="P51" s="6" t="n">
        <f aca="false">'Low scenario'!AG54</f>
        <v>5412001597.73667</v>
      </c>
      <c r="Q51" s="6" t="n">
        <f aca="false">P51/$B$14*100</f>
        <v>105.611899953973</v>
      </c>
      <c r="R51" s="7"/>
      <c r="S51" s="3"/>
    </row>
    <row r="52" customFormat="false" ht="12.75" hidden="false" customHeight="false" outlineLevel="0" collapsed="false">
      <c r="D52" s="7" t="n">
        <f aca="false">D48+1</f>
        <v>2025</v>
      </c>
      <c r="E52" s="9" t="n">
        <f aca="false">'Central scenario'!AG55</f>
        <v>5764292274.86107</v>
      </c>
      <c r="F52" s="9" t="n">
        <f aca="false">E52/$B$14*100</f>
        <v>112.486636975991</v>
      </c>
      <c r="G52" s="7"/>
      <c r="H52" s="3" t="n">
        <f aca="false">H51</f>
        <v>52</v>
      </c>
      <c r="K52" s="9" t="n">
        <f aca="false">'High scenario'!AG55</f>
        <v>6136288207.40547</v>
      </c>
      <c r="L52" s="9" t="n">
        <f aca="false">K52/$B$14*100</f>
        <v>119.74591000126</v>
      </c>
      <c r="M52" s="7"/>
      <c r="O52" s="7" t="n">
        <f aca="false">O48+1</f>
        <v>2025</v>
      </c>
      <c r="P52" s="9" t="n">
        <f aca="false">'Low scenario'!AG55</f>
        <v>5448511980.93645</v>
      </c>
      <c r="Q52" s="9" t="n">
        <f aca="false">P52/$B$14*100</f>
        <v>106.324377743963</v>
      </c>
      <c r="R52" s="7"/>
      <c r="S52" s="3"/>
    </row>
    <row r="53" customFormat="false" ht="12.75" hidden="false" customHeight="false" outlineLevel="0" collapsed="false">
      <c r="D53" s="7" t="n">
        <f aca="false">D49+1</f>
        <v>2025</v>
      </c>
      <c r="E53" s="9" t="n">
        <f aca="false">'Central scenario'!AG56</f>
        <v>5829111761.05934</v>
      </c>
      <c r="F53" s="9" t="n">
        <f aca="false">E53/$B$14*100</f>
        <v>113.751549590633</v>
      </c>
      <c r="G53" s="10" t="n">
        <f aca="false">AVERAGE(E51:E54)/AVERAGE(E47:E50)-1</f>
        <v>0.0288045691322822</v>
      </c>
      <c r="H53" s="3" t="n">
        <f aca="false">H52</f>
        <v>52</v>
      </c>
      <c r="K53" s="9" t="n">
        <f aca="false">'High scenario'!AG56</f>
        <v>6194524622.12994</v>
      </c>
      <c r="L53" s="9" t="n">
        <f aca="false">K53/$B$14*100</f>
        <v>120.882358003813</v>
      </c>
      <c r="M53" s="10" t="n">
        <f aca="false">AVERAGE(K51:K54)/AVERAGE(K47:K50)-1</f>
        <v>0.0408211351709389</v>
      </c>
      <c r="O53" s="7" t="n">
        <f aca="false">O49+1</f>
        <v>2025</v>
      </c>
      <c r="P53" s="9" t="n">
        <f aca="false">'Low scenario'!AG56</f>
        <v>5499930940.53847</v>
      </c>
      <c r="Q53" s="9" t="n">
        <f aca="false">P53/$B$14*100</f>
        <v>107.327787280925</v>
      </c>
      <c r="R53" s="10" t="n">
        <f aca="false">AVERAGE(P51:P54)/AVERAGE(P47:P50)-1</f>
        <v>0.0241029867372073</v>
      </c>
      <c r="S53" s="3"/>
    </row>
    <row r="54" customFormat="false" ht="12.75" hidden="false" customHeight="false" outlineLevel="0" collapsed="false">
      <c r="D54" s="7" t="n">
        <f aca="false">D50+1</f>
        <v>2025</v>
      </c>
      <c r="E54" s="9" t="n">
        <f aca="false">'Central scenario'!AG57</f>
        <v>5882033135.97033</v>
      </c>
      <c r="F54" s="9" t="n">
        <f aca="false">E54/$B$14*100</f>
        <v>114.784277843127</v>
      </c>
      <c r="G54" s="7"/>
      <c r="H54" s="3" t="n">
        <f aca="false">H53</f>
        <v>52</v>
      </c>
      <c r="K54" s="9" t="n">
        <f aca="false">'High scenario'!AG57</f>
        <v>6273115279.82485</v>
      </c>
      <c r="L54" s="9" t="n">
        <f aca="false">K54/$B$14*100</f>
        <v>122.416006604593</v>
      </c>
      <c r="M54" s="7"/>
      <c r="O54" s="7" t="n">
        <f aca="false">O50+1</f>
        <v>2025</v>
      </c>
      <c r="P54" s="9" t="n">
        <f aca="false">'Low scenario'!AG57</f>
        <v>5544049951.67689</v>
      </c>
      <c r="Q54" s="9" t="n">
        <f aca="false">P54/$B$14*100</f>
        <v>108.18874278995</v>
      </c>
      <c r="R54" s="7"/>
      <c r="S54" s="3"/>
    </row>
    <row r="55" customFormat="false" ht="12.75" hidden="false" customHeight="false" outlineLevel="0" collapsed="false">
      <c r="D55" s="5" t="n">
        <f aca="false">D51+1</f>
        <v>2026</v>
      </c>
      <c r="E55" s="6" t="n">
        <f aca="false">'Central scenario'!AG58</f>
        <v>5952318410.19751</v>
      </c>
      <c r="F55" s="6" t="n">
        <f aca="false">E55/$B$14*100</f>
        <v>116.155851967019</v>
      </c>
      <c r="G55" s="7"/>
      <c r="H55" s="3" t="n">
        <f aca="false">H54</f>
        <v>52</v>
      </c>
      <c r="K55" s="6" t="n">
        <f aca="false">'High scenario'!AG58</f>
        <v>6312458111.12562</v>
      </c>
      <c r="L55" s="6" t="n">
        <f aca="false">K55/$B$14*100</f>
        <v>123.183757886297</v>
      </c>
      <c r="M55" s="7"/>
      <c r="O55" s="5" t="n">
        <f aca="false">O51+1</f>
        <v>2026</v>
      </c>
      <c r="P55" s="6" t="n">
        <f aca="false">'Low scenario'!AG58</f>
        <v>5607207166.61758</v>
      </c>
      <c r="Q55" s="6" t="n">
        <f aca="false">P55/$B$14*100</f>
        <v>109.421217198028</v>
      </c>
      <c r="R55" s="7"/>
      <c r="S55" s="3"/>
    </row>
    <row r="56" customFormat="false" ht="12.75" hidden="false" customHeight="false" outlineLevel="0" collapsed="false">
      <c r="D56" s="7" t="n">
        <f aca="false">D52+1</f>
        <v>2026</v>
      </c>
      <c r="E56" s="9" t="n">
        <f aca="false">'Central scenario'!AG59</f>
        <v>5989299490.33476</v>
      </c>
      <c r="F56" s="9" t="n">
        <f aca="false">E56/$B$14*100</f>
        <v>116.877515119757</v>
      </c>
      <c r="G56" s="7"/>
      <c r="H56" s="3" t="n">
        <f aca="false">H55</f>
        <v>52</v>
      </c>
      <c r="K56" s="9" t="n">
        <f aca="false">'High scenario'!AG59</f>
        <v>6396677196.28165</v>
      </c>
      <c r="L56" s="9" t="n">
        <f aca="false">K56/$B$14*100</f>
        <v>124.827241805339</v>
      </c>
      <c r="M56" s="7"/>
      <c r="O56" s="7" t="n">
        <f aca="false">O52+1</f>
        <v>2026</v>
      </c>
      <c r="P56" s="9" t="n">
        <f aca="false">'Low scenario'!AG59</f>
        <v>5626068752.83245</v>
      </c>
      <c r="Q56" s="9" t="n">
        <f aca="false">P56/$B$14*100</f>
        <v>109.789289512923</v>
      </c>
      <c r="R56" s="7"/>
      <c r="S56" s="3"/>
    </row>
    <row r="57" customFormat="false" ht="12.75" hidden="false" customHeight="false" outlineLevel="0" collapsed="false">
      <c r="D57" s="7" t="n">
        <f aca="false">D53+1</f>
        <v>2026</v>
      </c>
      <c r="E57" s="9" t="n">
        <f aca="false">'Central scenario'!AG60</f>
        <v>6058848352.82157</v>
      </c>
      <c r="F57" s="9" t="n">
        <f aca="false">E57/$B$14*100</f>
        <v>118.234718619095</v>
      </c>
      <c r="G57" s="10" t="n">
        <f aca="false">AVERAGE(E55:E58)/AVERAGE(E51:E54)-1</f>
        <v>0.0378457648870452</v>
      </c>
      <c r="H57" s="3" t="n">
        <f aca="false">H56</f>
        <v>52</v>
      </c>
      <c r="K57" s="9" t="n">
        <f aca="false">'High scenario'!AG60</f>
        <v>6432410262.65724</v>
      </c>
      <c r="L57" s="9" t="n">
        <f aca="false">K57/$B$14*100</f>
        <v>125.524550733091</v>
      </c>
      <c r="M57" s="10" t="n">
        <f aca="false">AVERAGE(K55:K58)/AVERAGE(K51:K54)-1</f>
        <v>0.0393405267199396</v>
      </c>
      <c r="O57" s="7" t="n">
        <f aca="false">O53+1</f>
        <v>2026</v>
      </c>
      <c r="P57" s="9" t="n">
        <f aca="false">'Low scenario'!AG60</f>
        <v>5683739706.55494</v>
      </c>
      <c r="Q57" s="9" t="n">
        <f aca="false">P57/$B$14*100</f>
        <v>110.914702889988</v>
      </c>
      <c r="R57" s="10" t="n">
        <f aca="false">AVERAGE(P55:P58)/AVERAGE(P51:P54)-1</f>
        <v>0.0327777289337852</v>
      </c>
      <c r="S57" s="3"/>
    </row>
    <row r="58" customFormat="false" ht="12.75" hidden="false" customHeight="false" outlineLevel="0" collapsed="false">
      <c r="D58" s="7" t="n">
        <f aca="false">D54+1</f>
        <v>2026</v>
      </c>
      <c r="E58" s="9" t="n">
        <f aca="false">'Central scenario'!AG61</f>
        <v>6084243767.88162</v>
      </c>
      <c r="F58" s="9" t="n">
        <f aca="false">E58/$B$14*100</f>
        <v>118.73029460631</v>
      </c>
      <c r="G58" s="7"/>
      <c r="H58" s="3" t="n">
        <f aca="false">H57</f>
        <v>52</v>
      </c>
      <c r="K58" s="9" t="n">
        <f aca="false">'High scenario'!AG61</f>
        <v>6501904004.2531</v>
      </c>
      <c r="L58" s="9" t="n">
        <f aca="false">K58/$B$14*100</f>
        <v>126.880678581966</v>
      </c>
      <c r="M58" s="7"/>
      <c r="O58" s="7" t="n">
        <f aca="false">O54+1</f>
        <v>2026</v>
      </c>
      <c r="P58" s="9" t="n">
        <f aca="false">'Low scenario'!AG61</f>
        <v>5705458427.0819</v>
      </c>
      <c r="Q58" s="9" t="n">
        <f aca="false">P58/$B$14*100</f>
        <v>111.338530432903</v>
      </c>
      <c r="R58" s="7"/>
      <c r="S58" s="3"/>
    </row>
    <row r="59" customFormat="false" ht="12.75" hidden="false" customHeight="false" outlineLevel="0" collapsed="false">
      <c r="D59" s="5" t="n">
        <f aca="false">D55+1</f>
        <v>2027</v>
      </c>
      <c r="E59" s="6" t="n">
        <f aca="false">'Central scenario'!AG62</f>
        <v>6145357160.92596</v>
      </c>
      <c r="F59" s="6" t="n">
        <f aca="false">E59/$B$14*100</f>
        <v>119.922885080553</v>
      </c>
      <c r="G59" s="7"/>
      <c r="H59" s="3" t="n">
        <f aca="false">H58</f>
        <v>52</v>
      </c>
      <c r="K59" s="6" t="n">
        <f aca="false">'High scenario'!AG62</f>
        <v>6550061525.28111</v>
      </c>
      <c r="L59" s="6" t="n">
        <f aca="false">K59/$B$14*100</f>
        <v>127.820443140604</v>
      </c>
      <c r="M59" s="7"/>
      <c r="O59" s="5" t="n">
        <f aca="false">O55+1</f>
        <v>2027</v>
      </c>
      <c r="P59" s="6" t="n">
        <f aca="false">'Low scenario'!AG62</f>
        <v>5716637905.22782</v>
      </c>
      <c r="Q59" s="6" t="n">
        <f aca="false">P59/$B$14*100</f>
        <v>111.556691108979</v>
      </c>
      <c r="R59" s="7"/>
      <c r="S59" s="3"/>
    </row>
    <row r="60" customFormat="false" ht="12.75" hidden="false" customHeight="false" outlineLevel="0" collapsed="false">
      <c r="D60" s="7" t="n">
        <f aca="false">D56+1</f>
        <v>2027</v>
      </c>
      <c r="E60" s="9" t="n">
        <f aca="false">'Central scenario'!AG63</f>
        <v>6187037283.23596</v>
      </c>
      <c r="F60" s="9" t="n">
        <f aca="false">E60/$B$14*100</f>
        <v>120.736247166276</v>
      </c>
      <c r="G60" s="7"/>
      <c r="H60" s="3" t="n">
        <f aca="false">H59</f>
        <v>52</v>
      </c>
      <c r="K60" s="9" t="n">
        <f aca="false">'High scenario'!AG63</f>
        <v>6606937702.96895</v>
      </c>
      <c r="L60" s="9" t="n">
        <f aca="false">K60/$B$14*100</f>
        <v>128.930346949621</v>
      </c>
      <c r="M60" s="7"/>
      <c r="O60" s="7" t="n">
        <f aca="false">O56+1</f>
        <v>2027</v>
      </c>
      <c r="P60" s="9" t="n">
        <f aca="false">'Low scenario'!AG63</f>
        <v>5737150924.48294</v>
      </c>
      <c r="Q60" s="9" t="n">
        <f aca="false">P60/$B$14*100</f>
        <v>111.956990129259</v>
      </c>
      <c r="R60" s="7"/>
      <c r="S60" s="3"/>
    </row>
    <row r="61" customFormat="false" ht="12.75" hidden="false" customHeight="false" outlineLevel="0" collapsed="false">
      <c r="D61" s="7" t="n">
        <f aca="false">D57+1</f>
        <v>2027</v>
      </c>
      <c r="E61" s="9" t="n">
        <f aca="false">'Central scenario'!AG64</f>
        <v>6224600544.45688</v>
      </c>
      <c r="F61" s="9" t="n">
        <f aca="false">E61/$B$14*100</f>
        <v>121.469271226666</v>
      </c>
      <c r="G61" s="10" t="n">
        <f aca="false">AVERAGE(E59:E62)/AVERAGE(E55:E58)-1</f>
        <v>0.032032146171967</v>
      </c>
      <c r="H61" s="3" t="n">
        <f aca="false">H60</f>
        <v>52</v>
      </c>
      <c r="K61" s="9" t="n">
        <f aca="false">'High scenario'!AG64</f>
        <v>6710272499.68183</v>
      </c>
      <c r="L61" s="9" t="n">
        <f aca="false">K61/$B$14*100</f>
        <v>130.946862284126</v>
      </c>
      <c r="M61" s="10" t="n">
        <f aca="false">AVERAGE(K59:K62)/AVERAGE(K55:K58)-1</f>
        <v>0.0383607726476145</v>
      </c>
      <c r="O61" s="7" t="n">
        <f aca="false">O57+1</f>
        <v>2027</v>
      </c>
      <c r="P61" s="9" t="n">
        <f aca="false">'Low scenario'!AG64</f>
        <v>5767319860.62689</v>
      </c>
      <c r="Q61" s="9" t="n">
        <f aca="false">P61/$B$14*100</f>
        <v>112.545718459842</v>
      </c>
      <c r="R61" s="10" t="n">
        <f aca="false">AVERAGE(P59:P62)/AVERAGE(P55:P58)-1</f>
        <v>0.0168529395184205</v>
      </c>
      <c r="S61" s="3"/>
    </row>
    <row r="62" customFormat="false" ht="12.75" hidden="false" customHeight="false" outlineLevel="0" collapsed="false">
      <c r="D62" s="7" t="n">
        <f aca="false">D58+1</f>
        <v>2027</v>
      </c>
      <c r="E62" s="9" t="n">
        <f aca="false">'Central scenario'!AG65</f>
        <v>6299199984.52631</v>
      </c>
      <c r="F62" s="9" t="n">
        <f aca="false">E62/$B$14*100</f>
        <v>122.925033657433</v>
      </c>
      <c r="G62" s="7"/>
      <c r="H62" s="3" t="n">
        <f aca="false">H61</f>
        <v>52</v>
      </c>
      <c r="K62" s="9" t="n">
        <f aca="false">'High scenario'!AG65</f>
        <v>6759880385.40669</v>
      </c>
      <c r="L62" s="9" t="n">
        <f aca="false">K62/$B$14*100</f>
        <v>131.914929822445</v>
      </c>
      <c r="M62" s="7"/>
      <c r="O62" s="7" t="n">
        <f aca="false">O58+1</f>
        <v>2027</v>
      </c>
      <c r="P62" s="9" t="n">
        <f aca="false">'Low scenario'!AG65</f>
        <v>5782620549.72293</v>
      </c>
      <c r="Q62" s="9" t="n">
        <f aca="false">P62/$B$14*100</f>
        <v>112.844302046129</v>
      </c>
      <c r="R62" s="7"/>
      <c r="S62" s="3"/>
    </row>
    <row r="63" customFormat="false" ht="12.75" hidden="false" customHeight="false" outlineLevel="0" collapsed="false">
      <c r="D63" s="5" t="n">
        <f aca="false">D59+1</f>
        <v>2028</v>
      </c>
      <c r="E63" s="6" t="n">
        <f aca="false">'Central scenario'!AG66</f>
        <v>6353395700.85051</v>
      </c>
      <c r="F63" s="6" t="n">
        <f aca="false">E63/$B$14*100</f>
        <v>123.982629902925</v>
      </c>
      <c r="G63" s="7"/>
      <c r="H63" s="3" t="n">
        <f aca="false">H62</f>
        <v>52</v>
      </c>
      <c r="K63" s="6" t="n">
        <f aca="false">'High scenario'!AG66</f>
        <v>6853845755.10432</v>
      </c>
      <c r="L63" s="6" t="n">
        <f aca="false">K63/$B$14*100</f>
        <v>133.748606521247</v>
      </c>
      <c r="M63" s="7"/>
      <c r="O63" s="5" t="n">
        <f aca="false">O59+1</f>
        <v>2028</v>
      </c>
      <c r="P63" s="6" t="n">
        <f aca="false">'Low scenario'!AG66</f>
        <v>5805943685.16573</v>
      </c>
      <c r="Q63" s="6" t="n">
        <f aca="false">P63/$B$14*100</f>
        <v>113.299438764497</v>
      </c>
      <c r="R63" s="7"/>
      <c r="S63" s="3"/>
    </row>
    <row r="64" customFormat="false" ht="12.75" hidden="false" customHeight="false" outlineLevel="0" collapsed="false">
      <c r="D64" s="7" t="n">
        <f aca="false">D60+1</f>
        <v>2028</v>
      </c>
      <c r="E64" s="9" t="n">
        <f aca="false">'Central scenario'!AG67</f>
        <v>6394501491.79937</v>
      </c>
      <c r="F64" s="9" t="n">
        <f aca="false">E64/$B$14*100</f>
        <v>124.784784263529</v>
      </c>
      <c r="G64" s="7"/>
      <c r="H64" s="3" t="n">
        <f aca="false">H63</f>
        <v>52</v>
      </c>
      <c r="K64" s="9" t="n">
        <f aca="false">'High scenario'!AG67</f>
        <v>6911978205.58253</v>
      </c>
      <c r="L64" s="9" t="n">
        <f aca="false">K64/$B$14*100</f>
        <v>134.883025725142</v>
      </c>
      <c r="M64" s="7"/>
      <c r="O64" s="7" t="n">
        <f aca="false">O60+1</f>
        <v>2028</v>
      </c>
      <c r="P64" s="9" t="n">
        <f aca="false">'Low scenario'!AG67</f>
        <v>5877414663.89526</v>
      </c>
      <c r="Q64" s="9" t="n">
        <f aca="false">P64/$B$14*100</f>
        <v>114.694151186302</v>
      </c>
      <c r="R64" s="7"/>
      <c r="S64" s="3"/>
    </row>
    <row r="65" customFormat="false" ht="12.75" hidden="false" customHeight="false" outlineLevel="0" collapsed="false">
      <c r="D65" s="7" t="n">
        <f aca="false">D61+1</f>
        <v>2028</v>
      </c>
      <c r="E65" s="9" t="n">
        <f aca="false">'Central scenario'!AG68</f>
        <v>6453884473.79273</v>
      </c>
      <c r="F65" s="9" t="n">
        <f aca="false">E65/$B$14*100</f>
        <v>125.94360682483</v>
      </c>
      <c r="G65" s="10" t="n">
        <f aca="false">AVERAGE(E63:E66)/AVERAGE(E59:E62)-1</f>
        <v>0.0344827842614974</v>
      </c>
      <c r="H65" s="3" t="n">
        <f aca="false">H64</f>
        <v>52</v>
      </c>
      <c r="K65" s="9" t="n">
        <f aca="false">'High scenario'!AG68</f>
        <v>6957317715.0867</v>
      </c>
      <c r="L65" s="9" t="n">
        <f aca="false">K65/$B$14*100</f>
        <v>135.767798513036</v>
      </c>
      <c r="M65" s="10" t="n">
        <f aca="false">AVERAGE(K63:K66)/AVERAGE(K59:K62)-1</f>
        <v>0.042776430078401</v>
      </c>
      <c r="O65" s="7" t="n">
        <f aca="false">O61+1</f>
        <v>2028</v>
      </c>
      <c r="P65" s="9" t="n">
        <f aca="false">'Low scenario'!AG68</f>
        <v>5942258220.8286</v>
      </c>
      <c r="Q65" s="9" t="n">
        <f aca="false">P65/$B$14*100</f>
        <v>115.959533526612</v>
      </c>
      <c r="R65" s="10" t="n">
        <f aca="false">AVERAGE(P63:P66)/AVERAGE(P59:P62)-1</f>
        <v>0.0253791639117389</v>
      </c>
      <c r="S65" s="3"/>
    </row>
    <row r="66" customFormat="false" ht="12.75" hidden="false" customHeight="false" outlineLevel="0" collapsed="false">
      <c r="D66" s="7" t="n">
        <f aca="false">D62+1</f>
        <v>2028</v>
      </c>
      <c r="E66" s="9" t="n">
        <f aca="false">'Central scenario'!AG69</f>
        <v>6511524115.52318</v>
      </c>
      <c r="F66" s="9" t="n">
        <f aca="false">E66/$B$14*100</f>
        <v>127.068409167528</v>
      </c>
      <c r="G66" s="7"/>
      <c r="H66" s="3" t="n">
        <f aca="false">H65</f>
        <v>52</v>
      </c>
      <c r="K66" s="9" t="n">
        <f aca="false">'High scenario'!AG69</f>
        <v>7043024948.12821</v>
      </c>
      <c r="L66" s="9" t="n">
        <f aca="false">K66/$B$14*100</f>
        <v>137.44032272757</v>
      </c>
      <c r="M66" s="7"/>
      <c r="O66" s="7" t="n">
        <f aca="false">O62+1</f>
        <v>2028</v>
      </c>
      <c r="P66" s="9" t="n">
        <f aca="false">'Low scenario'!AG69</f>
        <v>5961928085.13574</v>
      </c>
      <c r="Q66" s="9" t="n">
        <f aca="false">P66/$B$14*100</f>
        <v>116.34337889395</v>
      </c>
      <c r="R66" s="7"/>
      <c r="S66" s="3"/>
    </row>
    <row r="67" customFormat="false" ht="12.75" hidden="false" customHeight="false" outlineLevel="0" collapsed="false">
      <c r="D67" s="5" t="n">
        <f aca="false">D63+1</f>
        <v>2029</v>
      </c>
      <c r="E67" s="6" t="n">
        <f aca="false">'Central scenario'!AG70</f>
        <v>6557132240.05379</v>
      </c>
      <c r="F67" s="6" t="n">
        <f aca="false">E67/$B$14*100</f>
        <v>127.958423813316</v>
      </c>
      <c r="G67" s="7"/>
      <c r="H67" s="3" t="n">
        <f aca="false">H66</f>
        <v>52</v>
      </c>
      <c r="K67" s="6" t="n">
        <f aca="false">'High scenario'!AG70</f>
        <v>7109892047.63822</v>
      </c>
      <c r="L67" s="6" t="n">
        <f aca="false">K67/$B$14*100</f>
        <v>138.745193263199</v>
      </c>
      <c r="M67" s="7"/>
      <c r="O67" s="5" t="n">
        <f aca="false">O63+1</f>
        <v>2029</v>
      </c>
      <c r="P67" s="6" t="n">
        <f aca="false">'Low scenario'!AG70</f>
        <v>5984216099.53741</v>
      </c>
      <c r="Q67" s="6" t="n">
        <f aca="false">P67/$B$14*100</f>
        <v>116.778315858518</v>
      </c>
      <c r="R67" s="7"/>
      <c r="S67" s="3"/>
    </row>
    <row r="68" customFormat="false" ht="12.75" hidden="false" customHeight="false" outlineLevel="0" collapsed="false">
      <c r="D68" s="7" t="n">
        <f aca="false">D64+1</f>
        <v>2029</v>
      </c>
      <c r="E68" s="9" t="n">
        <f aca="false">'Central scenario'!AG71</f>
        <v>6611109680.70739</v>
      </c>
      <c r="F68" s="9" t="n">
        <f aca="false">E68/$B$14*100</f>
        <v>129.011760542644</v>
      </c>
      <c r="G68" s="7"/>
      <c r="H68" s="3" t="n">
        <f aca="false">H67</f>
        <v>52</v>
      </c>
      <c r="K68" s="9" t="n">
        <f aca="false">'High scenario'!AG71</f>
        <v>7170166598.15049</v>
      </c>
      <c r="L68" s="9" t="n">
        <f aca="false">K68/$B$14*100</f>
        <v>139.921414238657</v>
      </c>
      <c r="M68" s="7"/>
      <c r="O68" s="7" t="n">
        <f aca="false">O64+1</f>
        <v>2029</v>
      </c>
      <c r="P68" s="9" t="n">
        <f aca="false">'Low scenario'!AG71</f>
        <v>5990844001.89901</v>
      </c>
      <c r="Q68" s="9" t="n">
        <f aca="false">P68/$B$14*100</f>
        <v>116.907655317954</v>
      </c>
      <c r="R68" s="7"/>
      <c r="S68" s="3"/>
    </row>
    <row r="69" customFormat="false" ht="12.75" hidden="false" customHeight="false" outlineLevel="0" collapsed="false">
      <c r="D69" s="7" t="n">
        <f aca="false">D65+1</f>
        <v>2029</v>
      </c>
      <c r="E69" s="9" t="n">
        <f aca="false">'Central scenario'!AG72</f>
        <v>6664144735.63826</v>
      </c>
      <c r="F69" s="9" t="n">
        <f aca="false">E69/$B$14*100</f>
        <v>130.046707191174</v>
      </c>
      <c r="G69" s="10" t="n">
        <f aca="false">AVERAGE(E67:E70)/AVERAGE(E63:E66)-1</f>
        <v>0.0315906512527706</v>
      </c>
      <c r="H69" s="3" t="n">
        <f aca="false">H68</f>
        <v>52</v>
      </c>
      <c r="K69" s="9" t="n">
        <f aca="false">'High scenario'!AG72</f>
        <v>7254701014.96913</v>
      </c>
      <c r="L69" s="9" t="n">
        <f aca="false">K69/$B$14*100</f>
        <v>141.571051662167</v>
      </c>
      <c r="M69" s="10" t="n">
        <f aca="false">AVERAGE(K67:K70)/AVERAGE(K63:K66)-1</f>
        <v>0.0389566568905524</v>
      </c>
      <c r="O69" s="7" t="n">
        <f aca="false">O65+1</f>
        <v>2029</v>
      </c>
      <c r="P69" s="9" t="n">
        <f aca="false">'Low scenario'!AG72</f>
        <v>5992933345.02418</v>
      </c>
      <c r="Q69" s="9" t="n">
        <f aca="false">P69/$B$14*100</f>
        <v>116.948427570719</v>
      </c>
      <c r="R69" s="10" t="n">
        <f aca="false">AVERAGE(P67:P70)/AVERAGE(P63:P66)-1</f>
        <v>0.0181154199325504</v>
      </c>
      <c r="S69" s="3"/>
    </row>
    <row r="70" customFormat="false" ht="12.75" hidden="false" customHeight="false" outlineLevel="0" collapsed="false">
      <c r="D70" s="7" t="n">
        <f aca="false">D66+1</f>
        <v>2029</v>
      </c>
      <c r="E70" s="9" t="n">
        <f aca="false">'Central scenario'!AG73</f>
        <v>6693219201.08029</v>
      </c>
      <c r="F70" s="9" t="n">
        <f aca="false">E70/$B$14*100</f>
        <v>130.61407759564</v>
      </c>
      <c r="G70" s="7"/>
      <c r="H70" s="3" t="n">
        <f aca="false">H69</f>
        <v>52</v>
      </c>
      <c r="K70" s="9" t="n">
        <f aca="false">'High scenario'!AG73</f>
        <v>7313083989.47717</v>
      </c>
      <c r="L70" s="9" t="n">
        <f aca="false">K70/$B$14*100</f>
        <v>142.710359689226</v>
      </c>
      <c r="M70" s="7"/>
      <c r="O70" s="7" t="n">
        <f aca="false">O66+1</f>
        <v>2029</v>
      </c>
      <c r="P70" s="9" t="n">
        <f aca="false">'Low scenario'!AG73</f>
        <v>6046849485.1683</v>
      </c>
      <c r="Q70" s="9" t="n">
        <f aca="false">P70/$B$14*100</f>
        <v>118.00056805811</v>
      </c>
      <c r="R70" s="7"/>
      <c r="S70" s="3"/>
    </row>
    <row r="71" customFormat="false" ht="12.75" hidden="false" customHeight="false" outlineLevel="0" collapsed="false">
      <c r="D71" s="5" t="n">
        <f aca="false">D67+1</f>
        <v>2030</v>
      </c>
      <c r="E71" s="6" t="n">
        <f aca="false">'Central scenario'!AG74</f>
        <v>6787554710.5008</v>
      </c>
      <c r="F71" s="6" t="n">
        <f aca="false">E71/$B$14*100</f>
        <v>132.45497734467</v>
      </c>
      <c r="G71" s="7"/>
      <c r="H71" s="3" t="n">
        <f aca="false">H70</f>
        <v>52</v>
      </c>
      <c r="K71" s="6" t="n">
        <f aca="false">'High scenario'!AG74</f>
        <v>7408699994.7967</v>
      </c>
      <c r="L71" s="6" t="n">
        <f aca="false">K71/$B$14*100</f>
        <v>144.57624753228</v>
      </c>
      <c r="M71" s="7"/>
      <c r="O71" s="5" t="n">
        <f aca="false">O67+1</f>
        <v>2030</v>
      </c>
      <c r="P71" s="6" t="n">
        <f aca="false">'Low scenario'!AG74</f>
        <v>6103060294.00703</v>
      </c>
      <c r="Q71" s="6" t="n">
        <f aca="false">P71/$B$14*100</f>
        <v>119.097487601129</v>
      </c>
      <c r="R71" s="7"/>
      <c r="S71" s="3"/>
    </row>
    <row r="72" customFormat="false" ht="12.75" hidden="false" customHeight="false" outlineLevel="0" collapsed="false">
      <c r="D72" s="7" t="n">
        <f aca="false">D68+1</f>
        <v>2030</v>
      </c>
      <c r="E72" s="9" t="n">
        <f aca="false">'Central scenario'!AG75</f>
        <v>6810902551.25636</v>
      </c>
      <c r="F72" s="9" t="n">
        <f aca="false">E72/$B$14*100</f>
        <v>132.910596172102</v>
      </c>
      <c r="G72" s="7"/>
      <c r="H72" s="3" t="n">
        <f aca="false">H71</f>
        <v>52</v>
      </c>
      <c r="K72" s="9" t="n">
        <f aca="false">'High scenario'!AG75</f>
        <v>7451242528.4137</v>
      </c>
      <c r="L72" s="9" t="n">
        <f aca="false">K72/$B$14*100</f>
        <v>145.40643904701</v>
      </c>
      <c r="M72" s="7"/>
      <c r="O72" s="7" t="n">
        <f aca="false">O68+1</f>
        <v>2030</v>
      </c>
      <c r="P72" s="9" t="n">
        <f aca="false">'Low scenario'!AG75</f>
        <v>6136372439.82317</v>
      </c>
      <c r="Q72" s="9" t="n">
        <f aca="false">P72/$B$14*100</f>
        <v>119.747553745355</v>
      </c>
      <c r="R72" s="7"/>
      <c r="S72" s="3"/>
    </row>
    <row r="73" customFormat="false" ht="12.75" hidden="false" customHeight="false" outlineLevel="0" collapsed="false">
      <c r="D73" s="7" t="n">
        <f aca="false">D69+1</f>
        <v>2030</v>
      </c>
      <c r="E73" s="9" t="n">
        <f aca="false">'Central scenario'!AG76</f>
        <v>6799349259.05653</v>
      </c>
      <c r="F73" s="9" t="n">
        <f aca="false">E73/$B$14*100</f>
        <v>132.685140743475</v>
      </c>
      <c r="G73" s="10" t="n">
        <f aca="false">AVERAGE(E71:E74)/AVERAGE(E67:E70)-1</f>
        <v>0.0276444510662912</v>
      </c>
      <c r="H73" s="3" t="n">
        <f aca="false">H72</f>
        <v>52</v>
      </c>
      <c r="K73" s="9" t="n">
        <f aca="false">'High scenario'!AG76</f>
        <v>7490385680.35363</v>
      </c>
      <c r="L73" s="9" t="n">
        <f aca="false">K73/$B$14*100</f>
        <v>146.170293708156</v>
      </c>
      <c r="M73" s="10" t="n">
        <f aca="false">AVERAGE(K71:K74)/AVERAGE(K67:K70)-1</f>
        <v>0.0372713030638769</v>
      </c>
      <c r="O73" s="7" t="n">
        <f aca="false">O69+1</f>
        <v>2030</v>
      </c>
      <c r="P73" s="9" t="n">
        <f aca="false">'Low scenario'!AG76</f>
        <v>6128772772.60364</v>
      </c>
      <c r="Q73" s="9" t="n">
        <f aca="false">P73/$B$14*100</f>
        <v>119.599250889272</v>
      </c>
      <c r="R73" s="10" t="n">
        <f aca="false">AVERAGE(P71:P74)/AVERAGE(P67:P70)-1</f>
        <v>0.0233865709597623</v>
      </c>
      <c r="S73" s="3"/>
    </row>
    <row r="74" customFormat="false" ht="12.75" hidden="false" customHeight="false" outlineLevel="0" collapsed="false">
      <c r="D74" s="7" t="n">
        <f aca="false">D70+1</f>
        <v>2030</v>
      </c>
      <c r="E74" s="9" t="n">
        <f aca="false">'Central scenario'!AG77</f>
        <v>6861085149.79686</v>
      </c>
      <c r="F74" s="9" t="n">
        <f aca="false">E74/$B$14*100</f>
        <v>133.889878879392</v>
      </c>
      <c r="G74" s="7"/>
      <c r="H74" s="3" t="n">
        <f aca="false">H73</f>
        <v>52</v>
      </c>
      <c r="K74" s="9" t="n">
        <f aca="false">'High scenario'!AG77</f>
        <v>7572712170.09822</v>
      </c>
      <c r="L74" s="9" t="n">
        <f aca="false">K74/$B$14*100</f>
        <v>147.776844785692</v>
      </c>
      <c r="M74" s="7"/>
      <c r="O74" s="7" t="n">
        <f aca="false">O70+1</f>
        <v>2030</v>
      </c>
      <c r="P74" s="9" t="n">
        <f aca="false">'Low scenario'!AG77</f>
        <v>6208262253.50315</v>
      </c>
      <c r="Q74" s="9" t="n">
        <f aca="false">P74/$B$14*100</f>
        <v>121.150439474963</v>
      </c>
      <c r="R74" s="7"/>
      <c r="S74" s="3"/>
    </row>
    <row r="75" customFormat="false" ht="12.75" hidden="false" customHeight="false" outlineLevel="0" collapsed="false">
      <c r="D75" s="5" t="n">
        <f aca="false">D71+1</f>
        <v>2031</v>
      </c>
      <c r="E75" s="6" t="n">
        <f aca="false">'Central scenario'!AG78</f>
        <v>6905481286.47513</v>
      </c>
      <c r="F75" s="6" t="n">
        <f aca="false">E75/$B$14*100</f>
        <v>134.756242323772</v>
      </c>
      <c r="G75" s="7"/>
      <c r="H75" s="3" t="n">
        <f aca="false">H74</f>
        <v>52</v>
      </c>
      <c r="K75" s="6" t="n">
        <f aca="false">'High scenario'!AG78</f>
        <v>7645646043.59092</v>
      </c>
      <c r="L75" s="6" t="n">
        <f aca="false">K75/$B$14*100</f>
        <v>149.200104703758</v>
      </c>
      <c r="M75" s="7"/>
      <c r="O75" s="5" t="n">
        <f aca="false">O71+1</f>
        <v>2031</v>
      </c>
      <c r="P75" s="6" t="n">
        <f aca="false">'Low scenario'!AG78</f>
        <v>6224785459.77153</v>
      </c>
      <c r="Q75" s="6" t="n">
        <f aca="false">P75/$B$14*100</f>
        <v>121.472879735895</v>
      </c>
      <c r="R75" s="7"/>
      <c r="S75" s="3"/>
    </row>
    <row r="76" customFormat="false" ht="12.75" hidden="false" customHeight="false" outlineLevel="0" collapsed="false">
      <c r="D76" s="7" t="n">
        <f aca="false">D72+1</f>
        <v>2031</v>
      </c>
      <c r="E76" s="9" t="n">
        <f aca="false">'Central scenario'!AG79</f>
        <v>6940314884.0819</v>
      </c>
      <c r="F76" s="9" t="n">
        <f aca="false">E76/$B$14*100</f>
        <v>135.435998668822</v>
      </c>
      <c r="G76" s="7"/>
      <c r="H76" s="3" t="n">
        <f aca="false">H75</f>
        <v>52</v>
      </c>
      <c r="K76" s="9" t="n">
        <f aca="false">'High scenario'!AG79</f>
        <v>7750549045.09995</v>
      </c>
      <c r="L76" s="9" t="n">
        <f aca="false">K76/$B$14*100</f>
        <v>151.247222595385</v>
      </c>
      <c r="M76" s="7"/>
      <c r="O76" s="7" t="n">
        <f aca="false">O72+1</f>
        <v>2031</v>
      </c>
      <c r="P76" s="9" t="n">
        <f aca="false">'Low scenario'!AG79</f>
        <v>6217760434.17878</v>
      </c>
      <c r="Q76" s="9" t="n">
        <f aca="false">P76/$B$14*100</f>
        <v>121.335790659575</v>
      </c>
      <c r="R76" s="7"/>
      <c r="S76" s="3"/>
    </row>
    <row r="77" customFormat="false" ht="12.75" hidden="false" customHeight="false" outlineLevel="0" collapsed="false">
      <c r="D77" s="7" t="n">
        <f aca="false">D73+1</f>
        <v>2031</v>
      </c>
      <c r="E77" s="9" t="n">
        <f aca="false">'Central scenario'!AG80</f>
        <v>6956946673.27672</v>
      </c>
      <c r="F77" s="9" t="n">
        <f aca="false">E77/$B$14*100</f>
        <v>135.760557859129</v>
      </c>
      <c r="G77" s="10" t="n">
        <f aca="false">AVERAGE(E75:E78)/AVERAGE(E71:E74)-1</f>
        <v>0.0193572839626575</v>
      </c>
      <c r="H77" s="3" t="n">
        <f aca="false">H76</f>
        <v>52</v>
      </c>
      <c r="K77" s="9" t="n">
        <f aca="false">'High scenario'!AG80</f>
        <v>7830891489.39273</v>
      </c>
      <c r="L77" s="9" t="n">
        <f aca="false">K77/$B$14*100</f>
        <v>152.815056239827</v>
      </c>
      <c r="M77" s="10" t="n">
        <f aca="false">AVERAGE(K75:K78)/AVERAGE(K71:K74)-1</f>
        <v>0.0397453417166997</v>
      </c>
      <c r="O77" s="7" t="n">
        <f aca="false">O73+1</f>
        <v>2031</v>
      </c>
      <c r="P77" s="9" t="n">
        <f aca="false">'Low scenario'!AG80</f>
        <v>6237406817.03933</v>
      </c>
      <c r="Q77" s="9" t="n">
        <f aca="false">P77/$B$14*100</f>
        <v>121.719177800849</v>
      </c>
      <c r="R77" s="10" t="n">
        <f aca="false">AVERAGE(P75:P78)/AVERAGE(P71:P74)-1</f>
        <v>0.0149879991326831</v>
      </c>
      <c r="S77" s="3"/>
    </row>
    <row r="78" customFormat="false" ht="12.75" hidden="false" customHeight="false" outlineLevel="0" collapsed="false">
      <c r="D78" s="7" t="n">
        <f aca="false">D74+1</f>
        <v>2031</v>
      </c>
      <c r="E78" s="9" t="n">
        <f aca="false">'Central scenario'!AG81</f>
        <v>6983806933.35213</v>
      </c>
      <c r="F78" s="9" t="n">
        <f aca="false">E78/$B$14*100</f>
        <v>136.284719400583</v>
      </c>
      <c r="G78" s="7"/>
      <c r="H78" s="3" t="n">
        <f aca="false">H77</f>
        <v>52</v>
      </c>
      <c r="K78" s="9" t="n">
        <f aca="false">'High scenario'!AG81</f>
        <v>7885255260.43246</v>
      </c>
      <c r="L78" s="9" t="n">
        <f aca="false">K78/$B$14*100</f>
        <v>153.875931970272</v>
      </c>
      <c r="M78" s="7"/>
      <c r="O78" s="7" t="n">
        <f aca="false">O74+1</f>
        <v>2031</v>
      </c>
      <c r="P78" s="9" t="n">
        <f aca="false">'Low scenario'!AG81</f>
        <v>6264867126.4177</v>
      </c>
      <c r="Q78" s="9" t="n">
        <f aca="false">P78/$B$14*100</f>
        <v>122.255048937322</v>
      </c>
      <c r="R78" s="7"/>
      <c r="S78" s="3"/>
    </row>
    <row r="79" customFormat="false" ht="12.75" hidden="false" customHeight="false" outlineLevel="0" collapsed="false">
      <c r="D79" s="5" t="n">
        <f aca="false">D75+1</f>
        <v>2032</v>
      </c>
      <c r="E79" s="6" t="n">
        <f aca="false">'Central scenario'!AG82</f>
        <v>7012918790.87855</v>
      </c>
      <c r="F79" s="6" t="n">
        <f aca="false">E79/$B$14*100</f>
        <v>136.852819488698</v>
      </c>
      <c r="G79" s="7"/>
      <c r="H79" s="3" t="n">
        <f aca="false">H78</f>
        <v>52</v>
      </c>
      <c r="K79" s="6" t="n">
        <f aca="false">'High scenario'!AG82</f>
        <v>7936917293.74178</v>
      </c>
      <c r="L79" s="6" t="n">
        <f aca="false">K79/$B$14*100</f>
        <v>154.884084941913</v>
      </c>
      <c r="M79" s="7"/>
      <c r="O79" s="5" t="n">
        <f aca="false">O75+1</f>
        <v>2032</v>
      </c>
      <c r="P79" s="6" t="n">
        <f aca="false">'Low scenario'!AG82</f>
        <v>6263295147.96412</v>
      </c>
      <c r="Q79" s="6" t="n">
        <f aca="false">P79/$B$14*100</f>
        <v>122.224372739584</v>
      </c>
      <c r="R79" s="7"/>
      <c r="S79" s="3"/>
    </row>
    <row r="80" customFormat="false" ht="12.75" hidden="false" customHeight="false" outlineLevel="0" collapsed="false">
      <c r="D80" s="7" t="n">
        <f aca="false">D76+1</f>
        <v>2032</v>
      </c>
      <c r="E80" s="9" t="n">
        <f aca="false">'Central scenario'!AG83</f>
        <v>7076795612.27349</v>
      </c>
      <c r="F80" s="9" t="n">
        <f aca="false">E80/$B$14*100</f>
        <v>138.099336576454</v>
      </c>
      <c r="G80" s="7"/>
      <c r="H80" s="3" t="n">
        <f aca="false">H79</f>
        <v>52</v>
      </c>
      <c r="K80" s="9" t="n">
        <f aca="false">'High scenario'!AG83</f>
        <v>8010135303.33068</v>
      </c>
      <c r="L80" s="9" t="n">
        <f aca="false">K80/$B$14*100</f>
        <v>156.312889602053</v>
      </c>
      <c r="M80" s="7"/>
      <c r="O80" s="7" t="n">
        <f aca="false">O76+1</f>
        <v>2032</v>
      </c>
      <c r="P80" s="9" t="n">
        <f aca="false">'Low scenario'!AG83</f>
        <v>6284499079.98766</v>
      </c>
      <c r="Q80" s="9" t="n">
        <f aca="false">P80/$B$14*100</f>
        <v>122.638154499818</v>
      </c>
      <c r="R80" s="7"/>
      <c r="S80" s="3"/>
    </row>
    <row r="81" customFormat="false" ht="12.75" hidden="false" customHeight="false" outlineLevel="0" collapsed="false">
      <c r="D81" s="7" t="n">
        <f aca="false">D77+1</f>
        <v>2032</v>
      </c>
      <c r="E81" s="9" t="n">
        <f aca="false">'Central scenario'!AG84</f>
        <v>7176422327.58732</v>
      </c>
      <c r="F81" s="9" t="n">
        <f aca="false">E81/$B$14*100</f>
        <v>140.043490971173</v>
      </c>
      <c r="G81" s="10" t="n">
        <f aca="false">AVERAGE(E79:E82)/AVERAGE(E75:E78)-1</f>
        <v>0.0251068811796769</v>
      </c>
      <c r="H81" s="3" t="n">
        <f aca="false">H80</f>
        <v>52</v>
      </c>
      <c r="K81" s="9" t="n">
        <f aca="false">'High scenario'!AG84</f>
        <v>8103228656.18104</v>
      </c>
      <c r="L81" s="9" t="n">
        <f aca="false">K81/$B$14*100</f>
        <v>158.129549425606</v>
      </c>
      <c r="M81" s="10" t="n">
        <f aca="false">AVERAGE(K79:K82)/AVERAGE(K75:K78)-1</f>
        <v>0.0350736092528441</v>
      </c>
      <c r="O81" s="7" t="n">
        <f aca="false">O77+1</f>
        <v>2032</v>
      </c>
      <c r="P81" s="9" t="n">
        <f aca="false">'Low scenario'!AG84</f>
        <v>6264828539.27878</v>
      </c>
      <c r="Q81" s="9" t="n">
        <f aca="false">P81/$B$14*100</f>
        <v>122.254295932915</v>
      </c>
      <c r="R81" s="10" t="n">
        <f aca="false">AVERAGE(P79:P82)/AVERAGE(P75:P78)-1</f>
        <v>0.00768570106011457</v>
      </c>
      <c r="S81" s="3"/>
    </row>
    <row r="82" customFormat="false" ht="12.75" hidden="false" customHeight="false" outlineLevel="0" collapsed="false">
      <c r="D82" s="7" t="n">
        <f aca="false">D78+1</f>
        <v>2032</v>
      </c>
      <c r="E82" s="9" t="n">
        <f aca="false">'Central scenario'!AG85</f>
        <v>7218046650.0955</v>
      </c>
      <c r="F82" s="9" t="n">
        <f aca="false">E82/$B$14*100</f>
        <v>140.855764157904</v>
      </c>
      <c r="G82" s="7"/>
      <c r="H82" s="3" t="n">
        <f aca="false">H81</f>
        <v>52</v>
      </c>
      <c r="K82" s="9" t="n">
        <f aca="false">'High scenario'!AG85</f>
        <v>8153282705.84759</v>
      </c>
      <c r="L82" s="9" t="n">
        <f aca="false">K82/$B$14*100</f>
        <v>159.106323580271</v>
      </c>
      <c r="M82" s="7"/>
      <c r="O82" s="7" t="n">
        <f aca="false">O78+1</f>
        <v>2032</v>
      </c>
      <c r="P82" s="9" t="n">
        <f aca="false">'Low scenario'!AG85</f>
        <v>6323915498.44551</v>
      </c>
      <c r="Q82" s="9" t="n">
        <f aca="false">P82/$B$14*100</f>
        <v>123.407341789869</v>
      </c>
      <c r="R82" s="7"/>
      <c r="S82" s="3"/>
    </row>
    <row r="83" customFormat="false" ht="12.75" hidden="false" customHeight="false" outlineLevel="0" collapsed="false">
      <c r="D83" s="5" t="n">
        <f aca="false">D79+1</f>
        <v>2033</v>
      </c>
      <c r="E83" s="6" t="n">
        <f aca="false">'Central scenario'!AG86</f>
        <v>7268686108.58418</v>
      </c>
      <c r="F83" s="6" t="n">
        <f aca="false">E83/$B$14*100</f>
        <v>141.843962207562</v>
      </c>
      <c r="G83" s="7"/>
      <c r="H83" s="3" t="n">
        <f aca="false">H82</f>
        <v>52</v>
      </c>
      <c r="K83" s="6" t="n">
        <f aca="false">'High scenario'!AG86</f>
        <v>8227276879.01865</v>
      </c>
      <c r="L83" s="6" t="n">
        <f aca="false">K83/$B$14*100</f>
        <v>160.550274597837</v>
      </c>
      <c r="M83" s="7"/>
      <c r="O83" s="5" t="n">
        <f aca="false">O79+1</f>
        <v>2033</v>
      </c>
      <c r="P83" s="6" t="n">
        <f aca="false">'Low scenario'!AG86</f>
        <v>6315077571.23419</v>
      </c>
      <c r="Q83" s="6" t="n">
        <f aca="false">P83/$B$14*100</f>
        <v>123.234875047651</v>
      </c>
      <c r="R83" s="7"/>
      <c r="S83" s="3"/>
    </row>
    <row r="84" customFormat="false" ht="12.75" hidden="false" customHeight="false" outlineLevel="0" collapsed="false">
      <c r="D84" s="7" t="n">
        <f aca="false">D80+1</f>
        <v>2033</v>
      </c>
      <c r="E84" s="9" t="n">
        <f aca="false">'Central scenario'!AG87</f>
        <v>7279246329.35101</v>
      </c>
      <c r="F84" s="9" t="n">
        <f aca="false">E84/$B$14*100</f>
        <v>142.050038454765</v>
      </c>
      <c r="G84" s="7"/>
      <c r="H84" s="3" t="n">
        <f aca="false">H83</f>
        <v>52</v>
      </c>
      <c r="K84" s="9" t="n">
        <f aca="false">'High scenario'!AG87</f>
        <v>8306045823.75276</v>
      </c>
      <c r="L84" s="9" t="n">
        <f aca="false">K84/$B$14*100</f>
        <v>162.087402361106</v>
      </c>
      <c r="M84" s="7"/>
      <c r="O84" s="7" t="n">
        <f aca="false">O80+1</f>
        <v>2033</v>
      </c>
      <c r="P84" s="9" t="n">
        <f aca="false">'Low scenario'!AG87</f>
        <v>6338777032.16984</v>
      </c>
      <c r="Q84" s="9" t="n">
        <f aca="false">P84/$B$14*100</f>
        <v>123.697355527765</v>
      </c>
      <c r="R84" s="7"/>
      <c r="S84" s="3"/>
    </row>
    <row r="85" customFormat="false" ht="12.75" hidden="false" customHeight="false" outlineLevel="0" collapsed="false">
      <c r="D85" s="7" t="n">
        <f aca="false">D81+1</f>
        <v>2033</v>
      </c>
      <c r="E85" s="9" t="n">
        <f aca="false">'Central scenario'!AG88</f>
        <v>7311234164.41597</v>
      </c>
      <c r="F85" s="9" t="n">
        <f aca="false">E85/$B$14*100</f>
        <v>142.674261484935</v>
      </c>
      <c r="G85" s="10" t="n">
        <f aca="false">AVERAGE(E83:E86)/AVERAGE(E79:E82)-1</f>
        <v>0.0257306229492082</v>
      </c>
      <c r="H85" s="3" t="n">
        <f aca="false">H84</f>
        <v>52</v>
      </c>
      <c r="K85" s="9" t="n">
        <f aca="false">'High scenario'!AG88</f>
        <v>8393673419.32216</v>
      </c>
      <c r="L85" s="9" t="n">
        <f aca="false">K85/$B$14*100</f>
        <v>163.797401275436</v>
      </c>
      <c r="M85" s="10" t="n">
        <f aca="false">AVERAGE(K83:K86)/AVERAGE(K79:K82)-1</f>
        <v>0.0385166400423076</v>
      </c>
      <c r="O85" s="7" t="n">
        <f aca="false">O81+1</f>
        <v>2033</v>
      </c>
      <c r="P85" s="9" t="n">
        <f aca="false">'Low scenario'!AG88</f>
        <v>6351529844.44013</v>
      </c>
      <c r="Q85" s="9" t="n">
        <f aca="false">P85/$B$14*100</f>
        <v>123.946218856664</v>
      </c>
      <c r="R85" s="10" t="n">
        <f aca="false">AVERAGE(P83:P86)/AVERAGE(P79:P82)-1</f>
        <v>0.00838998517506862</v>
      </c>
      <c r="S85" s="3"/>
    </row>
    <row r="86" customFormat="false" ht="12.75" hidden="false" customHeight="false" outlineLevel="0" collapsed="false">
      <c r="D86" s="7" t="n">
        <f aca="false">D82+1</f>
        <v>2033</v>
      </c>
      <c r="E86" s="9" t="n">
        <f aca="false">'Central scenario'!AG89</f>
        <v>7357932561.07206</v>
      </c>
      <c r="F86" s="9" t="n">
        <f aca="false">E86/$B$14*100</f>
        <v>143.585552124191</v>
      </c>
      <c r="G86" s="7"/>
      <c r="H86" s="3" t="n">
        <f aca="false">H85</f>
        <v>52</v>
      </c>
      <c r="K86" s="9" t="n">
        <f aca="false">'High scenario'!AG89</f>
        <v>8516940918.09964</v>
      </c>
      <c r="L86" s="9" t="n">
        <f aca="false">K86/$B$14*100</f>
        <v>166.202891095304</v>
      </c>
      <c r="M86" s="7"/>
      <c r="O86" s="7" t="n">
        <f aca="false">O82+1</f>
        <v>2033</v>
      </c>
      <c r="P86" s="9" t="n">
        <f aca="false">'Low scenario'!AG89</f>
        <v>6342049001.23346</v>
      </c>
      <c r="Q86" s="9" t="n">
        <f aca="false">P86/$B$14*100</f>
        <v>123.761206002152</v>
      </c>
      <c r="R86" s="7"/>
      <c r="S86" s="3"/>
    </row>
    <row r="87" customFormat="false" ht="12.75" hidden="false" customHeight="false" outlineLevel="0" collapsed="false">
      <c r="D87" s="5" t="n">
        <f aca="false">D83+1</f>
        <v>2034</v>
      </c>
      <c r="E87" s="6" t="n">
        <f aca="false">'Central scenario'!AG90</f>
        <v>7430690685.37037</v>
      </c>
      <c r="F87" s="6" t="n">
        <f aca="false">E87/$B$14*100</f>
        <v>145.005382404257</v>
      </c>
      <c r="G87" s="7"/>
      <c r="H87" s="3" t="n">
        <f aca="false">H86</f>
        <v>52</v>
      </c>
      <c r="K87" s="6" t="n">
        <f aca="false">'High scenario'!AG90</f>
        <v>8560443952.19615</v>
      </c>
      <c r="L87" s="6" t="n">
        <f aca="false">K87/$B$14*100</f>
        <v>167.051826189229</v>
      </c>
      <c r="M87" s="7"/>
      <c r="O87" s="5" t="n">
        <f aca="false">O83+1</f>
        <v>2034</v>
      </c>
      <c r="P87" s="6" t="n">
        <f aca="false">'Low scenario'!AG90</f>
        <v>6341204720.40441</v>
      </c>
      <c r="Q87" s="6" t="n">
        <f aca="false">P87/$B$14*100</f>
        <v>123.744730378329</v>
      </c>
      <c r="R87" s="7"/>
      <c r="S87" s="3"/>
    </row>
    <row r="88" customFormat="false" ht="12.75" hidden="false" customHeight="false" outlineLevel="0" collapsed="false">
      <c r="D88" s="7" t="n">
        <f aca="false">D84+1</f>
        <v>2034</v>
      </c>
      <c r="E88" s="9" t="n">
        <f aca="false">'Central scenario'!AG91</f>
        <v>7433193451.55533</v>
      </c>
      <c r="F88" s="9" t="n">
        <f aca="false">E88/$B$14*100</f>
        <v>145.054222355089</v>
      </c>
      <c r="G88" s="7"/>
      <c r="H88" s="3" t="n">
        <f aca="false">H87</f>
        <v>52</v>
      </c>
      <c r="K88" s="9" t="n">
        <f aca="false">'High scenario'!AG91</f>
        <v>8611380425.79289</v>
      </c>
      <c r="L88" s="9" t="n">
        <f aca="false">K88/$B$14*100</f>
        <v>168.045820306998</v>
      </c>
      <c r="M88" s="7"/>
      <c r="O88" s="7" t="n">
        <f aca="false">O84+1</f>
        <v>2034</v>
      </c>
      <c r="P88" s="9" t="n">
        <f aca="false">'Low scenario'!AG91</f>
        <v>6380936831.16428</v>
      </c>
      <c r="Q88" s="9" t="n">
        <f aca="false">P88/$B$14*100</f>
        <v>124.520078210504</v>
      </c>
      <c r="R88" s="7"/>
      <c r="S88" s="3"/>
    </row>
    <row r="89" customFormat="false" ht="12.75" hidden="false" customHeight="false" outlineLevel="0" collapsed="false">
      <c r="D89" s="7" t="n">
        <f aca="false">D85+1</f>
        <v>2034</v>
      </c>
      <c r="E89" s="9" t="n">
        <f aca="false">'Central scenario'!AG92</f>
        <v>7476349742.77484</v>
      </c>
      <c r="F89" s="9" t="n">
        <f aca="false">E89/$B$14*100</f>
        <v>145.896390973916</v>
      </c>
      <c r="G89" s="10" t="n">
        <f aca="false">AVERAGE(E87:E90)/AVERAGE(E83:E86)-1</f>
        <v>0.0234368805401302</v>
      </c>
      <c r="H89" s="3" t="n">
        <f aca="false">H88</f>
        <v>52</v>
      </c>
      <c r="K89" s="9" t="n">
        <f aca="false">'High scenario'!AG92</f>
        <v>8726708299.54653</v>
      </c>
      <c r="L89" s="9" t="n">
        <f aca="false">K89/$B$14*100</f>
        <v>170.296373202227</v>
      </c>
      <c r="M89" s="10" t="n">
        <f aca="false">AVERAGE(K87:K90)/AVERAGE(K83:K86)-1</f>
        <v>0.0368390829988972</v>
      </c>
      <c r="O89" s="7" t="n">
        <f aca="false">O85+1</f>
        <v>2034</v>
      </c>
      <c r="P89" s="9" t="n">
        <f aca="false">'Low scenario'!AG92</f>
        <v>6401156567.5475</v>
      </c>
      <c r="Q89" s="9" t="n">
        <f aca="false">P89/$B$14*100</f>
        <v>124.914653994978</v>
      </c>
      <c r="R89" s="10" t="n">
        <f aca="false">AVERAGE(P87:P90)/AVERAGE(P83:P86)-1</f>
        <v>0.00692562692518939</v>
      </c>
      <c r="S89" s="3"/>
    </row>
    <row r="90" customFormat="false" ht="12.75" hidden="false" customHeight="false" outlineLevel="0" collapsed="false">
      <c r="D90" s="7" t="n">
        <f aca="false">D86+1</f>
        <v>2034</v>
      </c>
      <c r="E90" s="9" t="n">
        <f aca="false">'Central scenario'!AG93</f>
        <v>7561622946.54497</v>
      </c>
      <c r="F90" s="9" t="n">
        <f aca="false">E90/$B$14*100</f>
        <v>147.560445372772</v>
      </c>
      <c r="G90" s="7"/>
      <c r="H90" s="3" t="n">
        <f aca="false">H89</f>
        <v>52</v>
      </c>
      <c r="K90" s="9" t="n">
        <f aca="false">'High scenario'!AG93</f>
        <v>8777448335.09121</v>
      </c>
      <c r="L90" s="9" t="n">
        <f aca="false">K90/$B$14*100</f>
        <v>171.286533951597</v>
      </c>
      <c r="M90" s="7"/>
      <c r="O90" s="7" t="n">
        <f aca="false">O86+1</f>
        <v>2034</v>
      </c>
      <c r="P90" s="9" t="n">
        <f aca="false">'Low scenario'!AG93</f>
        <v>6399682197.54082</v>
      </c>
      <c r="Q90" s="9" t="n">
        <f aca="false">P90/$B$14*100</f>
        <v>124.885882566362</v>
      </c>
      <c r="R90" s="7"/>
      <c r="S90" s="3"/>
    </row>
    <row r="91" customFormat="false" ht="12.75" hidden="false" customHeight="false" outlineLevel="0" collapsed="false">
      <c r="D91" s="5" t="n">
        <f aca="false">D87+1</f>
        <v>2035</v>
      </c>
      <c r="E91" s="6" t="n">
        <f aca="false">'Central scenario'!AG94</f>
        <v>7589868894.64821</v>
      </c>
      <c r="F91" s="6" t="n">
        <f aca="false">E91/$B$14*100</f>
        <v>148.111647768283</v>
      </c>
      <c r="G91" s="7"/>
      <c r="H91" s="3" t="n">
        <f aca="false">H90</f>
        <v>52</v>
      </c>
      <c r="K91" s="6" t="n">
        <f aca="false">'High scenario'!AG94</f>
        <v>8801017361.45743</v>
      </c>
      <c r="L91" s="6" t="n">
        <f aca="false">K91/$B$14*100</f>
        <v>171.746469080893</v>
      </c>
      <c r="M91" s="7"/>
      <c r="O91" s="5" t="n">
        <f aca="false">O87+1</f>
        <v>2035</v>
      </c>
      <c r="P91" s="6" t="n">
        <f aca="false">'Low scenario'!AG94</f>
        <v>6444441392.41719</v>
      </c>
      <c r="Q91" s="6" t="n">
        <f aca="false">P91/$B$14*100</f>
        <v>125.759330869348</v>
      </c>
      <c r="R91" s="7"/>
      <c r="S91" s="3"/>
    </row>
    <row r="92" customFormat="false" ht="12.75" hidden="false" customHeight="false" outlineLevel="0" collapsed="false">
      <c r="D92" s="7" t="n">
        <f aca="false">D88+1</f>
        <v>2035</v>
      </c>
      <c r="E92" s="9" t="n">
        <f aca="false">'Central scenario'!AG95</f>
        <v>7648860898.26314</v>
      </c>
      <c r="F92" s="9" t="n">
        <f aca="false">E92/$B$14*100</f>
        <v>149.262840625741</v>
      </c>
      <c r="G92" s="7"/>
      <c r="H92" s="3" t="n">
        <f aca="false">H91</f>
        <v>52</v>
      </c>
      <c r="K92" s="9" t="n">
        <f aca="false">'High scenario'!AG95</f>
        <v>8848469187.03323</v>
      </c>
      <c r="L92" s="9" t="n">
        <f aca="false">K92/$B$14*100</f>
        <v>172.672462424546</v>
      </c>
      <c r="M92" s="7"/>
      <c r="O92" s="7" t="n">
        <f aca="false">O88+1</f>
        <v>2035</v>
      </c>
      <c r="P92" s="9" t="n">
        <f aca="false">'Low scenario'!AG95</f>
        <v>6480422024.47015</v>
      </c>
      <c r="Q92" s="9" t="n">
        <f aca="false">P92/$B$14*100</f>
        <v>126.461470889825</v>
      </c>
      <c r="R92" s="7"/>
      <c r="S92" s="3"/>
    </row>
    <row r="93" customFormat="false" ht="12.75" hidden="false" customHeight="false" outlineLevel="0" collapsed="false">
      <c r="D93" s="7" t="n">
        <f aca="false">D89+1</f>
        <v>2035</v>
      </c>
      <c r="E93" s="9" t="n">
        <f aca="false">'Central scenario'!AG96</f>
        <v>7701983984.72374</v>
      </c>
      <c r="F93" s="9" t="n">
        <f aca="false">E93/$B$14*100</f>
        <v>150.299505155712</v>
      </c>
      <c r="G93" s="10" t="n">
        <f aca="false">AVERAGE(E91:E94)/AVERAGE(E87:E90)-1</f>
        <v>0.0243593704235781</v>
      </c>
      <c r="H93" s="3" t="n">
        <f aca="false">H92</f>
        <v>52</v>
      </c>
      <c r="K93" s="9" t="n">
        <f aca="false">'High scenario'!AG96</f>
        <v>8911619498.70044</v>
      </c>
      <c r="L93" s="9" t="n">
        <f aca="false">K93/$B$14*100</f>
        <v>173.904802119465</v>
      </c>
      <c r="M93" s="10" t="n">
        <f aca="false">AVERAGE(K91:K94)/AVERAGE(K87:K90)-1</f>
        <v>0.0257012017442937</v>
      </c>
      <c r="O93" s="7" t="n">
        <f aca="false">O89+1</f>
        <v>2035</v>
      </c>
      <c r="P93" s="9" t="n">
        <f aca="false">'Low scenario'!AG96</f>
        <v>6479837782.8115</v>
      </c>
      <c r="Q93" s="9" t="n">
        <f aca="false">P93/$B$14*100</f>
        <v>126.450069771314</v>
      </c>
      <c r="R93" s="10" t="n">
        <f aca="false">AVERAGE(P91:P94)/AVERAGE(P87:P90)-1</f>
        <v>0.0172049210606517</v>
      </c>
      <c r="S93" s="3"/>
    </row>
    <row r="94" customFormat="false" ht="12.75" hidden="false" customHeight="false" outlineLevel="0" collapsed="false">
      <c r="D94" s="7" t="n">
        <f aca="false">D90+1</f>
        <v>2035</v>
      </c>
      <c r="E94" s="9" t="n">
        <f aca="false">'Central scenario'!AG97</f>
        <v>7689533455.39374</v>
      </c>
      <c r="F94" s="9" t="n">
        <f aca="false">E94/$B$14*100</f>
        <v>150.056540693447</v>
      </c>
      <c r="G94" s="7"/>
      <c r="H94" s="3" t="n">
        <f aca="false">H93</f>
        <v>52</v>
      </c>
      <c r="K94" s="9" t="n">
        <f aca="false">'High scenario'!AG97</f>
        <v>9006089349.12251</v>
      </c>
      <c r="L94" s="9" t="n">
        <f aca="false">K94/$B$14*100</f>
        <v>175.748323450947</v>
      </c>
      <c r="M94" s="7"/>
      <c r="O94" s="7" t="n">
        <f aca="false">O90+1</f>
        <v>2035</v>
      </c>
      <c r="P94" s="9" t="n">
        <f aca="false">'Low scenario'!AG97</f>
        <v>6557399978.53882</v>
      </c>
      <c r="Q94" s="9" t="n">
        <f aca="false">P94/$B$14*100</f>
        <v>127.963648566041</v>
      </c>
      <c r="R94" s="7"/>
      <c r="S94" s="3"/>
    </row>
    <row r="95" customFormat="false" ht="12.75" hidden="false" customHeight="false" outlineLevel="0" collapsed="false">
      <c r="D95" s="5" t="n">
        <f aca="false">D91+1</f>
        <v>2036</v>
      </c>
      <c r="E95" s="6" t="n">
        <f aca="false">'Central scenario'!AG98</f>
        <v>7737261755.84567</v>
      </c>
      <c r="F95" s="6" t="n">
        <f aca="false">E95/$B$14*100</f>
        <v>150.987929275152</v>
      </c>
      <c r="G95" s="7"/>
      <c r="H95" s="3" t="n">
        <f aca="false">H94</f>
        <v>52</v>
      </c>
      <c r="K95" s="6" t="n">
        <f aca="false">'High scenario'!AG98</f>
        <v>9005030022.23848</v>
      </c>
      <c r="L95" s="6" t="n">
        <f aca="false">K95/$B$14*100</f>
        <v>175.727651334934</v>
      </c>
      <c r="M95" s="7"/>
      <c r="O95" s="5" t="n">
        <f aca="false">O91+1</f>
        <v>2036</v>
      </c>
      <c r="P95" s="6" t="n">
        <f aca="false">'Low scenario'!AG98</f>
        <v>6550860558.96775</v>
      </c>
      <c r="Q95" s="6" t="n">
        <f aca="false">P95/$B$14*100</f>
        <v>127.836035794126</v>
      </c>
      <c r="R95" s="7"/>
      <c r="S95" s="3"/>
    </row>
    <row r="96" customFormat="false" ht="12.75" hidden="false" customHeight="false" outlineLevel="0" collapsed="false">
      <c r="D96" s="7" t="n">
        <f aca="false">D92+1</f>
        <v>2036</v>
      </c>
      <c r="E96" s="9" t="n">
        <f aca="false">'Central scenario'!AG99</f>
        <v>7764248850.92838</v>
      </c>
      <c r="F96" s="9" t="n">
        <f aca="false">E96/$B$14*100</f>
        <v>151.514565924172</v>
      </c>
      <c r="G96" s="7"/>
      <c r="H96" s="3" t="n">
        <f aca="false">H95</f>
        <v>52</v>
      </c>
      <c r="K96" s="9" t="n">
        <f aca="false">'High scenario'!AG99</f>
        <v>9103166639.74767</v>
      </c>
      <c r="L96" s="9" t="n">
        <f aca="false">K96/$B$14*100</f>
        <v>177.642727382682</v>
      </c>
      <c r="M96" s="7"/>
      <c r="O96" s="7" t="n">
        <f aca="false">O92+1</f>
        <v>2036</v>
      </c>
      <c r="P96" s="9" t="n">
        <f aca="false">'Low scenario'!AG99</f>
        <v>6596701648.4027</v>
      </c>
      <c r="Q96" s="9" t="n">
        <f aca="false">P96/$B$14*100</f>
        <v>128.730596607487</v>
      </c>
      <c r="R96" s="7"/>
      <c r="S96" s="3"/>
    </row>
    <row r="97" customFormat="false" ht="12.75" hidden="false" customHeight="false" outlineLevel="0" collapsed="false">
      <c r="D97" s="7" t="n">
        <f aca="false">D93+1</f>
        <v>2036</v>
      </c>
      <c r="E97" s="9" t="n">
        <f aca="false">'Central scenario'!AG100</f>
        <v>7854591815.35985</v>
      </c>
      <c r="F97" s="9" t="n">
        <f aca="false">E97/$B$14*100</f>
        <v>153.277553600501</v>
      </c>
      <c r="G97" s="10" t="n">
        <f aca="false">AVERAGE(E95:E98)/AVERAGE(E91:E94)-1</f>
        <v>0.0192335358479006</v>
      </c>
      <c r="H97" s="3" t="n">
        <f aca="false">H96</f>
        <v>52</v>
      </c>
      <c r="K97" s="9" t="n">
        <f aca="false">'High scenario'!AG100</f>
        <v>9174017126.09243</v>
      </c>
      <c r="L97" s="9" t="n">
        <f aca="false">K97/$B$14*100</f>
        <v>179.025331275235</v>
      </c>
      <c r="M97" s="10" t="n">
        <f aca="false">AVERAGE(K95:K98)/AVERAGE(K91:K94)-1</f>
        <v>0.0279757777718843</v>
      </c>
      <c r="O97" s="7" t="n">
        <f aca="false">O93+1</f>
        <v>2036</v>
      </c>
      <c r="P97" s="9" t="n">
        <f aca="false">'Low scenario'!AG100</f>
        <v>6621986154.03064</v>
      </c>
      <c r="Q97" s="9" t="n">
        <f aca="false">P97/$B$14*100</f>
        <v>129.224008264993</v>
      </c>
      <c r="R97" s="10" t="n">
        <f aca="false">AVERAGE(P95:P98)/AVERAGE(P91:P94)-1</f>
        <v>0.0154631216826477</v>
      </c>
      <c r="S97" s="3"/>
    </row>
    <row r="98" customFormat="false" ht="12.75" hidden="false" customHeight="false" outlineLevel="0" collapsed="false">
      <c r="D98" s="7" t="n">
        <f aca="false">D94+1</f>
        <v>2036</v>
      </c>
      <c r="E98" s="9" t="n">
        <f aca="false">'Central scenario'!AG101</f>
        <v>7863272769.08145</v>
      </c>
      <c r="F98" s="9" t="n">
        <f aca="false">E98/$B$14*100</f>
        <v>153.446957101109</v>
      </c>
      <c r="G98" s="7"/>
      <c r="H98" s="3" t="n">
        <f aca="false">H97</f>
        <v>52</v>
      </c>
      <c r="K98" s="9" t="n">
        <f aca="false">'High scenario'!AG101</f>
        <v>9280001562.61148</v>
      </c>
      <c r="L98" s="9" t="n">
        <f aca="false">K98/$B$14*100</f>
        <v>181.093552709429</v>
      </c>
      <c r="M98" s="7"/>
      <c r="O98" s="7" t="n">
        <f aca="false">O94+1</f>
        <v>2036</v>
      </c>
      <c r="P98" s="9" t="n">
        <f aca="false">'Low scenario'!AG101</f>
        <v>6594007946.49287</v>
      </c>
      <c r="Q98" s="9" t="n">
        <f aca="false">P98/$B$14*100</f>
        <v>128.678030662805</v>
      </c>
      <c r="R98" s="7"/>
      <c r="S98" s="3"/>
    </row>
    <row r="99" customFormat="false" ht="12.75" hidden="false" customHeight="false" outlineLevel="0" collapsed="false">
      <c r="D99" s="5" t="n">
        <f aca="false">D95+1</f>
        <v>2037</v>
      </c>
      <c r="E99" s="6" t="n">
        <f aca="false">'Central scenario'!AG102</f>
        <v>7874437279.76212</v>
      </c>
      <c r="F99" s="6" t="n">
        <f aca="false">E99/$B$14*100</f>
        <v>153.664825696258</v>
      </c>
      <c r="G99" s="7"/>
      <c r="H99" s="3" t="n">
        <f aca="false">H98</f>
        <v>52</v>
      </c>
      <c r="K99" s="6" t="n">
        <f aca="false">'High scenario'!AG102</f>
        <v>9312895652.24338</v>
      </c>
      <c r="L99" s="6" t="n">
        <f aca="false">K99/$B$14*100</f>
        <v>181.735460742999</v>
      </c>
      <c r="M99" s="7"/>
      <c r="O99" s="5" t="n">
        <f aca="false">O95+1</f>
        <v>2037</v>
      </c>
      <c r="P99" s="6" t="n">
        <f aca="false">'Low scenario'!AG102</f>
        <v>6647828443.19747</v>
      </c>
      <c r="Q99" s="6" t="n">
        <f aca="false">P99/$B$14*100</f>
        <v>129.728304726992</v>
      </c>
      <c r="R99" s="7"/>
      <c r="S99" s="3"/>
    </row>
    <row r="100" customFormat="false" ht="12.75" hidden="false" customHeight="false" outlineLevel="0" collapsed="false">
      <c r="D100" s="7" t="n">
        <f aca="false">D96+1</f>
        <v>2037</v>
      </c>
      <c r="E100" s="9" t="n">
        <f aca="false">'Central scenario'!AG103</f>
        <v>7921336449.67342</v>
      </c>
      <c r="F100" s="9" t="n">
        <f aca="false">E100/$B$14*100</f>
        <v>154.58003430275</v>
      </c>
      <c r="G100" s="7"/>
      <c r="H100" s="3" t="n">
        <f aca="false">H99</f>
        <v>52</v>
      </c>
      <c r="K100" s="9" t="n">
        <f aca="false">'High scenario'!AG103</f>
        <v>9373205695.32983</v>
      </c>
      <c r="L100" s="9" t="n">
        <f aca="false">K100/$B$14*100</f>
        <v>182.912374334327</v>
      </c>
      <c r="M100" s="7"/>
      <c r="O100" s="7" t="n">
        <f aca="false">O96+1</f>
        <v>2037</v>
      </c>
      <c r="P100" s="9" t="n">
        <f aca="false">'Low scenario'!AG103</f>
        <v>6656334907.82149</v>
      </c>
      <c r="Q100" s="9" t="n">
        <f aca="false">P100/$B$14*100</f>
        <v>129.894303179617</v>
      </c>
      <c r="R100" s="7"/>
      <c r="S100" s="3"/>
    </row>
    <row r="101" customFormat="false" ht="12.75" hidden="false" customHeight="false" outlineLevel="0" collapsed="false">
      <c r="D101" s="7" t="n">
        <f aca="false">D97+1</f>
        <v>2037</v>
      </c>
      <c r="E101" s="9" t="n">
        <f aca="false">'Central scenario'!AG104</f>
        <v>7989383995.06116</v>
      </c>
      <c r="F101" s="9" t="n">
        <f aca="false">E101/$B$14*100</f>
        <v>155.90794051745</v>
      </c>
      <c r="G101" s="10" t="n">
        <f aca="false">AVERAGE(E99:E102)/AVERAGE(E95:E98)-1</f>
        <v>0.0190070599785319</v>
      </c>
      <c r="H101" s="3" t="n">
        <f aca="false">H100</f>
        <v>52</v>
      </c>
      <c r="K101" s="9" t="n">
        <f aca="false">'High scenario'!AG104</f>
        <v>9415066801.86134</v>
      </c>
      <c r="L101" s="9" t="n">
        <f aca="false">K101/$B$14*100</f>
        <v>183.729268216401</v>
      </c>
      <c r="M101" s="10" t="n">
        <f aca="false">AVERAGE(K99:K102)/AVERAGE(K95:K98)-1</f>
        <v>0.02892851350267</v>
      </c>
      <c r="O101" s="7" t="n">
        <f aca="false">O97+1</f>
        <v>2037</v>
      </c>
      <c r="P101" s="9" t="n">
        <f aca="false">'Low scenario'!AG104</f>
        <v>6684086004.40823</v>
      </c>
      <c r="Q101" s="9" t="n">
        <f aca="false">P101/$B$14*100</f>
        <v>130.43584885055</v>
      </c>
      <c r="R101" s="10" t="n">
        <f aca="false">AVERAGE(P99:P102)/AVERAGE(P95:P98)-1</f>
        <v>0.0125535955337799</v>
      </c>
      <c r="S101" s="3"/>
    </row>
    <row r="102" customFormat="false" ht="12.75" hidden="false" customHeight="false" outlineLevel="0" collapsed="false">
      <c r="D102" s="7" t="n">
        <f aca="false">D98+1</f>
        <v>2037</v>
      </c>
      <c r="E102" s="9" t="n">
        <f aca="false">'Central scenario'!AG105</f>
        <v>8027606003.47036</v>
      </c>
      <c r="F102" s="9" t="n">
        <f aca="false">E102/$B$14*100</f>
        <v>156.653819626178</v>
      </c>
      <c r="G102" s="7"/>
      <c r="H102" s="3" t="n">
        <f aca="false">H101</f>
        <v>52</v>
      </c>
      <c r="K102" s="9" t="n">
        <f aca="false">'High scenario'!AG105</f>
        <v>9518737741.71549</v>
      </c>
      <c r="L102" s="9" t="n">
        <f aca="false">K102/$B$14*100</f>
        <v>185.752343178646</v>
      </c>
      <c r="M102" s="7"/>
      <c r="O102" s="7" t="n">
        <f aca="false">O98+1</f>
        <v>2037</v>
      </c>
      <c r="P102" s="9" t="n">
        <f aca="false">'Low scenario'!AG105</f>
        <v>6706264375.18811</v>
      </c>
      <c r="Q102" s="9" t="n">
        <f aca="false">P102/$B$14*100</f>
        <v>130.868646186923</v>
      </c>
      <c r="R102" s="7"/>
      <c r="S102" s="3"/>
    </row>
    <row r="103" customFormat="false" ht="12.75" hidden="false" customHeight="false" outlineLevel="0" collapsed="false">
      <c r="D103" s="5" t="n">
        <f aca="false">D99+1</f>
        <v>2038</v>
      </c>
      <c r="E103" s="6" t="n">
        <f aca="false">'Central scenario'!AG106</f>
        <v>8068809752.39339</v>
      </c>
      <c r="F103" s="6" t="n">
        <f aca="false">E103/$B$14*100</f>
        <v>157.457885576714</v>
      </c>
      <c r="G103" s="7"/>
      <c r="H103" s="3" t="n">
        <f aca="false">H102</f>
        <v>52</v>
      </c>
      <c r="K103" s="6" t="n">
        <f aca="false">'High scenario'!AG106</f>
        <v>9619923156.81948</v>
      </c>
      <c r="L103" s="6" t="n">
        <f aca="false">K103/$B$14*100</f>
        <v>187.726914646111</v>
      </c>
      <c r="M103" s="7"/>
      <c r="O103" s="5" t="n">
        <f aca="false">O99+1</f>
        <v>2038</v>
      </c>
      <c r="P103" s="6" t="n">
        <f aca="false">'Low scenario'!AG106</f>
        <v>6743274238.31099</v>
      </c>
      <c r="Q103" s="6" t="n">
        <f aca="false">P103/$B$14*100</f>
        <v>131.590871022015</v>
      </c>
      <c r="R103" s="7"/>
      <c r="S103" s="3"/>
    </row>
    <row r="104" customFormat="false" ht="12.75" hidden="false" customHeight="false" outlineLevel="0" collapsed="false">
      <c r="D104" s="7" t="n">
        <f aca="false">D100+1</f>
        <v>2038</v>
      </c>
      <c r="E104" s="9" t="n">
        <f aca="false">'Central scenario'!AG107</f>
        <v>8149580029.10864</v>
      </c>
      <c r="F104" s="9" t="n">
        <f aca="false">E104/$B$14*100</f>
        <v>159.03406810912</v>
      </c>
      <c r="G104" s="7"/>
      <c r="H104" s="3" t="n">
        <f aca="false">H103</f>
        <v>52</v>
      </c>
      <c r="K104" s="9" t="n">
        <f aca="false">'High scenario'!AG107</f>
        <v>9689615464.89833</v>
      </c>
      <c r="L104" s="9" t="n">
        <f aca="false">K104/$B$14*100</f>
        <v>189.086917398413</v>
      </c>
      <c r="M104" s="7"/>
      <c r="O104" s="7" t="n">
        <f aca="false">O100+1</f>
        <v>2038</v>
      </c>
      <c r="P104" s="9" t="n">
        <f aca="false">'Low scenario'!AG107</f>
        <v>6773521917.12576</v>
      </c>
      <c r="Q104" s="9" t="n">
        <f aca="false">P104/$B$14*100</f>
        <v>132.181135967643</v>
      </c>
      <c r="R104" s="7"/>
      <c r="S104" s="3"/>
    </row>
    <row r="105" customFormat="false" ht="12.75" hidden="false" customHeight="false" outlineLevel="0" collapsed="false">
      <c r="D105" s="7" t="n">
        <f aca="false">D101+1</f>
        <v>2038</v>
      </c>
      <c r="E105" s="9" t="n">
        <f aca="false">'Central scenario'!AG108</f>
        <v>8137798768.81812</v>
      </c>
      <c r="F105" s="9" t="n">
        <f aca="false">E105/$B$14*100</f>
        <v>158.804164022681</v>
      </c>
      <c r="G105" s="10" t="n">
        <f aca="false">AVERAGE(E103:E106)/AVERAGE(E99:E102)-1</f>
        <v>0.0231807096744592</v>
      </c>
      <c r="H105" s="3" t="n">
        <f aca="false">H104</f>
        <v>52</v>
      </c>
      <c r="K105" s="9" t="n">
        <f aca="false">'High scenario'!AG108</f>
        <v>9737747920.01448</v>
      </c>
      <c r="L105" s="9" t="n">
        <f aca="false">K105/$B$14*100</f>
        <v>190.026192811116</v>
      </c>
      <c r="M105" s="10" t="n">
        <f aca="false">AVERAGE(K103:K106)/AVERAGE(K99:K102)-1</f>
        <v>0.0324529336726405</v>
      </c>
      <c r="O105" s="7" t="n">
        <f aca="false">O101+1</f>
        <v>2038</v>
      </c>
      <c r="P105" s="9" t="n">
        <f aca="false">'Low scenario'!AG108</f>
        <v>6764602564.64405</v>
      </c>
      <c r="Q105" s="9" t="n">
        <f aca="false">P105/$B$14*100</f>
        <v>132.007080261091</v>
      </c>
      <c r="R105" s="10" t="n">
        <f aca="false">AVERAGE(P103:P106)/AVERAGE(P99:P102)-1</f>
        <v>0.0139286714749698</v>
      </c>
      <c r="S105" s="3"/>
    </row>
    <row r="106" customFormat="false" ht="12.75" hidden="false" customHeight="false" outlineLevel="0" collapsed="false">
      <c r="D106" s="7" t="n">
        <f aca="false">D102+1</f>
        <v>2038</v>
      </c>
      <c r="E106" s="9" t="n">
        <f aca="false">'Central scenario'!AG109</f>
        <v>8194017617.56707</v>
      </c>
      <c r="F106" s="9" t="n">
        <f aca="false">E106/$B$14*100</f>
        <v>159.901240459629</v>
      </c>
      <c r="G106" s="7"/>
      <c r="H106" s="3" t="n">
        <f aca="false">H105</f>
        <v>52</v>
      </c>
      <c r="K106" s="9" t="n">
        <f aca="false">'High scenario'!AG109</f>
        <v>9793495660.07421</v>
      </c>
      <c r="L106" s="9" t="n">
        <f aca="false">K106/$B$14*100</f>
        <v>191.114075850233</v>
      </c>
      <c r="M106" s="7"/>
      <c r="O106" s="7" t="n">
        <f aca="false">O102+1</f>
        <v>2038</v>
      </c>
      <c r="P106" s="9" t="n">
        <f aca="false">'Low scenario'!AG109</f>
        <v>6784934122.4723</v>
      </c>
      <c r="Q106" s="9" t="n">
        <f aca="false">P106/$B$14*100</f>
        <v>132.403838172649</v>
      </c>
      <c r="R106" s="7"/>
      <c r="S106" s="3"/>
    </row>
    <row r="107" customFormat="false" ht="12.75" hidden="false" customHeight="false" outlineLevel="0" collapsed="false">
      <c r="D107" s="5" t="n">
        <f aca="false">D103+1</f>
        <v>2039</v>
      </c>
      <c r="E107" s="6" t="n">
        <f aca="false">'Central scenario'!AG110</f>
        <v>8266762468.5855</v>
      </c>
      <c r="F107" s="6" t="n">
        <f aca="false">E107/$B$14*100</f>
        <v>161.320811719759</v>
      </c>
      <c r="G107" s="7"/>
      <c r="H107" s="3" t="n">
        <f aca="false">H106</f>
        <v>52</v>
      </c>
      <c r="K107" s="6" t="n">
        <f aca="false">'High scenario'!AG110</f>
        <v>9866015295.44709</v>
      </c>
      <c r="L107" s="6" t="n">
        <f aca="false">K107/$B$14*100</f>
        <v>192.529252164834</v>
      </c>
      <c r="M107" s="7"/>
      <c r="O107" s="5" t="n">
        <f aca="false">O103+1</f>
        <v>2039</v>
      </c>
      <c r="P107" s="6" t="n">
        <f aca="false">'Low scenario'!AG110</f>
        <v>6834729541.63339</v>
      </c>
      <c r="Q107" s="6" t="n">
        <f aca="false">P107/$B$14*100</f>
        <v>133.375565311238</v>
      </c>
      <c r="R107" s="7"/>
      <c r="S107" s="3"/>
    </row>
    <row r="108" customFormat="false" ht="12.75" hidden="false" customHeight="false" outlineLevel="0" collapsed="false">
      <c r="D108" s="7" t="n">
        <f aca="false">D104+1</f>
        <v>2039</v>
      </c>
      <c r="E108" s="9" t="n">
        <f aca="false">'Central scenario'!AG111</f>
        <v>8288288789.73009</v>
      </c>
      <c r="F108" s="9" t="n">
        <f aca="false">E108/$B$14*100</f>
        <v>161.740884706443</v>
      </c>
      <c r="G108" s="7"/>
      <c r="H108" s="3" t="n">
        <f aca="false">H107</f>
        <v>52</v>
      </c>
      <c r="K108" s="9" t="n">
        <f aca="false">'High scenario'!AG111</f>
        <v>9911626838.94287</v>
      </c>
      <c r="L108" s="9" t="n">
        <f aca="false">K108/$B$14*100</f>
        <v>193.419333529635</v>
      </c>
      <c r="M108" s="7"/>
      <c r="O108" s="7" t="n">
        <f aca="false">O104+1</f>
        <v>2039</v>
      </c>
      <c r="P108" s="9" t="n">
        <f aca="false">'Low scenario'!AG111</f>
        <v>6831870822.96575</v>
      </c>
      <c r="Q108" s="9" t="n">
        <f aca="false">P108/$B$14*100</f>
        <v>133.319779165489</v>
      </c>
      <c r="R108" s="7"/>
      <c r="S108" s="3"/>
    </row>
    <row r="109" customFormat="false" ht="12.75" hidden="false" customHeight="false" outlineLevel="0" collapsed="false">
      <c r="D109" s="7" t="n">
        <f aca="false">D105+1</f>
        <v>2039</v>
      </c>
      <c r="E109" s="9" t="n">
        <f aca="false">'Central scenario'!AG112</f>
        <v>8328509092.60868</v>
      </c>
      <c r="F109" s="9" t="n">
        <f aca="false">E109/$B$14*100</f>
        <v>162.525759309124</v>
      </c>
      <c r="G109" s="10" t="n">
        <f aca="false">AVERAGE(E107:E110)/AVERAGE(E103:E106)-1</f>
        <v>0.0226484168020429</v>
      </c>
      <c r="H109" s="3" t="n">
        <f aca="false">H108</f>
        <v>52</v>
      </c>
      <c r="K109" s="9" t="n">
        <f aca="false">'High scenario'!AG112</f>
        <v>10012036446.3242</v>
      </c>
      <c r="L109" s="9" t="n">
        <f aca="false">K109/$B$14*100</f>
        <v>195.378765584055</v>
      </c>
      <c r="M109" s="10" t="n">
        <f aca="false">AVERAGE(K107:K110)/AVERAGE(K103:K106)-1</f>
        <v>0.0271968815745542</v>
      </c>
      <c r="O109" s="7" t="n">
        <f aca="false">O105+1</f>
        <v>2039</v>
      </c>
      <c r="P109" s="9" t="n">
        <f aca="false">'Low scenario'!AG112</f>
        <v>6830214542.73941</v>
      </c>
      <c r="Q109" s="9" t="n">
        <f aca="false">P109/$B$14*100</f>
        <v>133.287457870234</v>
      </c>
      <c r="R109" s="10" t="n">
        <f aca="false">AVERAGE(P107:P110)/AVERAGE(P103:P106)-1</f>
        <v>0.00848659052538392</v>
      </c>
      <c r="S109" s="3"/>
    </row>
    <row r="110" customFormat="false" ht="12.75" hidden="false" customHeight="false" outlineLevel="0" collapsed="false">
      <c r="D110" s="7" t="n">
        <f aca="false">D106+1</f>
        <v>2039</v>
      </c>
      <c r="E110" s="9" t="n">
        <f aca="false">'Central scenario'!AG113</f>
        <v>8403856453.24569</v>
      </c>
      <c r="F110" s="9" t="n">
        <f aca="false">E110/$B$14*100</f>
        <v>163.996116952167</v>
      </c>
      <c r="G110" s="7"/>
      <c r="H110" s="3" t="n">
        <f aca="false">H109</f>
        <v>52</v>
      </c>
      <c r="K110" s="9" t="n">
        <f aca="false">'High scenario'!AG113</f>
        <v>10107451774.8979</v>
      </c>
      <c r="L110" s="9" t="n">
        <f aca="false">K110/$B$14*100</f>
        <v>197.240737343194</v>
      </c>
      <c r="M110" s="7"/>
      <c r="O110" s="7" t="n">
        <f aca="false">O106+1</f>
        <v>2039</v>
      </c>
      <c r="P110" s="9" t="n">
        <f aca="false">'Low scenario'!AG113</f>
        <v>6799218819.07304</v>
      </c>
      <c r="Q110" s="9" t="n">
        <f aca="false">P110/$B$14*100</f>
        <v>132.682595287004</v>
      </c>
      <c r="R110" s="7"/>
      <c r="S110" s="3"/>
    </row>
    <row r="111" customFormat="false" ht="12.75" hidden="false" customHeight="false" outlineLevel="0" collapsed="false">
      <c r="D111" s="5" t="n">
        <f aca="false">D107+1</f>
        <v>2040</v>
      </c>
      <c r="E111" s="6" t="n">
        <f aca="false">'Central scenario'!AG114</f>
        <v>8388588906.08296</v>
      </c>
      <c r="F111" s="6" t="n">
        <f aca="false">E111/$B$14*100</f>
        <v>163.698180110432</v>
      </c>
      <c r="G111" s="7"/>
      <c r="H111" s="3" t="n">
        <f aca="false">H110</f>
        <v>52</v>
      </c>
      <c r="K111" s="6" t="n">
        <f aca="false">'High scenario'!AG114</f>
        <v>10156579230.9315</v>
      </c>
      <c r="L111" s="6" t="n">
        <f aca="false">K111/$B$14*100</f>
        <v>198.199429590029</v>
      </c>
      <c r="M111" s="7"/>
      <c r="O111" s="5" t="n">
        <f aca="false">O107+1</f>
        <v>2040</v>
      </c>
      <c r="P111" s="6" t="n">
        <f aca="false">'Low scenario'!AG114</f>
        <v>6833005414.14153</v>
      </c>
      <c r="Q111" s="6" t="n">
        <f aca="false">P111/$B$14*100</f>
        <v>133.341920018107</v>
      </c>
      <c r="R111" s="7"/>
      <c r="S111" s="3"/>
    </row>
    <row r="112" customFormat="false" ht="12.75" hidden="false" customHeight="false" outlineLevel="0" collapsed="false">
      <c r="D112" s="7" t="n">
        <f aca="false">D108+1</f>
        <v>2040</v>
      </c>
      <c r="E112" s="9" t="n">
        <f aca="false">'Central scenario'!AG115</f>
        <v>8439943825.26685</v>
      </c>
      <c r="F112" s="9" t="n">
        <f aca="false">E112/$B$14*100</f>
        <v>164.700339937817</v>
      </c>
      <c r="G112" s="7"/>
      <c r="H112" s="3" t="n">
        <f aca="false">H111</f>
        <v>52</v>
      </c>
      <c r="K112" s="9" t="n">
        <f aca="false">'High scenario'!AG115</f>
        <v>10225410618.049</v>
      </c>
      <c r="L112" s="9" t="n">
        <f aca="false">K112/$B$14*100</f>
        <v>199.542631996509</v>
      </c>
      <c r="M112" s="7"/>
      <c r="O112" s="7" t="n">
        <f aca="false">O108+1</f>
        <v>2040</v>
      </c>
      <c r="P112" s="9" t="n">
        <f aca="false">'Low scenario'!AG115</f>
        <v>6862472549.14554</v>
      </c>
      <c r="Q112" s="9" t="n">
        <f aca="false">P112/$B$14*100</f>
        <v>133.916953128828</v>
      </c>
      <c r="R112" s="7"/>
      <c r="S112" s="3"/>
    </row>
    <row r="113" customFormat="false" ht="12.75" hidden="false" customHeight="false" outlineLevel="0" collapsed="false">
      <c r="D113" s="7" t="n">
        <f aca="false">D109+1</f>
        <v>2040</v>
      </c>
      <c r="E113" s="9" t="n">
        <f aca="false">'Central scenario'!AG116</f>
        <v>8479692160.8391</v>
      </c>
      <c r="F113" s="9" t="n">
        <f aca="false">E113/$B$14*100</f>
        <v>165.476004387278</v>
      </c>
      <c r="G113" s="10" t="n">
        <f aca="false">AVERAGE(E111:E114)/AVERAGE(E107:E110)-1</f>
        <v>0.0162187915382352</v>
      </c>
      <c r="H113" s="3" t="n">
        <f aca="false">H112</f>
        <v>52</v>
      </c>
      <c r="K113" s="9" t="n">
        <f aca="false">'High scenario'!AG116</f>
        <v>10298569161.4947</v>
      </c>
      <c r="L113" s="9" t="n">
        <f aca="false">K113/$B$14*100</f>
        <v>200.970276211248</v>
      </c>
      <c r="M113" s="10" t="n">
        <f aca="false">AVERAGE(K111:K114)/AVERAGE(K107:K110)-1</f>
        <v>0.0284497819687068</v>
      </c>
      <c r="O113" s="7" t="n">
        <f aca="false">O109+1</f>
        <v>2040</v>
      </c>
      <c r="P113" s="9" t="n">
        <f aca="false">'Low scenario'!AG116</f>
        <v>6889112659.71015</v>
      </c>
      <c r="Q113" s="9" t="n">
        <f aca="false">P113/$B$14*100</f>
        <v>134.436818587273</v>
      </c>
      <c r="R113" s="10" t="n">
        <f aca="false">AVERAGE(P111:P114)/AVERAGE(P107:P110)-1</f>
        <v>0.00598725258953881</v>
      </c>
      <c r="S113" s="3"/>
    </row>
    <row r="114" customFormat="false" ht="12.75" hidden="false" customHeight="false" outlineLevel="0" collapsed="false">
      <c r="D114" s="7" t="n">
        <f aca="false">D110+1</f>
        <v>2040</v>
      </c>
      <c r="E114" s="9" t="n">
        <f aca="false">'Central scenario'!AG117</f>
        <v>8519073585.97424</v>
      </c>
      <c r="F114" s="9" t="n">
        <f aca="false">E114/$B$14*100</f>
        <v>166.244508804046</v>
      </c>
      <c r="G114" s="7"/>
      <c r="H114" s="3" t="n">
        <f aca="false">H113</f>
        <v>52</v>
      </c>
      <c r="K114" s="9" t="n">
        <f aca="false">'High scenario'!AG117</f>
        <v>10351636004.9311</v>
      </c>
      <c r="L114" s="9" t="n">
        <f aca="false">K114/$B$14*100</f>
        <v>202.005843193013</v>
      </c>
      <c r="M114" s="7"/>
      <c r="O114" s="7" t="n">
        <f aca="false">O110+1</f>
        <v>2040</v>
      </c>
      <c r="P114" s="9" t="n">
        <f aca="false">'Low scenario'!AG117</f>
        <v>6874871352.02696</v>
      </c>
      <c r="Q114" s="9" t="n">
        <f aca="false">P114/$B$14*100</f>
        <v>134.158908181097</v>
      </c>
      <c r="R114" s="7"/>
      <c r="S114" s="3"/>
    </row>
    <row r="115" customFormat="false" ht="12.75" hidden="false" customHeight="false" outlineLevel="0" collapsed="false">
      <c r="K115" s="13"/>
    </row>
    <row r="116" customFormat="false" ht="12.75" hidden="false" customHeight="false" outlineLevel="0" collapsed="false">
      <c r="K116" s="13"/>
    </row>
    <row r="117" customFormat="false" ht="12.75" hidden="false" customHeight="false" outlineLevel="0" collapsed="false">
      <c r="K117" s="13"/>
    </row>
    <row r="118" customFormat="false" ht="12.75" hidden="false" customHeight="false" outlineLevel="0" collapsed="false">
      <c r="K118" s="13"/>
    </row>
    <row r="119" customFormat="false" ht="12.75" hidden="false" customHeight="false" outlineLevel="0" collapsed="false">
      <c r="K119" s="13"/>
    </row>
    <row r="120" customFormat="false" ht="12.75" hidden="false" customHeight="false" outlineLevel="0" collapsed="false">
      <c r="F120" s="0" t="s">
        <v>6</v>
      </c>
      <c r="K120" s="13"/>
      <c r="P120" s="0" t="s">
        <v>7</v>
      </c>
    </row>
    <row r="121" customFormat="false" ht="12.75" hidden="false" customHeight="false" outlineLevel="0" collapsed="false">
      <c r="K121" s="13"/>
      <c r="W121" s="0" t="s">
        <v>8</v>
      </c>
    </row>
    <row r="122" customFormat="false" ht="12.75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14" activeCellId="0" sqref="A1:J105"/>
    </sheetView>
  </sheetViews>
  <sheetFormatPr defaultColWidth="9.03125" defaultRowHeight="12.75" zeroHeight="false" outlineLevelRow="0" outlineLevelCol="0"/>
  <cols>
    <col collapsed="false" customWidth="true" hidden="false" outlineLevel="0" max="7" min="6" style="33" width="14.86"/>
    <col collapsed="false" customWidth="true" hidden="false" outlineLevel="0" max="8" min="8" style="0" width="19"/>
    <col collapsed="false" customWidth="true" hidden="false" outlineLevel="0" max="9" min="9" style="0" width="14.86"/>
    <col collapsed="false" customWidth="true" hidden="false" outlineLevel="0" max="10" min="10" style="33" width="17.29"/>
    <col collapsed="false" customWidth="true" hidden="false" outlineLevel="0" max="11" min="11" style="33" width="15.88"/>
    <col collapsed="false" customWidth="true" hidden="false" outlineLevel="0" max="12" min="12" style="0" width="13.86"/>
    <col collapsed="false" customWidth="true" hidden="false" outlineLevel="0" max="13" min="13" style="0" width="15.29"/>
    <col collapsed="false" customWidth="true" hidden="false" outlineLevel="0" max="14" min="14" style="33" width="8.86"/>
    <col collapsed="false" customWidth="true" hidden="false" outlineLevel="0" max="18" min="17" style="0" width="13.43"/>
    <col collapsed="false" customWidth="true" hidden="false" outlineLevel="0" max="24" min="24" style="0" width="16.41"/>
  </cols>
  <sheetData>
    <row r="1" customFormat="false" ht="12.75" hidden="false" customHeight="true" outlineLevel="0" collapsed="false">
      <c r="A1" s="112"/>
      <c r="B1" s="113"/>
      <c r="C1" s="112"/>
      <c r="D1" s="112"/>
      <c r="E1" s="112"/>
      <c r="F1" s="114" t="s">
        <v>119</v>
      </c>
      <c r="G1" s="114" t="s">
        <v>120</v>
      </c>
      <c r="H1" s="112"/>
      <c r="I1" s="112"/>
      <c r="J1" s="115" t="s">
        <v>121</v>
      </c>
      <c r="K1" s="115" t="s">
        <v>122</v>
      </c>
      <c r="L1" s="112"/>
      <c r="M1" s="116"/>
      <c r="N1" s="117" t="s">
        <v>123</v>
      </c>
      <c r="O1" s="112"/>
      <c r="P1" s="113"/>
      <c r="Q1" s="112"/>
      <c r="R1" s="112"/>
      <c r="S1" s="112"/>
      <c r="T1" s="112"/>
      <c r="U1" s="113"/>
      <c r="V1" s="112"/>
      <c r="W1" s="112"/>
      <c r="X1" s="112"/>
      <c r="Y1" s="112"/>
      <c r="Z1" s="112"/>
      <c r="AA1" s="112"/>
      <c r="AB1" s="112"/>
      <c r="AC1" s="112"/>
      <c r="AD1" s="112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</row>
    <row r="2" customFormat="false" ht="12.75" hidden="false" customHeight="true" outlineLevel="0" collapsed="false">
      <c r="A2" s="112"/>
      <c r="B2" s="113"/>
      <c r="C2" s="112"/>
      <c r="D2" s="112"/>
      <c r="E2" s="112"/>
      <c r="F2" s="115" t="s">
        <v>124</v>
      </c>
      <c r="G2" s="115" t="s">
        <v>125</v>
      </c>
      <c r="H2" s="112"/>
      <c r="I2" s="112"/>
      <c r="J2" s="117"/>
      <c r="K2" s="117"/>
      <c r="L2" s="112"/>
      <c r="M2" s="116"/>
      <c r="N2" s="117" t="s">
        <v>126</v>
      </c>
      <c r="O2" s="112"/>
      <c r="P2" s="113"/>
      <c r="Q2" s="112"/>
      <c r="R2" s="112"/>
      <c r="S2" s="112"/>
      <c r="T2" s="112"/>
      <c r="U2" s="113"/>
      <c r="V2" s="112"/>
      <c r="W2" s="112"/>
      <c r="X2" s="112"/>
      <c r="Y2" s="112"/>
      <c r="Z2" s="112"/>
      <c r="AA2" s="112"/>
      <c r="AB2" s="112"/>
      <c r="AC2" s="112"/>
      <c r="AD2" s="112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</row>
    <row r="3" customFormat="false" ht="50.25" hidden="false" customHeight="true" outlineLevel="0" collapsed="false">
      <c r="A3" s="119" t="s">
        <v>127</v>
      </c>
      <c r="B3" s="120"/>
      <c r="C3" s="119" t="s">
        <v>128</v>
      </c>
      <c r="D3" s="119" t="s">
        <v>129</v>
      </c>
      <c r="E3" s="119" t="s">
        <v>130</v>
      </c>
      <c r="F3" s="121" t="s">
        <v>131</v>
      </c>
      <c r="G3" s="121" t="s">
        <v>132</v>
      </c>
      <c r="H3" s="119" t="s">
        <v>133</v>
      </c>
      <c r="I3" s="119" t="s">
        <v>134</v>
      </c>
      <c r="J3" s="121" t="s">
        <v>135</v>
      </c>
      <c r="K3" s="121" t="s">
        <v>136</v>
      </c>
      <c r="L3" s="119" t="s">
        <v>137</v>
      </c>
      <c r="M3" s="122" t="s">
        <v>138</v>
      </c>
      <c r="N3" s="121" t="s">
        <v>139</v>
      </c>
      <c r="O3" s="119" t="s">
        <v>140</v>
      </c>
      <c r="P3" s="120" t="s">
        <v>141</v>
      </c>
      <c r="Q3" s="119" t="s">
        <v>142</v>
      </c>
      <c r="R3" s="119" t="s">
        <v>143</v>
      </c>
      <c r="S3" s="119" t="s">
        <v>144</v>
      </c>
      <c r="T3" s="119" t="s">
        <v>145</v>
      </c>
      <c r="U3" s="120" t="s">
        <v>146</v>
      </c>
      <c r="V3" s="119" t="s">
        <v>147</v>
      </c>
      <c r="W3" s="119" t="s">
        <v>148</v>
      </c>
      <c r="X3" s="119" t="s">
        <v>149</v>
      </c>
      <c r="Y3" s="119" t="s">
        <v>150</v>
      </c>
      <c r="Z3" s="119" t="s">
        <v>151</v>
      </c>
      <c r="AA3" s="119"/>
      <c r="AB3" s="119"/>
      <c r="AC3" s="119"/>
      <c r="AD3" s="119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3"/>
      <c r="BJ3" s="123"/>
      <c r="BK3" s="123"/>
      <c r="BL3" s="123"/>
    </row>
    <row r="4" customFormat="false" ht="12.75" hidden="false" customHeight="false" outlineLevel="0" collapsed="false">
      <c r="A4" s="124" t="s">
        <v>152</v>
      </c>
      <c r="B4" s="125"/>
      <c r="C4" s="124" t="n">
        <v>2014</v>
      </c>
      <c r="D4" s="124" t="n">
        <v>1</v>
      </c>
      <c r="E4" s="124" t="n">
        <v>1005</v>
      </c>
      <c r="F4" s="126" t="n">
        <v>13919743</v>
      </c>
      <c r="G4" s="126" t="n">
        <v>13367098</v>
      </c>
      <c r="H4" s="127" t="n">
        <f aca="false">F4-J4</f>
        <v>13919743</v>
      </c>
      <c r="I4" s="127" t="n">
        <f aca="false">G4-K4</f>
        <v>13367098</v>
      </c>
      <c r="J4" s="128"/>
      <c r="K4" s="128"/>
      <c r="L4" s="127" t="n">
        <f aca="false">H4-I4</f>
        <v>552645</v>
      </c>
      <c r="M4" s="127" t="n">
        <f aca="false">J4-K4</f>
        <v>0</v>
      </c>
      <c r="N4" s="126" t="n">
        <v>2431521</v>
      </c>
      <c r="O4" s="129" t="n">
        <v>68064666.1181856</v>
      </c>
      <c r="P4" s="124" t="n">
        <f aca="false">O4/I4</f>
        <v>5.09195534574412</v>
      </c>
      <c r="Q4" s="127" t="n">
        <f aca="false">I4*5.5017049523</f>
        <v>73541829.2644794</v>
      </c>
      <c r="R4" s="127" t="n">
        <v>11018747.8054275</v>
      </c>
      <c r="S4" s="127" t="n">
        <v>2463940.91347832</v>
      </c>
      <c r="T4" s="129" t="n">
        <v>13733232.3112091</v>
      </c>
      <c r="U4" s="124" t="n">
        <f aca="false">R4/N4</f>
        <v>4.53162765422445</v>
      </c>
      <c r="V4" s="125"/>
      <c r="W4" s="125"/>
      <c r="X4" s="127" t="n">
        <f aca="false">N4*U12+L4*P13</f>
        <v>15657663.7612308</v>
      </c>
      <c r="Y4" s="127" t="n">
        <f aca="false">N4*5.1890047538</f>
        <v>12617174.0279645</v>
      </c>
      <c r="Z4" s="127" t="n">
        <f aca="false">L4*5.5017049523</f>
        <v>3040489.73336383</v>
      </c>
      <c r="AA4" s="127"/>
      <c r="AB4" s="127"/>
      <c r="AC4" s="127"/>
      <c r="AD4" s="127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</row>
    <row r="5" customFormat="false" ht="12.75" hidden="false" customHeight="false" outlineLevel="0" collapsed="false">
      <c r="B5" s="125"/>
      <c r="C5" s="124" t="n">
        <v>2014</v>
      </c>
      <c r="D5" s="124" t="n">
        <v>2</v>
      </c>
      <c r="E5" s="124" t="n">
        <v>1004</v>
      </c>
      <c r="F5" s="126" t="n">
        <v>14482790</v>
      </c>
      <c r="G5" s="126" t="n">
        <v>13911325</v>
      </c>
      <c r="H5" s="127" t="n">
        <f aca="false">F5-J5</f>
        <v>14482790</v>
      </c>
      <c r="I5" s="127" t="n">
        <f aca="false">G5-K5</f>
        <v>13911325</v>
      </c>
      <c r="J5" s="128"/>
      <c r="K5" s="128"/>
      <c r="L5" s="127" t="n">
        <f aca="false">H5-I5</f>
        <v>571465</v>
      </c>
      <c r="M5" s="127" t="n">
        <f aca="false">J5-K5</f>
        <v>0</v>
      </c>
      <c r="N5" s="126" t="n">
        <v>2156056</v>
      </c>
      <c r="O5" s="129" t="n">
        <v>80470827.8892677</v>
      </c>
      <c r="P5" s="124" t="n">
        <f aca="false">O5/I5</f>
        <v>5.78455523749662</v>
      </c>
      <c r="Q5" s="127" t="n">
        <f aca="false">I5*5.5017049523</f>
        <v>76536005.6455548</v>
      </c>
      <c r="R5" s="127" t="n">
        <v>13090128.797517</v>
      </c>
      <c r="S5" s="127" t="n">
        <v>2913043.96959149</v>
      </c>
      <c r="T5" s="129" t="n">
        <v>16270046.9661959</v>
      </c>
      <c r="U5" s="124" t="n">
        <f aca="false">R5/N5</f>
        <v>6.07133061363759</v>
      </c>
      <c r="V5" s="125"/>
      <c r="W5" s="125"/>
      <c r="X5" s="127" t="n">
        <f aca="false">N5*5.1890047538+L5*5.5017049523</f>
        <v>14331816.6540251</v>
      </c>
      <c r="Y5" s="127" t="n">
        <f aca="false">N5*5.1890047538</f>
        <v>11187784.833459</v>
      </c>
      <c r="Z5" s="127" t="n">
        <f aca="false">L5*5.5017049523</f>
        <v>3144031.82056612</v>
      </c>
      <c r="AA5" s="127"/>
      <c r="AB5" s="127"/>
      <c r="AC5" s="127"/>
      <c r="AD5" s="127"/>
    </row>
    <row r="6" customFormat="false" ht="12.75" hidden="false" customHeight="false" outlineLevel="0" collapsed="false">
      <c r="B6" s="125"/>
      <c r="C6" s="124" t="n">
        <v>2014</v>
      </c>
      <c r="D6" s="124" t="n">
        <v>3</v>
      </c>
      <c r="E6" s="124" t="n">
        <v>1003</v>
      </c>
      <c r="F6" s="126" t="n">
        <v>15149966</v>
      </c>
      <c r="G6" s="126" t="n">
        <v>14531608</v>
      </c>
      <c r="H6" s="127" t="n">
        <f aca="false">F6-J6</f>
        <v>15149966</v>
      </c>
      <c r="I6" s="127" t="n">
        <f aca="false">G6-K6</f>
        <v>14531608</v>
      </c>
      <c r="J6" s="128"/>
      <c r="K6" s="128"/>
      <c r="L6" s="127" t="n">
        <f aca="false">H6-I6</f>
        <v>618358</v>
      </c>
      <c r="M6" s="127" t="n">
        <f aca="false">J6-K6</f>
        <v>0</v>
      </c>
      <c r="N6" s="126" t="n">
        <v>2697106</v>
      </c>
      <c r="O6" s="129" t="n">
        <v>71025009.1540406</v>
      </c>
      <c r="P6" s="124" t="n">
        <f aca="false">O6/I6</f>
        <v>4.88762215124717</v>
      </c>
      <c r="Q6" s="127" t="n">
        <f aca="false">I6*5.5017049523</f>
        <v>79948619.6984823</v>
      </c>
      <c r="R6" s="127" t="n">
        <v>13303482.9648562</v>
      </c>
      <c r="S6" s="127" t="n">
        <v>2571105.33137627</v>
      </c>
      <c r="T6" s="129" t="n">
        <v>17670963.688597</v>
      </c>
      <c r="U6" s="124" t="n">
        <f aca="false">R6/N6</f>
        <v>4.93250282519716</v>
      </c>
      <c r="V6" s="125"/>
      <c r="W6" s="125"/>
      <c r="X6" s="127" t="n">
        <f aca="false">N6*5.1890047538+L6*5.5017049523</f>
        <v>17397319.1263968</v>
      </c>
      <c r="Y6" s="127" t="n">
        <f aca="false">N6*5.1890047538</f>
        <v>13995295.8555025</v>
      </c>
      <c r="Z6" s="127" t="n">
        <f aca="false">L6*5.5017049523</f>
        <v>3402023.27089432</v>
      </c>
      <c r="AA6" s="127"/>
      <c r="AB6" s="127"/>
      <c r="AC6" s="127"/>
      <c r="AD6" s="127"/>
    </row>
    <row r="7" customFormat="false" ht="12.75" hidden="false" customHeight="false" outlineLevel="0" collapsed="false">
      <c r="C7" s="124" t="n">
        <v>2014</v>
      </c>
      <c r="D7" s="124" t="n">
        <v>4</v>
      </c>
      <c r="E7" s="124" t="n">
        <v>160</v>
      </c>
      <c r="F7" s="126" t="n">
        <v>15745971</v>
      </c>
      <c r="G7" s="126" t="n">
        <v>15148486</v>
      </c>
      <c r="H7" s="127" t="n">
        <f aca="false">F7-J7</f>
        <v>15745971</v>
      </c>
      <c r="I7" s="127" t="n">
        <f aca="false">G7-K7</f>
        <v>15148486</v>
      </c>
      <c r="J7" s="128"/>
      <c r="K7" s="128"/>
      <c r="L7" s="127" t="n">
        <f aca="false">H7-I7</f>
        <v>597485</v>
      </c>
      <c r="M7" s="127" t="n">
        <f aca="false">J7-K7</f>
        <v>0</v>
      </c>
      <c r="N7" s="126" t="n">
        <v>2598761</v>
      </c>
      <c r="O7" s="129" t="n">
        <v>90838150.786</v>
      </c>
      <c r="P7" s="124" t="n">
        <f aca="false">O7/I7</f>
        <v>5.99651679950062</v>
      </c>
      <c r="Q7" s="127" t="n">
        <f aca="false">I7*5.5017049523</f>
        <v>83342500.4460472</v>
      </c>
      <c r="R7" s="127" t="n">
        <v>12713686.068</v>
      </c>
      <c r="S7" s="127" t="n">
        <v>3288341.0584532</v>
      </c>
      <c r="T7" s="129" t="n">
        <v>17161490.7544532</v>
      </c>
      <c r="U7" s="124" t="n">
        <f aca="false">R7/N7</f>
        <v>4.89221058342803</v>
      </c>
      <c r="V7" s="125"/>
      <c r="W7" s="125"/>
      <c r="X7" s="127" t="n">
        <f aca="false">N7*5.1890047538+L7*5.5017049523</f>
        <v>16772169.366415</v>
      </c>
      <c r="Y7" s="127" t="n">
        <f aca="false">N7*5.1890047538</f>
        <v>13484983.18299</v>
      </c>
      <c r="Z7" s="127" t="n">
        <f aca="false">L7*5.5017049523</f>
        <v>3287186.18342497</v>
      </c>
      <c r="AA7" s="127"/>
      <c r="AB7" s="127"/>
      <c r="AC7" s="127"/>
      <c r="AD7" s="127"/>
    </row>
    <row r="8" customFormat="false" ht="12.75" hidden="false" customHeight="false" outlineLevel="0" collapsed="false">
      <c r="B8" s="125"/>
      <c r="C8" s="124" t="n">
        <f aca="false">C4+1</f>
        <v>2015</v>
      </c>
      <c r="D8" s="124" t="n">
        <f aca="false">D4</f>
        <v>1</v>
      </c>
      <c r="E8" s="124" t="n">
        <v>1001</v>
      </c>
      <c r="F8" s="126" t="n">
        <v>16507879</v>
      </c>
      <c r="G8" s="126" t="n">
        <v>15853349</v>
      </c>
      <c r="H8" s="127" t="n">
        <f aca="false">F8-J8</f>
        <v>16507879</v>
      </c>
      <c r="I8" s="127" t="n">
        <f aca="false">G8-K8</f>
        <v>15853349</v>
      </c>
      <c r="J8" s="128"/>
      <c r="K8" s="128"/>
      <c r="L8" s="127" t="n">
        <f aca="false">H8-I8</f>
        <v>654530</v>
      </c>
      <c r="M8" s="127" t="n">
        <f aca="false">J8-K8</f>
        <v>0</v>
      </c>
      <c r="N8" s="126" t="n">
        <v>3002195</v>
      </c>
      <c r="O8" s="129" t="n">
        <v>81897043.9675653</v>
      </c>
      <c r="P8" s="124" t="n">
        <f aca="false">O8/I8</f>
        <v>5.16591440506137</v>
      </c>
      <c r="Q8" s="127" t="n">
        <f aca="false">I8*5.5017049523</f>
        <v>87220448.7038403</v>
      </c>
      <c r="R8" s="127" t="n">
        <v>13986686.083894</v>
      </c>
      <c r="S8" s="127" t="n">
        <v>2964672.99162586</v>
      </c>
      <c r="T8" s="129" t="n">
        <v>18231627.4986104</v>
      </c>
      <c r="U8" s="124" t="n">
        <f aca="false">R8/N8</f>
        <v>4.65881999133767</v>
      </c>
      <c r="V8" s="125"/>
      <c r="W8" s="125"/>
      <c r="X8" s="127" t="n">
        <f aca="false">N8*5.1890047538+L8*5.5017049523</f>
        <v>19179435.0692635</v>
      </c>
      <c r="Y8" s="127" t="n">
        <f aca="false">N8*5.1890047538</f>
        <v>15578404.1268346</v>
      </c>
      <c r="Z8" s="127" t="n">
        <f aca="false">L8*5.5017049523</f>
        <v>3601030.94242892</v>
      </c>
      <c r="AA8" s="127"/>
      <c r="AB8" s="127"/>
      <c r="AC8" s="127"/>
      <c r="AD8" s="127"/>
    </row>
    <row r="9" customFormat="false" ht="12.75" hidden="false" customHeight="false" outlineLevel="0" collapsed="false">
      <c r="B9" s="125"/>
      <c r="C9" s="124" t="n">
        <f aca="false">C5+1</f>
        <v>2015</v>
      </c>
      <c r="D9" s="124" t="n">
        <f aca="false">D5</f>
        <v>2</v>
      </c>
      <c r="E9" s="124" t="n">
        <v>1000</v>
      </c>
      <c r="F9" s="126" t="n">
        <v>17877475</v>
      </c>
      <c r="G9" s="126" t="n">
        <v>17180984</v>
      </c>
      <c r="H9" s="127" t="n">
        <f aca="false">F9-J9</f>
        <v>17877475</v>
      </c>
      <c r="I9" s="127" t="n">
        <f aca="false">G9-K9</f>
        <v>17180984</v>
      </c>
      <c r="J9" s="128"/>
      <c r="K9" s="128"/>
      <c r="L9" s="127" t="n">
        <f aca="false">H9-I9</f>
        <v>696491</v>
      </c>
      <c r="M9" s="127" t="n">
        <f aca="false">J9-K9</f>
        <v>0</v>
      </c>
      <c r="N9" s="126" t="n">
        <v>2371185</v>
      </c>
      <c r="O9" s="129" t="n">
        <v>104523364.336654</v>
      </c>
      <c r="P9" s="124" t="n">
        <f aca="false">O9/I9</f>
        <v>6.08366577471081</v>
      </c>
      <c r="Q9" s="127" t="n">
        <f aca="false">I9*5.5017049523</f>
        <v>94524704.7581871</v>
      </c>
      <c r="R9" s="127" t="n">
        <v>14339828.6769147</v>
      </c>
      <c r="S9" s="127" t="n">
        <v>3783745.78898687</v>
      </c>
      <c r="T9" s="129" t="n">
        <v>19687951.5296409</v>
      </c>
      <c r="U9" s="124" t="n">
        <f aca="false">R9/N9</f>
        <v>6.04753685474339</v>
      </c>
      <c r="V9" s="125"/>
      <c r="W9" s="125"/>
      <c r="X9" s="127" t="n">
        <f aca="false">N9*5.1890047538+L9*5.5017049523</f>
        <v>16135978.2210716</v>
      </c>
      <c r="Y9" s="127" t="n">
        <f aca="false">N9*5.1890047538</f>
        <v>12304090.2371393</v>
      </c>
      <c r="Z9" s="127" t="n">
        <f aca="false">L9*5.5017049523</f>
        <v>3831887.98393238</v>
      </c>
      <c r="AA9" s="127"/>
      <c r="AB9" s="127"/>
      <c r="AC9" s="127"/>
      <c r="AD9" s="127"/>
    </row>
    <row r="10" customFormat="false" ht="12.75" hidden="false" customHeight="false" outlineLevel="0" collapsed="false">
      <c r="B10" s="125"/>
      <c r="C10" s="124" t="n">
        <v>2016</v>
      </c>
      <c r="D10" s="124" t="n">
        <v>2</v>
      </c>
      <c r="E10" s="124" t="n">
        <v>996</v>
      </c>
      <c r="F10" s="126" t="n">
        <v>18529945</v>
      </c>
      <c r="G10" s="126" t="n">
        <v>17797215</v>
      </c>
      <c r="H10" s="127" t="n">
        <f aca="false">F10-J10</f>
        <v>18529945</v>
      </c>
      <c r="I10" s="127" t="n">
        <f aca="false">G10-K10</f>
        <v>17797215</v>
      </c>
      <c r="J10" s="128"/>
      <c r="K10" s="128"/>
      <c r="L10" s="127" t="n">
        <f aca="false">H10-I10</f>
        <v>732730</v>
      </c>
      <c r="M10" s="127" t="n">
        <f aca="false">J10-K10</f>
        <v>0</v>
      </c>
      <c r="N10" s="128"/>
      <c r="O10" s="125"/>
      <c r="P10" s="125"/>
      <c r="Q10" s="127" t="n">
        <f aca="false">I10*5.5017049523</f>
        <v>97915025.9026478</v>
      </c>
      <c r="R10" s="127"/>
      <c r="S10" s="127"/>
      <c r="T10" s="125"/>
      <c r="U10" s="125"/>
      <c r="V10" s="125"/>
      <c r="W10" s="125"/>
      <c r="X10" s="127"/>
      <c r="Y10" s="127"/>
      <c r="Z10" s="127"/>
      <c r="AA10" s="127"/>
      <c r="AB10" s="127"/>
      <c r="AC10" s="127"/>
      <c r="AD10" s="127"/>
    </row>
    <row r="11" customFormat="false" ht="12.75" hidden="false" customHeight="false" outlineLevel="0" collapsed="false">
      <c r="B11" s="125"/>
      <c r="C11" s="124" t="n">
        <v>2016</v>
      </c>
      <c r="D11" s="124" t="n">
        <v>3</v>
      </c>
      <c r="E11" s="124" t="n">
        <v>995</v>
      </c>
      <c r="F11" s="126" t="n">
        <v>19118239</v>
      </c>
      <c r="G11" s="126" t="n">
        <v>18342944</v>
      </c>
      <c r="H11" s="127" t="n">
        <f aca="false">F11-J11</f>
        <v>19118239</v>
      </c>
      <c r="I11" s="127" t="n">
        <f aca="false">G11-K11</f>
        <v>18342944</v>
      </c>
      <c r="J11" s="128"/>
      <c r="K11" s="128"/>
      <c r="L11" s="127" t="n">
        <f aca="false">H11-I11</f>
        <v>775295</v>
      </c>
      <c r="M11" s="127" t="n">
        <f aca="false">J11-K11</f>
        <v>0</v>
      </c>
      <c r="N11" s="128"/>
      <c r="O11" s="125"/>
      <c r="P11" s="125"/>
      <c r="Q11" s="127" t="n">
        <f aca="false">I11*5.5017049523</f>
        <v>100917465.844562</v>
      </c>
      <c r="R11" s="127"/>
      <c r="S11" s="127"/>
      <c r="T11" s="125"/>
      <c r="U11" s="125"/>
      <c r="V11" s="125"/>
      <c r="W11" s="125"/>
      <c r="X11" s="127"/>
      <c r="Y11" s="127"/>
      <c r="Z11" s="127"/>
      <c r="AA11" s="127"/>
      <c r="AB11" s="127"/>
      <c r="AC11" s="127"/>
      <c r="AD11" s="127"/>
    </row>
    <row r="12" customFormat="false" ht="12.75" hidden="false" customHeight="false" outlineLevel="0" collapsed="false">
      <c r="B12" s="125"/>
      <c r="C12" s="124" t="n">
        <v>2016</v>
      </c>
      <c r="D12" s="124" t="n">
        <v>4</v>
      </c>
      <c r="E12" s="124" t="n">
        <v>994</v>
      </c>
      <c r="F12" s="126" t="n">
        <v>20592277</v>
      </c>
      <c r="G12" s="126" t="n">
        <v>19759371</v>
      </c>
      <c r="H12" s="127" t="n">
        <f aca="false">F12-J12</f>
        <v>20592277</v>
      </c>
      <c r="I12" s="127" t="n">
        <f aca="false">G12-K12</f>
        <v>19759371</v>
      </c>
      <c r="J12" s="128"/>
      <c r="K12" s="128"/>
      <c r="L12" s="127" t="n">
        <f aca="false">H12-I12</f>
        <v>832906</v>
      </c>
      <c r="M12" s="127" t="n">
        <f aca="false">J12-K12</f>
        <v>0</v>
      </c>
      <c r="N12" s="128"/>
      <c r="O12" s="125"/>
      <c r="P12" s="125" t="s">
        <v>153</v>
      </c>
      <c r="Q12" s="127" t="n">
        <f aca="false">I12*5.5017049523</f>
        <v>108710229.285033</v>
      </c>
      <c r="R12" s="127"/>
      <c r="S12" s="127"/>
      <c r="T12" s="125"/>
      <c r="U12" s="124" t="n">
        <f aca="false">AVERAGE(U4:U9)</f>
        <v>5.18900475376138</v>
      </c>
      <c r="V12" s="125"/>
      <c r="W12" s="125"/>
      <c r="X12" s="127"/>
      <c r="Y12" s="127"/>
      <c r="Z12" s="127"/>
      <c r="AA12" s="127"/>
      <c r="AB12" s="127"/>
      <c r="AC12" s="127"/>
      <c r="AD12" s="127"/>
    </row>
    <row r="13" customFormat="false" ht="12.75" hidden="false" customHeight="false" outlineLevel="0" collapsed="false">
      <c r="B13" s="125"/>
      <c r="C13" s="124" t="n">
        <v>2017</v>
      </c>
      <c r="D13" s="124" t="n">
        <v>1</v>
      </c>
      <c r="E13" s="124" t="n">
        <v>993</v>
      </c>
      <c r="F13" s="126" t="n">
        <v>20242858</v>
      </c>
      <c r="G13" s="126" t="n">
        <v>19409870</v>
      </c>
      <c r="H13" s="127" t="n">
        <f aca="false">F13-J13</f>
        <v>20242858</v>
      </c>
      <c r="I13" s="127" t="n">
        <f aca="false">G13-K13</f>
        <v>19409870</v>
      </c>
      <c r="J13" s="128"/>
      <c r="K13" s="128"/>
      <c r="L13" s="127" t="n">
        <f aca="false">H13-I13</f>
        <v>832988</v>
      </c>
      <c r="M13" s="127" t="n">
        <f aca="false">J13-K13</f>
        <v>0</v>
      </c>
      <c r="N13" s="128"/>
      <c r="O13" s="125"/>
      <c r="P13" s="124" t="n">
        <f aca="false">AVERAGE(P4:P9)</f>
        <v>5.50170495229345</v>
      </c>
      <c r="Q13" s="127" t="n">
        <f aca="false">I13*5.5017049523</f>
        <v>106787377.902499</v>
      </c>
      <c r="R13" s="127"/>
      <c r="S13" s="127"/>
      <c r="T13" s="125"/>
      <c r="U13" s="125"/>
      <c r="V13" s="125"/>
      <c r="W13" s="125"/>
      <c r="X13" s="127"/>
      <c r="Y13" s="127"/>
      <c r="Z13" s="127"/>
      <c r="AA13" s="127"/>
      <c r="AB13" s="127"/>
      <c r="AC13" s="127"/>
      <c r="AD13" s="127"/>
    </row>
    <row r="14" customFormat="false" ht="12.75" hidden="false" customHeight="false" outlineLevel="0" collapsed="false">
      <c r="A14" s="40" t="s">
        <v>154</v>
      </c>
      <c r="B14" s="5"/>
      <c r="C14" s="40" t="n">
        <v>2015</v>
      </c>
      <c r="D14" s="40" t="n">
        <v>1</v>
      </c>
      <c r="E14" s="40" t="n">
        <v>161</v>
      </c>
      <c r="F14" s="130" t="n">
        <f aca="false">central_v2_m!B2+temporary_pension_bonus_central!B2</f>
        <v>17715091.2971215</v>
      </c>
      <c r="G14" s="130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31" t="n">
        <f aca="false">central_v2_m!J2</f>
        <v>0</v>
      </c>
      <c r="K14" s="131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31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/>
      <c r="AB14" s="8"/>
      <c r="AC14" s="8"/>
      <c r="AD14" s="8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</row>
    <row r="15" customFormat="false" ht="12.75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32" t="n">
        <f aca="false">central_v2_m!B3+temporary_pension_bonus_central!B3</f>
        <v>20422747.1350974</v>
      </c>
      <c r="G15" s="132" t="n">
        <f aca="false">central_v2_m!C3+temporary_pension_bonus_central!B3</f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33" t="n">
        <f aca="false">central_v2_m!J3</f>
        <v>0</v>
      </c>
      <c r="K15" s="133" t="n">
        <f aca="false">central_v2_m!K3</f>
        <v>0</v>
      </c>
      <c r="L15" s="42" t="n">
        <f aca="false">H15-I15</f>
        <v>799976.431236576</v>
      </c>
      <c r="M15" s="42" t="n">
        <f aca="false">J15-K15</f>
        <v>0</v>
      </c>
      <c r="N15" s="133" t="n">
        <f aca="false">SUM(central_v5_m!C3:J3)</f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</v>
      </c>
      <c r="Y15" s="42" t="n">
        <f aca="false">N15*5.1890047538</f>
        <v>12859629.8030215</v>
      </c>
      <c r="Z15" s="42" t="n">
        <f aca="false">L15*5.5017049523</f>
        <v>4401234.29345755</v>
      </c>
      <c r="AA15" s="42"/>
      <c r="AB15" s="42"/>
      <c r="AC15" s="42"/>
      <c r="AD15" s="42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75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32" t="n">
        <f aca="false">central_v2_m!B4+temporary_pension_bonus_central!B4</f>
        <v>19803746.8364793</v>
      </c>
      <c r="G16" s="132" t="n">
        <f aca="false">central_v2_m!C4+temporary_pension_bonus_central!B4</f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133" t="n">
        <f aca="false">central_v2_m!J4</f>
        <v>0</v>
      </c>
      <c r="K16" s="133" t="n">
        <f aca="false">central_v2_m!K4</f>
        <v>0</v>
      </c>
      <c r="L16" s="42" t="n">
        <f aca="false">H16-I16</f>
        <v>777485.531692129</v>
      </c>
      <c r="M16" s="42" t="n">
        <f aca="false">J16-K16</f>
        <v>0</v>
      </c>
      <c r="N16" s="133" t="n">
        <f aca="false">SUM(central_v5_m!C4:J4)</f>
        <v>2919136.76234831</v>
      </c>
      <c r="O16" s="134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134" t="n">
        <v>22190060.6351791</v>
      </c>
      <c r="U16" s="7" t="n">
        <f aca="false">R22/N16</f>
        <v>7.11783128484034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19424910.5368699</v>
      </c>
      <c r="Y16" s="42" t="n">
        <f aca="false">N16*5.1890047538</f>
        <v>15147414.5368177</v>
      </c>
      <c r="Z16" s="42" t="n">
        <f aca="false">L16*5.5017049523</f>
        <v>4277496.00005218</v>
      </c>
      <c r="AA16" s="42"/>
      <c r="AB16" s="42"/>
      <c r="AC16" s="42"/>
      <c r="AD16" s="42"/>
    </row>
    <row r="17" customFormat="false" ht="12.75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32" t="n">
        <f aca="false">central_v2_m!B5+temporary_pension_bonus_central!B5</f>
        <v>21428421.3166265</v>
      </c>
      <c r="G17" s="132" t="n">
        <f aca="false">central_v2_m!C5+temporary_pension_bonus_central!B5</f>
        <v>20585938.194183</v>
      </c>
      <c r="H17" s="42" t="n">
        <f aca="false">F17-J17</f>
        <v>21428421.3166265</v>
      </c>
      <c r="I17" s="42" t="n">
        <f aca="false">G17-K17</f>
        <v>20585938.194183</v>
      </c>
      <c r="J17" s="133" t="n">
        <f aca="false">central_v2_m!J5</f>
        <v>0</v>
      </c>
      <c r="K17" s="133" t="n">
        <f aca="false">central_v2_m!K5</f>
        <v>0</v>
      </c>
      <c r="L17" s="42" t="n">
        <f aca="false">H17-I17</f>
        <v>842483.122443434</v>
      </c>
      <c r="M17" s="42" t="n">
        <f aca="false">J17-K17</f>
        <v>0</v>
      </c>
      <c r="N17" s="133" t="n">
        <f aca="false">SUM(central_v5_m!C5:J5)</f>
        <v>2757062.56989139</v>
      </c>
      <c r="O17" s="134" t="n">
        <v>111875162.875528</v>
      </c>
      <c r="Q17" s="42" t="n">
        <f aca="false">I17*5.5017049523</f>
        <v>113257758.110678</v>
      </c>
      <c r="R17" s="42" t="n">
        <v>16337001.0457356</v>
      </c>
      <c r="S17" s="42" t="n">
        <v>4049880.89609411</v>
      </c>
      <c r="T17" s="134" t="n">
        <v>22729747.8617584</v>
      </c>
      <c r="U17" s="7" t="n">
        <f aca="false">R23/N17</f>
        <v>6.72286264506212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18941504.3486667</v>
      </c>
      <c r="Y17" s="42" t="n">
        <f aca="false">N17*5.1890047538</f>
        <v>14306410.7816905</v>
      </c>
      <c r="Z17" s="42" t="n">
        <f aca="false">L17*5.5017049523</f>
        <v>4635093.56697621</v>
      </c>
      <c r="AA17" s="42"/>
      <c r="AB17" s="42"/>
      <c r="AC17" s="42"/>
      <c r="AD17" s="42"/>
    </row>
    <row r="18" customFormat="false" ht="12.75" hidden="false" customHeight="false" outlineLevel="0" collapsed="false">
      <c r="A18" s="40"/>
      <c r="B18" s="5"/>
      <c r="C18" s="40" t="n">
        <f aca="false">C14+1</f>
        <v>2016</v>
      </c>
      <c r="D18" s="40" t="n">
        <f aca="false">D14</f>
        <v>1</v>
      </c>
      <c r="E18" s="40" t="n">
        <v>165</v>
      </c>
      <c r="F18" s="130" t="n">
        <f aca="false">central_v2_m!B6+temporary_pension_bonus_central!B6</f>
        <v>18797781.9121755</v>
      </c>
      <c r="G18" s="130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31" t="n">
        <f aca="false">central_v2_m!J6</f>
        <v>0</v>
      </c>
      <c r="K18" s="131" t="n">
        <f aca="false">central_v2_m!K6</f>
        <v>0</v>
      </c>
      <c r="L18" s="8" t="n">
        <f aca="false">H18-I18</f>
        <v>737462.751726612</v>
      </c>
      <c r="M18" s="8" t="n">
        <f aca="false">J18-K18</f>
        <v>0</v>
      </c>
      <c r="N18" s="131" t="n">
        <f aca="false">SUM(central_v5_m!C6:J6)</f>
        <v>2795658.97722293</v>
      </c>
      <c r="O18" s="135" t="n">
        <v>91414555.2301573</v>
      </c>
      <c r="P18" s="5"/>
      <c r="Q18" s="8" t="n">
        <f aca="false">I18*5.5017049523</f>
        <v>99362547.3651601</v>
      </c>
      <c r="R18" s="8" t="n">
        <v>17527446.3296216</v>
      </c>
      <c r="S18" s="8" t="n">
        <v>3309206.89933169</v>
      </c>
      <c r="T18" s="135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4057302.47331109</v>
      </c>
      <c r="AA18" s="8"/>
      <c r="AB18" s="8"/>
      <c r="AC18" s="8"/>
      <c r="AD18" s="8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</row>
    <row r="19" customFormat="false" ht="12.75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32" t="n">
        <f aca="false">central_v2_m!B7+temporary_pension_bonus_central!B7</f>
        <v>19382726.663389</v>
      </c>
      <c r="G19" s="132" t="n">
        <f aca="false">central_v2_m!C7+temporary_pension_bonus_central!B7</f>
        <v>18620395.5505172</v>
      </c>
      <c r="H19" s="42" t="n">
        <f aca="false">F19-J19</f>
        <v>19382726.663389</v>
      </c>
      <c r="I19" s="42" t="n">
        <f aca="false">G19-K19</f>
        <v>18620395.5505172</v>
      </c>
      <c r="J19" s="133" t="n">
        <f aca="false">central_v2_m!J7</f>
        <v>0</v>
      </c>
      <c r="K19" s="133" t="n">
        <f aca="false">central_v2_m!K7</f>
        <v>0</v>
      </c>
      <c r="L19" s="42" t="n">
        <f aca="false">H19-I19</f>
        <v>762331.112871733</v>
      </c>
      <c r="M19" s="42" t="n">
        <f aca="false">J19-K19</f>
        <v>0</v>
      </c>
      <c r="N19" s="133" t="n">
        <f aca="false">SUM(central_v5_m!C7:J7)</f>
        <v>2828183.68633319</v>
      </c>
      <c r="O19" s="134" t="n">
        <v>104116643.411142</v>
      </c>
      <c r="P19" s="7" t="n">
        <v>5.91</v>
      </c>
      <c r="Q19" s="42" t="n">
        <f aca="false">I19*5.5017049523</f>
        <v>102443922.414066</v>
      </c>
      <c r="R19" s="42" t="n">
        <v>18813591.3018501</v>
      </c>
      <c r="S19" s="42" t="n">
        <v>3769022.49148334</v>
      </c>
      <c r="T19" s="134" t="n">
        <v>24440890.5830178</v>
      </c>
      <c r="U19" s="7" t="n">
        <f aca="false">R19/N19</f>
        <v>6.6521815371343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18869579.4519813</v>
      </c>
      <c r="Y19" s="42" t="n">
        <f aca="false">N19*5.1890047538</f>
        <v>14675458.5930026</v>
      </c>
      <c r="Z19" s="42" t="n">
        <f aca="false">L19*5.5017049523</f>
        <v>4194120.85897878</v>
      </c>
      <c r="AA19" s="42"/>
      <c r="AB19" s="42"/>
      <c r="AC19" s="42"/>
      <c r="AD19" s="42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75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33" t="n">
        <f aca="false">central_v2_m!D8+temporary_pension_bonus_central!B8</f>
        <v>18504303.1925063</v>
      </c>
      <c r="G20" s="133" t="n">
        <f aca="false">central_v2_m!E8+temporary_pension_bonus_central!B8</f>
        <v>17774022.853575</v>
      </c>
      <c r="H20" s="42" t="n">
        <f aca="false">F20-J20</f>
        <v>18504303.1925063</v>
      </c>
      <c r="I20" s="42" t="n">
        <f aca="false">G20-K20</f>
        <v>17774022.853575</v>
      </c>
      <c r="J20" s="133" t="n">
        <f aca="false">central_v2_m!J8</f>
        <v>0</v>
      </c>
      <c r="K20" s="133" t="n">
        <f aca="false">central_v2_m!K8</f>
        <v>0</v>
      </c>
      <c r="L20" s="42" t="n">
        <f aca="false">H20-I20</f>
        <v>730280.338931322</v>
      </c>
      <c r="M20" s="42" t="n">
        <f aca="false">J20-K20</f>
        <v>0</v>
      </c>
      <c r="N20" s="133" t="n">
        <f aca="false">SUM(central_v5_m!C8:J8)</f>
        <v>2477813.00409058</v>
      </c>
      <c r="O20" s="134" t="n">
        <v>90764685.8571572</v>
      </c>
      <c r="P20" s="7" t="n">
        <v>5.43</v>
      </c>
      <c r="Q20" s="42" t="n">
        <f aca="false">I20*5.5017049523</f>
        <v>97787429.5558071</v>
      </c>
      <c r="R20" s="42" t="n">
        <v>16989362.3248539</v>
      </c>
      <c r="S20" s="42" t="n">
        <v>3285681.62802909</v>
      </c>
      <c r="T20" s="134" t="n">
        <v>22167728.6392591</v>
      </c>
      <c r="U20" s="7" t="n">
        <f aca="false">R20/N20</f>
        <v>6.85659583544298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16875170.4145192</v>
      </c>
      <c r="Y20" s="42" t="n">
        <f aca="false">N20*5.1890047538</f>
        <v>12857383.4572535</v>
      </c>
      <c r="Z20" s="42" t="n">
        <f aca="false">L20*5.5017049523</f>
        <v>4017786.95726578</v>
      </c>
      <c r="AA20" s="42"/>
      <c r="AB20" s="42"/>
      <c r="AC20" s="42"/>
      <c r="AD20" s="42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75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33" t="n">
        <f aca="false">central_v2_m!D9+temporary_pension_bonus_central!B9</f>
        <v>20255770.5244997</v>
      </c>
      <c r="G21" s="133" t="n">
        <f aca="false">central_v2_m!E9+temporary_pension_bonus_central!B9</f>
        <v>19454044.6742435</v>
      </c>
      <c r="H21" s="42" t="n">
        <f aca="false">F21-J21</f>
        <v>20218322.2317033</v>
      </c>
      <c r="I21" s="42" t="n">
        <f aca="false">G21-K21</f>
        <v>19417719.830231</v>
      </c>
      <c r="J21" s="133" t="n">
        <f aca="false">central_v2_m!J9</f>
        <v>37448.2927964077</v>
      </c>
      <c r="K21" s="133" t="n">
        <f aca="false">central_v2_m!K9</f>
        <v>36324.8440125154</v>
      </c>
      <c r="L21" s="42" t="n">
        <f aca="false">H21-I21</f>
        <v>800602.401472308</v>
      </c>
      <c r="M21" s="42" t="n">
        <f aca="false">J21-K21</f>
        <v>1123.44878389224</v>
      </c>
      <c r="N21" s="133" t="n">
        <f aca="false">SUM(central_v5_m!C9:J9)</f>
        <v>3910348.4398605</v>
      </c>
      <c r="O21" s="134" t="n">
        <v>112083822.294624</v>
      </c>
      <c r="P21" s="7" t="n">
        <v>6.14</v>
      </c>
      <c r="Q21" s="42" t="n">
        <f aca="false">I21*5.5017049523</f>
        <v>106830565.352356</v>
      </c>
      <c r="R21" s="42" t="n">
        <v>21412355.8556138</v>
      </c>
      <c r="S21" s="42" t="n">
        <v>4057434.36706539</v>
      </c>
      <c r="T21" s="134" t="n">
        <v>27652287.4723871</v>
      </c>
      <c r="U21" s="7" t="n">
        <f aca="false">R21/N21</f>
        <v>5.47581786762146</v>
      </c>
      <c r="V21" s="42" t="n">
        <f aca="false">K21*5.5017049523</f>
        <v>199848.574195181</v>
      </c>
      <c r="W21" s="42" t="n">
        <f aca="false">M21*5.5017049523</f>
        <v>6180.88373799533</v>
      </c>
      <c r="X21" s="42" t="n">
        <f aca="false">N21*5.1890047538+L21*5.5017049523</f>
        <v>24695494.840454</v>
      </c>
      <c r="Y21" s="42" t="n">
        <f aca="false">N21*5.1890047538</f>
        <v>20290816.6434505</v>
      </c>
      <c r="Z21" s="42" t="n">
        <f aca="false">L21*5.5017049523</f>
        <v>4404678.19700347</v>
      </c>
      <c r="AA21" s="42"/>
      <c r="AB21" s="42"/>
      <c r="AC21" s="42"/>
      <c r="AD21" s="42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75" hidden="false" customHeight="false" outlineLevel="0" collapsed="false">
      <c r="A22" s="40"/>
      <c r="B22" s="5"/>
      <c r="C22" s="40" t="n">
        <f aca="false">C18+1</f>
        <v>2017</v>
      </c>
      <c r="D22" s="40" t="n">
        <f aca="false">D18</f>
        <v>1</v>
      </c>
      <c r="E22" s="40" t="n">
        <v>169</v>
      </c>
      <c r="F22" s="131" t="n">
        <f aca="false">central_v2_m!D10+temporary_pension_bonus_central!B10</f>
        <v>19378703.2560285</v>
      </c>
      <c r="G22" s="131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31" t="n">
        <f aca="false">central_v2_m!J10</f>
        <v>68744.4841315014</v>
      </c>
      <c r="K22" s="131" t="n">
        <f aca="false">central_v2_m!K10</f>
        <v>66682.1496075563</v>
      </c>
      <c r="L22" s="8" t="n">
        <f aca="false">H22-I22</f>
        <v>765085.873759937</v>
      </c>
      <c r="M22" s="8" t="n">
        <f aca="false">J22-K22</f>
        <v>2062.33452394504</v>
      </c>
      <c r="N22" s="131" t="n">
        <f aca="false">SUM(central_v5_m!C10:J10)</f>
        <v>4299591.36744104</v>
      </c>
      <c r="O22" s="135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35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4209276.74059982</v>
      </c>
      <c r="AA22" s="8"/>
      <c r="AB22" s="8"/>
      <c r="AC22" s="8"/>
      <c r="AD22" s="8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</row>
    <row r="23" customFormat="false" ht="12.75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33" t="n">
        <f aca="false">central_v2_m!D11+temporary_pension_bonus_central!B11</f>
        <v>20711369.2321362</v>
      </c>
      <c r="G23" s="133" t="n">
        <f aca="false">central_v2_m!E11+temporary_pension_bonus_central!B11</f>
        <v>19889627.5289472</v>
      </c>
      <c r="H23" s="42" t="n">
        <f aca="false">F23-J23</f>
        <v>20605962.8217595</v>
      </c>
      <c r="I23" s="42" t="n">
        <f aca="false">G23-K23</f>
        <v>19787383.3108819</v>
      </c>
      <c r="J23" s="133" t="n">
        <f aca="false">central_v2_m!J11</f>
        <v>105406.410376622</v>
      </c>
      <c r="K23" s="133" t="n">
        <f aca="false">central_v2_m!K11</f>
        <v>102244.218065323</v>
      </c>
      <c r="L23" s="42" t="n">
        <f aca="false">H23-I23</f>
        <v>818579.510877647</v>
      </c>
      <c r="M23" s="42" t="n">
        <f aca="false">J23-K23</f>
        <v>3162.19231129867</v>
      </c>
      <c r="N23" s="133" t="n">
        <f aca="false">SUM(central_v5_m!C11:J11)</f>
        <v>3939404.98436416</v>
      </c>
      <c r="O23" s="134" t="n">
        <v>118311548.494431</v>
      </c>
      <c r="P23" s="7"/>
      <c r="Q23" s="42" t="n">
        <f aca="false">I23*5.5017049523</f>
        <v>108864344.754537</v>
      </c>
      <c r="R23" s="42" t="n">
        <v>18535352.9612218</v>
      </c>
      <c r="S23" s="42" t="n">
        <v>4282878.0554984</v>
      </c>
      <c r="T23" s="134" t="n">
        <v>24020927.7863425</v>
      </c>
      <c r="U23" s="7" t="n">
        <f aca="false">R23/N23</f>
        <v>4.70511486754731</v>
      </c>
      <c r="V23" s="42" t="n">
        <f aca="false">K23*5.5017049523</f>
        <v>562517.520874031</v>
      </c>
      <c r="W23" s="42" t="n">
        <f aca="false">M23*5.5017049523</f>
        <v>17397.4490991969</v>
      </c>
      <c r="X23" s="42" t="n">
        <f aca="false">N23*5.1890047538+L23*5.5017049523</f>
        <v>24945174.1398559</v>
      </c>
      <c r="Y23" s="42" t="n">
        <f aca="false">N23*5.1890047538</f>
        <v>20441591.1910091</v>
      </c>
      <c r="Z23" s="42" t="n">
        <f aca="false">L23*5.5017049523</f>
        <v>4503582.94884686</v>
      </c>
      <c r="AA23" s="42"/>
      <c r="AB23" s="42"/>
      <c r="AC23" s="42"/>
      <c r="AD23" s="42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75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33" t="n">
        <f aca="false">central_v2_m!D12+temporary_pension_bonus_central!B12</f>
        <v>19898364.4949311</v>
      </c>
      <c r="G24" s="133" t="n">
        <f aca="false">central_v2_m!E12+temporary_pension_bonus_central!B12</f>
        <v>19108228.3816652</v>
      </c>
      <c r="H24" s="42" t="n">
        <f aca="false">F24-J24</f>
        <v>19745296.2237905</v>
      </c>
      <c r="I24" s="42" t="n">
        <f aca="false">G24-K24</f>
        <v>18959752.1586589</v>
      </c>
      <c r="J24" s="133" t="n">
        <f aca="false">central_v2_m!J12</f>
        <v>153068.271140567</v>
      </c>
      <c r="K24" s="133" t="n">
        <f aca="false">central_v2_m!K12</f>
        <v>148476.22300635</v>
      </c>
      <c r="L24" s="42" t="n">
        <f aca="false">H24-I24</f>
        <v>785544.065131638</v>
      </c>
      <c r="M24" s="42" t="n">
        <f aca="false">J24-K24</f>
        <v>4592.04813421701</v>
      </c>
      <c r="N24" s="133" t="n">
        <f aca="false">SUM(central_v5_m!C12:J12)</f>
        <v>3599614.55233288</v>
      </c>
      <c r="O24" s="134" t="n">
        <v>103254577.736778</v>
      </c>
      <c r="P24" s="7"/>
      <c r="Q24" s="42" t="n">
        <f aca="false">I24*5.5017049523</f>
        <v>104310962.345674</v>
      </c>
      <c r="R24" s="42" t="n">
        <v>18516776.2102264</v>
      </c>
      <c r="S24" s="42" t="n">
        <v>3737815.71407136</v>
      </c>
      <c r="T24" s="134" t="n">
        <v>24278813.7103198</v>
      </c>
      <c r="U24" s="7" t="n">
        <f aca="false">R24/N24</f>
        <v>5.14409971985079</v>
      </c>
      <c r="V24" s="42" t="n">
        <f aca="false">K24*5.5017049523</f>
        <v>816872.371412834</v>
      </c>
      <c r="W24" s="42" t="n">
        <f aca="false">M24*5.5017049523</f>
        <v>25264.0939612217</v>
      </c>
      <c r="X24" s="42" t="n">
        <f aca="false">N24*5.1890047538+L24*5.5017049523</f>
        <v>23000248.6972876</v>
      </c>
      <c r="Y24" s="42" t="n">
        <f aca="false">N24*5.1890047538</f>
        <v>18678417.023903</v>
      </c>
      <c r="Z24" s="42" t="n">
        <f aca="false">L24*5.5017049523</f>
        <v>4321831.67338461</v>
      </c>
      <c r="AA24" s="42"/>
      <c r="AB24" s="42"/>
      <c r="AC24" s="42"/>
      <c r="AD24" s="42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75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33" t="n">
        <f aca="false">central_v2_m!D13+temporary_pension_bonus_central!B13</f>
        <v>21659293.098367</v>
      </c>
      <c r="G25" s="133" t="n">
        <f aca="false">central_v2_m!E13+temporary_pension_bonus_central!B13</f>
        <v>20796911.2885284</v>
      </c>
      <c r="H25" s="42" t="n">
        <f aca="false">F25-J25</f>
        <v>21463576.1140757</v>
      </c>
      <c r="I25" s="42" t="n">
        <f aca="false">G25-K25</f>
        <v>20607065.8137659</v>
      </c>
      <c r="J25" s="133" t="n">
        <f aca="false">central_v2_m!J13</f>
        <v>195716.984291222</v>
      </c>
      <c r="K25" s="133" t="n">
        <f aca="false">central_v2_m!K13</f>
        <v>189845.474762486</v>
      </c>
      <c r="L25" s="42" t="n">
        <f aca="false">H25-I25</f>
        <v>856510.300309796</v>
      </c>
      <c r="M25" s="42" t="n">
        <f aca="false">J25-K25</f>
        <v>5871.50952873667</v>
      </c>
      <c r="N25" s="133" t="n">
        <f aca="false">SUM(central_v5_m!C13:J13)</f>
        <v>4012507.36812272</v>
      </c>
      <c r="O25" s="136" t="n">
        <v>124728426.724285</v>
      </c>
      <c r="Q25" s="42" t="n">
        <f aca="false">I25*5.5017049523</f>
        <v>113373996.039968</v>
      </c>
      <c r="R25" s="42" t="n">
        <v>18747481.3987943</v>
      </c>
      <c r="S25" s="42" t="n">
        <v>4515169.04741912</v>
      </c>
      <c r="T25" s="136" t="n">
        <v>24785174.0476736</v>
      </c>
      <c r="V25" s="42" t="n">
        <f aca="false">K25*5.5017049523</f>
        <v>1044473.78867251</v>
      </c>
      <c r="W25" s="42" t="n">
        <f aca="false">M25*5.5017049523</f>
        <v>32303.3130517272</v>
      </c>
      <c r="X25" s="42" t="n">
        <f aca="false">N25*5.1890047538+L25*5.5017049523</f>
        <v>25533186.7687567</v>
      </c>
      <c r="Y25" s="42" t="n">
        <f aca="false">N25*5.1890047538</f>
        <v>20820919.8078463</v>
      </c>
      <c r="Z25" s="42" t="n">
        <f aca="false">L25*5.5017049523</f>
        <v>4712266.96091036</v>
      </c>
      <c r="AA25" s="42"/>
      <c r="AB25" s="42"/>
      <c r="AC25" s="42"/>
      <c r="AD25" s="42"/>
    </row>
    <row r="26" customFormat="false" ht="12.75" hidden="false" customHeight="false" outlineLevel="0" collapsed="false">
      <c r="A26" s="40"/>
      <c r="B26" s="5"/>
      <c r="C26" s="40" t="n">
        <f aca="false">C22+1</f>
        <v>2018</v>
      </c>
      <c r="D26" s="40" t="n">
        <f aca="false">D22</f>
        <v>1</v>
      </c>
      <c r="E26" s="40" t="n">
        <v>173</v>
      </c>
      <c r="F26" s="131" t="n">
        <f aca="false">central_v2_m!D14+temporary_pension_bonus_central!B14</f>
        <v>20174391.26279</v>
      </c>
      <c r="G26" s="131" t="n">
        <f aca="false">central_v2_m!E14+temporary_pension_bonus_central!B14</f>
        <v>19371112.7687214</v>
      </c>
      <c r="H26" s="8" t="n">
        <f aca="false">F26-J26</f>
        <v>19974770.161722</v>
      </c>
      <c r="I26" s="8" t="n">
        <f aca="false">G26-K26</f>
        <v>19177480.3006854</v>
      </c>
      <c r="J26" s="131" t="n">
        <f aca="false">central_v2_m!J14</f>
        <v>199621.10106806</v>
      </c>
      <c r="K26" s="131" t="n">
        <f aca="false">central_v2_m!K14</f>
        <v>193632.468036018</v>
      </c>
      <c r="L26" s="8" t="n">
        <f aca="false">H26-I26</f>
        <v>797289.861036599</v>
      </c>
      <c r="M26" s="8" t="n">
        <f aca="false">J26-K26</f>
        <v>5988.63303204181</v>
      </c>
      <c r="N26" s="131" t="n">
        <f aca="false">SUM(central_v5_m!C14:J14)</f>
        <v>4266228.99960084</v>
      </c>
      <c r="O26" s="5"/>
      <c r="P26" s="5"/>
      <c r="Q26" s="8" t="n">
        <f aca="false">I26*5.5017049523</f>
        <v>105508838.342916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4386453.57688363</v>
      </c>
      <c r="AA26" s="8"/>
      <c r="AB26" s="8"/>
      <c r="AC26" s="8"/>
      <c r="AD26" s="8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</row>
    <row r="27" customFormat="false" ht="12.75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33" t="n">
        <f aca="false">central_v2_m!D15+temporary_pension_bonus_central!B15</f>
        <v>20313980.7774133</v>
      </c>
      <c r="G27" s="133" t="n">
        <f aca="false">central_v2_m!E15+temporary_pension_bonus_central!B15</f>
        <v>19516461.00291</v>
      </c>
      <c r="H27" s="42" t="n">
        <f aca="false">F27-J27</f>
        <v>20096218.8788324</v>
      </c>
      <c r="I27" s="42" t="n">
        <f aca="false">G27-K27</f>
        <v>19305231.9612865</v>
      </c>
      <c r="J27" s="133" t="n">
        <f aca="false">central_v2_m!J15</f>
        <v>217761.898580891</v>
      </c>
      <c r="K27" s="133" t="n">
        <f aca="false">central_v2_m!K15</f>
        <v>211229.041623464</v>
      </c>
      <c r="L27" s="42" t="n">
        <f aca="false">H27-I27</f>
        <v>790986.917545866</v>
      </c>
      <c r="M27" s="42" t="n">
        <f aca="false">J27-K27</f>
        <v>6532.85695742682</v>
      </c>
      <c r="N27" s="133" t="n">
        <f aca="false">SUM(central_v5_m!C15:J15)</f>
        <v>3669736.53404985</v>
      </c>
      <c r="O27" s="7"/>
      <c r="P27" s="7"/>
      <c r="Q27" s="42" t="n">
        <f aca="false">I27*5.5017049523</f>
        <v>106211690.28671</v>
      </c>
      <c r="R27" s="42"/>
      <c r="S27" s="42"/>
      <c r="T27" s="7"/>
      <c r="U27" s="7"/>
      <c r="V27" s="42" t="n">
        <f aca="false">K27*5.5017049523</f>
        <v>1162119.8643694</v>
      </c>
      <c r="W27" s="42" t="n">
        <f aca="false">M27*5.5017049523</f>
        <v>35941.8514753426</v>
      </c>
      <c r="X27" s="42" t="n">
        <f aca="false">N27*5.1890047538+L27*5.5017049523</f>
        <v>23394056.9618448</v>
      </c>
      <c r="Y27" s="42" t="n">
        <f aca="false">N27*5.1890047538</f>
        <v>19042280.3203782</v>
      </c>
      <c r="Z27" s="42" t="n">
        <f aca="false">L27*5.5017049523</f>
        <v>4351776.6414666</v>
      </c>
      <c r="AA27" s="42"/>
      <c r="AB27" s="42"/>
      <c r="AC27" s="42"/>
      <c r="AD27" s="42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75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33" t="n">
        <f aca="false">central_v2_m!D16+temporary_pension_bonus_central!B16</f>
        <v>19050994.9160722</v>
      </c>
      <c r="G28" s="133" t="n">
        <f aca="false">central_v2_m!E16+temporary_pension_bonus_central!B16</f>
        <v>18292973.2702277</v>
      </c>
      <c r="H28" s="42" t="n">
        <f aca="false">F28-J28</f>
        <v>18815947.792848</v>
      </c>
      <c r="I28" s="42" t="n">
        <f aca="false">G28-K28</f>
        <v>18064977.5607002</v>
      </c>
      <c r="J28" s="133" t="n">
        <f aca="false">central_v2_m!J16</f>
        <v>235047.123224172</v>
      </c>
      <c r="K28" s="133" t="n">
        <f aca="false">central_v2_m!K16</f>
        <v>227995.709527446</v>
      </c>
      <c r="L28" s="42" t="n">
        <f aca="false">H28-I28</f>
        <v>750970.232147772</v>
      </c>
      <c r="M28" s="42" t="n">
        <f aca="false">J28-K28</f>
        <v>7051.41369672515</v>
      </c>
      <c r="N28" s="133" t="n">
        <f aca="false">SUM(central_v5_m!C16:J16)</f>
        <v>3307934.66855238</v>
      </c>
      <c r="O28" s="7"/>
      <c r="P28" s="7"/>
      <c r="Q28" s="42" t="n">
        <f aca="false">I28*5.5017049523</f>
        <v>99388176.5088929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38794.7976559888</v>
      </c>
      <c r="X28" s="42" t="n">
        <f aca="false">N28*5.1890047538+L28*5.5017049523</f>
        <v>21296505.3656154</v>
      </c>
      <c r="Y28" s="42" t="n">
        <f aca="false">N28*5.1890047538</f>
        <v>17164888.7203781</v>
      </c>
      <c r="Z28" s="42" t="n">
        <f aca="false">L28*5.5017049523</f>
        <v>4131616.64523728</v>
      </c>
      <c r="AA28" s="42"/>
      <c r="AB28" s="42"/>
      <c r="AC28" s="42"/>
      <c r="AD28" s="42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75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33" t="n">
        <f aca="false">central_v2_m!D17+temporary_pension_bonus_central!B17</f>
        <v>17490439.3900687</v>
      </c>
      <c r="G29" s="133" t="n">
        <f aca="false">central_v2_m!E17+temporary_pension_bonus_central!B17</f>
        <v>16796377.2975098</v>
      </c>
      <c r="H29" s="42" t="n">
        <f aca="false">F29-J29</f>
        <v>17250048.0680317</v>
      </c>
      <c r="I29" s="42" t="n">
        <f aca="false">G29-K29</f>
        <v>16563197.7151338</v>
      </c>
      <c r="J29" s="133" t="n">
        <f aca="false">central_v2_m!J17</f>
        <v>240391.322037069</v>
      </c>
      <c r="K29" s="133" t="n">
        <f aca="false">central_v2_m!K17</f>
        <v>233179.582375956</v>
      </c>
      <c r="L29" s="42" t="n">
        <f aca="false">H29-I29</f>
        <v>686850.35289784</v>
      </c>
      <c r="M29" s="42" t="n">
        <f aca="false">J29-K29</f>
        <v>7211.73966111208</v>
      </c>
      <c r="N29" s="133" t="n">
        <f aca="false">SUM(central_v5_m!C17:J17)</f>
        <v>3051396.7057971</v>
      </c>
      <c r="O29" s="7"/>
      <c r="P29" s="7"/>
      <c r="Q29" s="42" t="n">
        <f aca="false">I29*5.5017049523</f>
        <v>91125826.8952758</v>
      </c>
      <c r="R29" s="42"/>
      <c r="S29" s="42"/>
      <c r="T29" s="7"/>
      <c r="U29" s="7"/>
      <c r="V29" s="42" t="n">
        <f aca="false">K29*5.5017049523</f>
        <v>1282885.26313305</v>
      </c>
      <c r="W29" s="42" t="n">
        <f aca="false">M29*5.5017049523</f>
        <v>39676.8638082386</v>
      </c>
      <c r="X29" s="42" t="n">
        <f aca="false">N29*5.1890047538+L29*5.5017049523</f>
        <v>19612560.0001379</v>
      </c>
      <c r="Y29" s="42" t="n">
        <f aca="false">N29*5.1890047538</f>
        <v>15833712.0121108</v>
      </c>
      <c r="Z29" s="42" t="n">
        <f aca="false">L29*5.5017049523</f>
        <v>3778847.98802705</v>
      </c>
      <c r="AA29" s="42"/>
      <c r="AB29" s="42"/>
      <c r="AC29" s="42"/>
      <c r="AD29" s="42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75" hidden="false" customHeight="false" outlineLevel="0" collapsed="false">
      <c r="A30" s="40"/>
      <c r="B30" s="5"/>
      <c r="C30" s="40" t="n">
        <f aca="false">C26+1</f>
        <v>2019</v>
      </c>
      <c r="D30" s="40" t="n">
        <f aca="false">D26</f>
        <v>1</v>
      </c>
      <c r="E30" s="40" t="n">
        <v>177</v>
      </c>
      <c r="F30" s="131" t="n">
        <f aca="false">central_v2_m!D18+temporary_pension_bonus_central!B18</f>
        <v>17349305.2240574</v>
      </c>
      <c r="G30" s="131" t="n">
        <f aca="false">central_v2_m!E18+temporary_pension_bonus_central!B18</f>
        <v>16659961.0542035</v>
      </c>
      <c r="H30" s="8" t="n">
        <f aca="false">F30-J30</f>
        <v>17153552.6932872</v>
      </c>
      <c r="I30" s="8" t="n">
        <f aca="false">G30-K30</f>
        <v>16470081.0993564</v>
      </c>
      <c r="J30" s="131" t="n">
        <f aca="false">central_v2_m!J18</f>
        <v>195752.530770185</v>
      </c>
      <c r="K30" s="131" t="n">
        <f aca="false">central_v2_m!K18</f>
        <v>189879.95484708</v>
      </c>
      <c r="L30" s="8" t="n">
        <f aca="false">H30-I30</f>
        <v>683471.593930818</v>
      </c>
      <c r="M30" s="8" t="n">
        <f aca="false">J30-K30</f>
        <v>5872.57592310553</v>
      </c>
      <c r="N30" s="131" t="n">
        <f aca="false">SUM(central_v5_m!C18:J18)</f>
        <v>3574517.52676076</v>
      </c>
      <c r="O30" s="5"/>
      <c r="P30" s="5"/>
      <c r="Q30" s="8" t="n">
        <f aca="false">I30*5.5017049523</f>
        <v>90613526.7491118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22308447.4919885</v>
      </c>
      <c r="Y30" s="8" t="n">
        <f aca="false">N30*5.1890047538</f>
        <v>18548188.438903</v>
      </c>
      <c r="Z30" s="8" t="n">
        <f aca="false">L30*5.5017049523</f>
        <v>3760259.05308556</v>
      </c>
      <c r="AA30" s="8"/>
      <c r="AB30" s="8"/>
      <c r="AC30" s="8"/>
      <c r="AD30" s="8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</row>
    <row r="31" customFormat="false" ht="12.75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33" t="n">
        <f aca="false">central_v2_m!D19+temporary_pension_bonus_central!B19</f>
        <v>17521550.7640707</v>
      </c>
      <c r="G31" s="133" t="n">
        <f aca="false">central_v2_m!E19+temporary_pension_bonus_central!B19</f>
        <v>16824379.883013</v>
      </c>
      <c r="H31" s="42" t="n">
        <f aca="false">F31-J31</f>
        <v>17322941.9219589</v>
      </c>
      <c r="I31" s="42" t="n">
        <f aca="false">G31-K31</f>
        <v>16631729.3061645</v>
      </c>
      <c r="J31" s="133" t="n">
        <f aca="false">central_v2_m!J19</f>
        <v>198608.842111893</v>
      </c>
      <c r="K31" s="133" t="n">
        <f aca="false">central_v2_m!K19</f>
        <v>192650.576848536</v>
      </c>
      <c r="L31" s="42" t="n">
        <f aca="false">H31-I31</f>
        <v>691212.615794361</v>
      </c>
      <c r="M31" s="42" t="n">
        <f aca="false">J31-K31</f>
        <v>5958.26526335682</v>
      </c>
      <c r="N31" s="133" t="n">
        <f aca="false">SUM(central_v5_m!C19:J19)</f>
        <v>3244145.29440085</v>
      </c>
      <c r="O31" s="7"/>
      <c r="P31" s="7"/>
      <c r="Q31" s="42" t="n">
        <f aca="false">I31*5.5017049523</f>
        <v>91502867.4890382</v>
      </c>
      <c r="R31" s="42"/>
      <c r="S31" s="42"/>
      <c r="T31" s="7"/>
      <c r="U31" s="7"/>
      <c r="V31" s="42" t="n">
        <f aca="false">K31*5.5017049523</f>
        <v>1059906.63271104</v>
      </c>
      <c r="W31" s="42" t="n">
        <f aca="false">M31*5.5017049523</f>
        <v>32780.6175065273</v>
      </c>
      <c r="X31" s="42" t="n">
        <f aca="false">N31*5.1890047538+L31*5.5017049523</f>
        <v>20636733.226072</v>
      </c>
      <c r="Y31" s="42" t="n">
        <f aca="false">N31*5.1890047538</f>
        <v>16833885.3546639</v>
      </c>
      <c r="Z31" s="42" t="n">
        <f aca="false">L31*5.5017049523</f>
        <v>3802847.87140807</v>
      </c>
      <c r="AA31" s="42"/>
      <c r="AB31" s="42"/>
      <c r="AC31" s="42"/>
      <c r="AD31" s="42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75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33" t="n">
        <f aca="false">central_v2_m!D20+temporary_pension_bonus_central!B20</f>
        <v>17915628.8173191</v>
      </c>
      <c r="G32" s="133" t="n">
        <f aca="false">central_v2_m!E20+temporary_pension_bonus_central!B20</f>
        <v>17201282.5913561</v>
      </c>
      <c r="H32" s="42" t="n">
        <f aca="false">F32-J32</f>
        <v>17726054.232851</v>
      </c>
      <c r="I32" s="42" t="n">
        <f aca="false">G32-K32</f>
        <v>17017395.244422</v>
      </c>
      <c r="J32" s="133" t="n">
        <f aca="false">central_v2_m!J20</f>
        <v>189574.584468079</v>
      </c>
      <c r="K32" s="133" t="n">
        <f aca="false">central_v2_m!K20</f>
        <v>183887.346934037</v>
      </c>
      <c r="L32" s="42" t="n">
        <f aca="false">H32-I32</f>
        <v>708658.988429017</v>
      </c>
      <c r="M32" s="42" t="n">
        <f aca="false">J32-K32</f>
        <v>5687.23753404239</v>
      </c>
      <c r="N32" s="133" t="n">
        <f aca="false">SUM(central_v5_m!C20:J20)</f>
        <v>3172197.34065073</v>
      </c>
      <c r="O32" s="7"/>
      <c r="P32" s="7"/>
      <c r="Q32" s="42" t="n">
        <f aca="false">I32*5.5017049523</f>
        <v>93624687.6914831</v>
      </c>
      <c r="R32" s="42"/>
      <c r="S32" s="42"/>
      <c r="T32" s="7"/>
      <c r="U32" s="7"/>
      <c r="V32" s="42" t="n">
        <f aca="false">K32*5.5017049523</f>
        <v>1011693.9272923</v>
      </c>
      <c r="W32" s="42" t="n">
        <f aca="false">M32*5.5017049523</f>
        <v>31289.5029059475</v>
      </c>
      <c r="X32" s="42" t="n">
        <f aca="false">N32*5.1890047538+L32*5.5017049523</f>
        <v>20359379.7467602</v>
      </c>
      <c r="Y32" s="42" t="n">
        <f aca="false">N32*5.1890047538</f>
        <v>16460547.0806284</v>
      </c>
      <c r="Z32" s="42" t="n">
        <f aca="false">L32*5.5017049523</f>
        <v>3898832.66613183</v>
      </c>
      <c r="AA32" s="42"/>
      <c r="AB32" s="42"/>
      <c r="AC32" s="42"/>
      <c r="AD32" s="42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75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33" t="n">
        <f aca="false">central_v2_m!D21+temporary_pension_bonus_central!B21</f>
        <v>17713059.4093394</v>
      </c>
      <c r="G33" s="133" t="n">
        <f aca="false">central_v2_m!E21+temporary_pension_bonus_central!B21</f>
        <v>17005478.2891267</v>
      </c>
      <c r="H33" s="42" t="n">
        <f aca="false">F33-J33</f>
        <v>17516824.1574407</v>
      </c>
      <c r="I33" s="42" t="n">
        <f aca="false">G33-K33</f>
        <v>16815130.0947849</v>
      </c>
      <c r="J33" s="133" t="n">
        <f aca="false">central_v2_m!J21</f>
        <v>196235.251898718</v>
      </c>
      <c r="K33" s="133" t="n">
        <f aca="false">central_v2_m!K21</f>
        <v>190348.194341756</v>
      </c>
      <c r="L33" s="42" t="n">
        <f aca="false">H33-I33</f>
        <v>701694.062655792</v>
      </c>
      <c r="M33" s="42" t="n">
        <f aca="false">J33-K33</f>
        <v>5887.05755696152</v>
      </c>
      <c r="N33" s="133" t="n">
        <f aca="false">SUM(central_v5_m!C21:J21)</f>
        <v>3286060.71952854</v>
      </c>
      <c r="O33" s="7"/>
      <c r="P33" s="7"/>
      <c r="Q33" s="42" t="n">
        <f aca="false">I33*5.5017049523</f>
        <v>92511884.5160469</v>
      </c>
      <c r="R33" s="42"/>
      <c r="S33" s="42"/>
      <c r="T33" s="7"/>
      <c r="U33" s="7"/>
      <c r="V33" s="42" t="n">
        <f aca="false">K33*5.5017049523</f>
        <v>1047239.6034714</v>
      </c>
      <c r="W33" s="42" t="n">
        <f aca="false">M33*5.5017049523</f>
        <v>32388.8537156103</v>
      </c>
      <c r="X33" s="42" t="n">
        <f aca="false">N33*5.1890047538+L33*5.5017049523</f>
        <v>20911898.3944219</v>
      </c>
      <c r="Y33" s="42" t="n">
        <f aca="false">N33*5.1890047538</f>
        <v>17051384.6949091</v>
      </c>
      <c r="Z33" s="42" t="n">
        <f aca="false">L33*5.5017049523</f>
        <v>3860513.69951288</v>
      </c>
      <c r="AA33" s="42"/>
      <c r="AB33" s="42"/>
      <c r="AC33" s="42"/>
      <c r="AD33" s="42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75" hidden="false" customHeight="false" outlineLevel="0" collapsed="false">
      <c r="A34" s="40"/>
      <c r="B34" s="5"/>
      <c r="C34" s="40" t="n">
        <f aca="false">C30+1</f>
        <v>2020</v>
      </c>
      <c r="D34" s="40" t="n">
        <f aca="false">D30</f>
        <v>1</v>
      </c>
      <c r="E34" s="40" t="n">
        <v>181</v>
      </c>
      <c r="F34" s="131" t="n">
        <f aca="false">central_v2_m!D22+temporary_pension_bonus_central!B22</f>
        <v>20125891.793009</v>
      </c>
      <c r="G34" s="131" t="n">
        <f aca="false">central_v2_m!E22+temporary_pension_bonus_central!B22</f>
        <v>19403426.6614271</v>
      </c>
      <c r="H34" s="8" t="n">
        <f aca="false">F34-J34</f>
        <v>19901547.4971688</v>
      </c>
      <c r="I34" s="8" t="n">
        <f aca="false">G34-K34</f>
        <v>19185812.6944621</v>
      </c>
      <c r="J34" s="131" t="n">
        <f aca="false">central_v2_m!J22</f>
        <v>224344.295840201</v>
      </c>
      <c r="K34" s="131" t="n">
        <f aca="false">central_v2_m!K22</f>
        <v>217613.966964995</v>
      </c>
      <c r="L34" s="8" t="n">
        <f aca="false">H34-I34</f>
        <v>715734.802706692</v>
      </c>
      <c r="M34" s="8" t="n">
        <f aca="false">J34-K34</f>
        <v>6730.32887520603</v>
      </c>
      <c r="N34" s="131" t="n">
        <f aca="false">SUM(central_v5_m!C22:J22)</f>
        <v>3797794.3135349</v>
      </c>
      <c r="O34" s="5"/>
      <c r="P34" s="5"/>
      <c r="Q34" s="8" t="n">
        <f aca="false">I34*5.5017049523</f>
        <v>105554680.715022</v>
      </c>
      <c r="R34" s="8"/>
      <c r="S34" s="8"/>
      <c r="T34" s="5"/>
      <c r="U34" s="5"/>
      <c r="V34" s="8" t="n">
        <f aca="false">K34*5.5017049523</f>
        <v>1197247.83974096</v>
      </c>
      <c r="W34" s="8" t="n">
        <f aca="false">M34*5.5017049523</f>
        <v>37028.2837033287</v>
      </c>
      <c r="X34" s="8" t="n">
        <f aca="false">N34*5.1890047538+L34*5.5017049523</f>
        <v>23644534.4554721</v>
      </c>
      <c r="Y34" s="8" t="n">
        <f aca="false">N34*5.1890047538</f>
        <v>19706772.7468872</v>
      </c>
      <c r="Z34" s="8" t="n">
        <f aca="false">L34*5.5017049523</f>
        <v>3937761.70858487</v>
      </c>
      <c r="AA34" s="8"/>
      <c r="AB34" s="8"/>
      <c r="AC34" s="8"/>
      <c r="AD34" s="8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</row>
    <row r="35" customFormat="false" ht="12.75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33" t="n">
        <f aca="false">central_v2_m!D23+temporary_pension_bonus_central!B23</f>
        <v>18534643.516249</v>
      </c>
      <c r="G35" s="133" t="n">
        <f aca="false">central_v2_m!E23+temporary_pension_bonus_central!B23</f>
        <v>17792574.9166565</v>
      </c>
      <c r="H35" s="42" t="n">
        <f aca="false">F35-J35</f>
        <v>18273216.6131878</v>
      </c>
      <c r="I35" s="42" t="n">
        <f aca="false">G35-K35</f>
        <v>17538990.8206871</v>
      </c>
      <c r="J35" s="133" t="n">
        <f aca="false">central_v2_m!J23</f>
        <v>261426.903061223</v>
      </c>
      <c r="K35" s="133" t="n">
        <f aca="false">central_v2_m!K23</f>
        <v>253584.095969387</v>
      </c>
      <c r="L35" s="42" t="n">
        <f aca="false">H35-I35</f>
        <v>734225.792500693</v>
      </c>
      <c r="M35" s="42" t="n">
        <f aca="false">J35-K35</f>
        <v>7842.80709183667</v>
      </c>
      <c r="N35" s="133" t="n">
        <f aca="false">SUM(central_v5_m!C23:J23)</f>
        <v>3060423.77698937</v>
      </c>
      <c r="O35" s="7"/>
      <c r="P35" s="7"/>
      <c r="Q35" s="42" t="n">
        <f aca="false">I35*5.5017049523</f>
        <v>96494352.6565186</v>
      </c>
      <c r="R35" s="42"/>
      <c r="S35" s="42"/>
      <c r="T35" s="7"/>
      <c r="U35" s="7"/>
      <c r="V35" s="42" t="n">
        <f aca="false">K35*5.5017049523</f>
        <v>1395144.87661929</v>
      </c>
      <c r="W35" s="42" t="n">
        <f aca="false">M35*5.5017049523</f>
        <v>43148.8106170914</v>
      </c>
      <c r="X35" s="42" t="n">
        <f aca="false">N35*5.1890047538+L35*5.5017049523</f>
        <v>19920047.2061478</v>
      </c>
      <c r="Y35" s="42" t="n">
        <f aca="false">N35*5.1890047538</f>
        <v>15880553.5274404</v>
      </c>
      <c r="Z35" s="42" t="n">
        <f aca="false">L35*5.5017049523</f>
        <v>4039493.67870746</v>
      </c>
      <c r="AA35" s="42"/>
      <c r="AB35" s="42"/>
      <c r="AC35" s="42"/>
      <c r="AD35" s="42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75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33" t="n">
        <f aca="false">central_v2_m!D24+temporary_pension_bonus_central!B24</f>
        <v>18872892.0641597</v>
      </c>
      <c r="G36" s="133" t="n">
        <f aca="false">central_v2_m!E24+temporary_pension_bonus_central!B24</f>
        <v>18116168.6642451</v>
      </c>
      <c r="H36" s="42" t="n">
        <f aca="false">F36-J36</f>
        <v>18583811.261668</v>
      </c>
      <c r="I36" s="42" t="n">
        <f aca="false">G36-K36</f>
        <v>17835760.2858282</v>
      </c>
      <c r="J36" s="133" t="n">
        <f aca="false">central_v2_m!J24</f>
        <v>289080.80249171</v>
      </c>
      <c r="K36" s="133" t="n">
        <f aca="false">central_v2_m!K24</f>
        <v>280408.378416958</v>
      </c>
      <c r="L36" s="42" t="n">
        <f aca="false">H36-I36</f>
        <v>748050.975839805</v>
      </c>
      <c r="M36" s="42" t="n">
        <f aca="false">J36-K36</f>
        <v>8672.42407475132</v>
      </c>
      <c r="N36" s="133" t="n">
        <f aca="false">SUM(central_v5_m!C24:J24)</f>
        <v>3080487.71709252</v>
      </c>
      <c r="O36" s="7"/>
      <c r="P36" s="7"/>
      <c r="Q36" s="42" t="n">
        <f aca="false">I36*5.5017049523</f>
        <v>98127090.6925765</v>
      </c>
      <c r="R36" s="42"/>
      <c r="S36" s="42"/>
      <c r="T36" s="7"/>
      <c r="U36" s="7"/>
      <c r="V36" s="42" t="n">
        <f aca="false">K36*5.5017049523</f>
        <v>1542724.16420299</v>
      </c>
      <c r="W36" s="42" t="n">
        <f aca="false">M36*5.5017049523</f>
        <v>47713.1184805051</v>
      </c>
      <c r="X36" s="42" t="n">
        <f aca="false">N36*5.1890047538+L36*5.5017049523</f>
        <v>20100221.1663663</v>
      </c>
      <c r="Y36" s="42" t="n">
        <f aca="false">N36*5.1890047538</f>
        <v>15984665.4080156</v>
      </c>
      <c r="Z36" s="42" t="n">
        <f aca="false">L36*5.5017049523</f>
        <v>4115555.7583507</v>
      </c>
      <c r="AA36" s="42"/>
      <c r="AB36" s="42"/>
      <c r="AC36" s="42"/>
      <c r="AD36" s="42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75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33" t="n">
        <f aca="false">central_v2_m!D25+temporary_pension_bonus_central!B25</f>
        <v>18865981.3572675</v>
      </c>
      <c r="G37" s="133" t="n">
        <f aca="false">central_v2_m!E25+temporary_pension_bonus_central!B25</f>
        <v>18108110.9760034</v>
      </c>
      <c r="H37" s="42" t="n">
        <f aca="false">F37-J37</f>
        <v>18553554.7620795</v>
      </c>
      <c r="I37" s="42" t="n">
        <f aca="false">G37-K37</f>
        <v>17805057.1786711</v>
      </c>
      <c r="J37" s="133" t="n">
        <f aca="false">central_v2_m!J25</f>
        <v>312426.59518799</v>
      </c>
      <c r="K37" s="133" t="n">
        <f aca="false">central_v2_m!K25</f>
        <v>303053.797332351</v>
      </c>
      <c r="L37" s="42" t="n">
        <f aca="false">H37-I37</f>
        <v>748497.583408453</v>
      </c>
      <c r="M37" s="42" t="n">
        <f aca="false">J37-K37</f>
        <v>9372.79785563966</v>
      </c>
      <c r="N37" s="133" t="n">
        <f aca="false">SUM(central_v5_m!C25:J25)</f>
        <v>3072928.47428885</v>
      </c>
      <c r="O37" s="7"/>
      <c r="P37" s="7"/>
      <c r="Q37" s="42" t="n">
        <f aca="false">I37*5.5017049523</f>
        <v>97958171.2558793</v>
      </c>
      <c r="R37" s="42"/>
      <c r="S37" s="42"/>
      <c r="T37" s="7"/>
      <c r="U37" s="7"/>
      <c r="V37" s="42" t="n">
        <f aca="false">K37*5.5017049523</f>
        <v>1667312.57759672</v>
      </c>
      <c r="W37" s="42" t="n">
        <f aca="false">M37*5.5017049523</f>
        <v>51566.3683792795</v>
      </c>
      <c r="X37" s="42" t="n">
        <f aca="false">N37*5.1890047538+L37*5.5017049523</f>
        <v>20063453.3225951</v>
      </c>
      <c r="Y37" s="42" t="n">
        <f aca="false">N37*5.1890047538</f>
        <v>15945440.4611722</v>
      </c>
      <c r="Z37" s="42" t="n">
        <f aca="false">L37*5.5017049523</f>
        <v>4118012.86142287</v>
      </c>
      <c r="AA37" s="42"/>
      <c r="AB37" s="42"/>
      <c r="AC37" s="42"/>
      <c r="AD37" s="42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75" hidden="false" customHeight="false" outlineLevel="0" collapsed="false">
      <c r="A38" s="40"/>
      <c r="B38" s="5"/>
      <c r="C38" s="40" t="n">
        <f aca="false">C34+1</f>
        <v>2021</v>
      </c>
      <c r="D38" s="40" t="n">
        <f aca="false">D34</f>
        <v>1</v>
      </c>
      <c r="E38" s="40" t="n">
        <v>185</v>
      </c>
      <c r="F38" s="131" t="n">
        <f aca="false">central_v2_m!D26+temporary_pension_bonus_central!B26</f>
        <v>19717899.831388</v>
      </c>
      <c r="G38" s="131" t="n">
        <f aca="false">central_v2_m!E26+temporary_pension_bonus_central!B26</f>
        <v>18923494.553801</v>
      </c>
      <c r="H38" s="8" t="n">
        <f aca="false">F38-J38</f>
        <v>19367865.0707337</v>
      </c>
      <c r="I38" s="8" t="n">
        <f aca="false">G38-K38</f>
        <v>18583960.8359663</v>
      </c>
      <c r="J38" s="131" t="n">
        <f aca="false">central_v2_m!J26</f>
        <v>350034.760654312</v>
      </c>
      <c r="K38" s="131" t="n">
        <f aca="false">central_v2_m!K26</f>
        <v>339533.717834683</v>
      </c>
      <c r="L38" s="8" t="n">
        <f aca="false">H38-I38</f>
        <v>783904.234767377</v>
      </c>
      <c r="M38" s="8" t="n">
        <f aca="false">J38-K38</f>
        <v>10501.0428196294</v>
      </c>
      <c r="N38" s="131" t="n">
        <f aca="false">SUM(central_v5_m!C26:J26)</f>
        <v>3853072.41438048</v>
      </c>
      <c r="O38" s="5"/>
      <c r="P38" s="5"/>
      <c r="Q38" s="8" t="n">
        <f aca="false">I38*5.5017049523</f>
        <v>102243469.364585</v>
      </c>
      <c r="R38" s="8"/>
      <c r="S38" s="8"/>
      <c r="T38" s="5"/>
      <c r="U38" s="5"/>
      <c r="V38" s="8" t="n">
        <f aca="false">K38*5.5017049523</f>
        <v>1868014.33688391</v>
      </c>
      <c r="W38" s="8" t="n">
        <f aca="false">M38*5.5017049523</f>
        <v>57773.6392850692</v>
      </c>
      <c r="X38" s="8" t="n">
        <f aca="false">N38*5.1890047538+L38*5.5017049523</f>
        <v>24306420.8855046</v>
      </c>
      <c r="Y38" s="8" t="n">
        <f aca="false">N38*5.1890047538</f>
        <v>19993611.0749559</v>
      </c>
      <c r="Z38" s="8" t="n">
        <f aca="false">L38*5.5017049523</f>
        <v>4312809.81054862</v>
      </c>
      <c r="AA38" s="8"/>
      <c r="AB38" s="8"/>
      <c r="AC38" s="8"/>
      <c r="AD38" s="8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</row>
    <row r="39" customFormat="false" ht="12.75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33" t="n">
        <f aca="false">central_v2_m!D27+temporary_pension_bonus_central!B27</f>
        <v>19536235.1389197</v>
      </c>
      <c r="G39" s="133" t="n">
        <f aca="false">central_v2_m!E27+temporary_pension_bonus_central!B27</f>
        <v>18746599.658643</v>
      </c>
      <c r="H39" s="42" t="n">
        <f aca="false">F39-J39</f>
        <v>19177604.6975116</v>
      </c>
      <c r="I39" s="42" t="n">
        <f aca="false">G39-K39</f>
        <v>18398728.1304772</v>
      </c>
      <c r="J39" s="133" t="n">
        <f aca="false">central_v2_m!J27</f>
        <v>358630.441408113</v>
      </c>
      <c r="K39" s="133" t="n">
        <f aca="false">central_v2_m!K27</f>
        <v>347871.528165869</v>
      </c>
      <c r="L39" s="42" t="n">
        <f aca="false">H39-I39</f>
        <v>778876.56703442</v>
      </c>
      <c r="M39" s="42" t="n">
        <f aca="false">J39-K39</f>
        <v>10758.9132422434</v>
      </c>
      <c r="N39" s="133" t="n">
        <f aca="false">SUM(central_v5_m!C27:J27)</f>
        <v>3160653.74307161</v>
      </c>
      <c r="O39" s="7"/>
      <c r="P39" s="7"/>
      <c r="Q39" s="42" t="n">
        <f aca="false">I39*5.5017049523</f>
        <v>101224373.671468</v>
      </c>
      <c r="R39" s="42"/>
      <c r="S39" s="42"/>
      <c r="T39" s="7"/>
      <c r="U39" s="7"/>
      <c r="V39" s="42" t="n">
        <f aca="false">K39*5.5017049523</f>
        <v>1913886.50927433</v>
      </c>
      <c r="W39" s="42" t="n">
        <f aca="false">M39*5.5017049523</f>
        <v>59192.3662662166</v>
      </c>
      <c r="X39" s="42" t="n">
        <f aca="false">N39*5.1890047538+L39*5.5017049523</f>
        <v>20685796.363998</v>
      </c>
      <c r="Y39" s="42" t="n">
        <f aca="false">N39*5.1890047538</f>
        <v>16400647.2979143</v>
      </c>
      <c r="Z39" s="42" t="n">
        <f aca="false">L39*5.5017049523</f>
        <v>4285149.06608369</v>
      </c>
      <c r="AA39" s="42"/>
      <c r="AB39" s="42"/>
      <c r="AC39" s="42"/>
      <c r="AD39" s="42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75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33" t="n">
        <f aca="false">central_v2_m!D28+temporary_pension_bonus_central!B28</f>
        <v>19750873.5198481</v>
      </c>
      <c r="G40" s="133" t="n">
        <f aca="false">central_v2_m!E28+temporary_pension_bonus_central!B28</f>
        <v>18950703.3155246</v>
      </c>
      <c r="H40" s="42" t="n">
        <f aca="false">F40-J40</f>
        <v>19370163.8367446</v>
      </c>
      <c r="I40" s="42" t="n">
        <f aca="false">G40-K40</f>
        <v>18581414.9229143</v>
      </c>
      <c r="J40" s="133" t="n">
        <f aca="false">central_v2_m!J28</f>
        <v>380709.683103419</v>
      </c>
      <c r="K40" s="133" t="n">
        <f aca="false">central_v2_m!K28</f>
        <v>369288.392610317</v>
      </c>
      <c r="L40" s="42" t="n">
        <f aca="false">H40-I40</f>
        <v>788748.913830314</v>
      </c>
      <c r="M40" s="42" t="n">
        <f aca="false">J40-K40</f>
        <v>11421.2904931026</v>
      </c>
      <c r="N40" s="133" t="n">
        <f aca="false">SUM(central_v5_m!C28:J28)</f>
        <v>3078788.37524864</v>
      </c>
      <c r="O40" s="7"/>
      <c r="P40" s="7"/>
      <c r="Q40" s="42" t="n">
        <f aca="false">I40*5.5017049523</f>
        <v>102229462.502139</v>
      </c>
      <c r="R40" s="42"/>
      <c r="S40" s="42"/>
      <c r="T40" s="7"/>
      <c r="U40" s="7"/>
      <c r="V40" s="42" t="n">
        <f aca="false">K40*5.5017049523</f>
        <v>2031715.77845109</v>
      </c>
      <c r="W40" s="42" t="n">
        <f aca="false">M40*5.5017049523</f>
        <v>62836.5704675593</v>
      </c>
      <c r="X40" s="42" t="n">
        <f aca="false">N40*5.1890047538+L40*5.5017049523</f>
        <v>20315311.3204509</v>
      </c>
      <c r="Y40" s="42" t="n">
        <f aca="false">N40*5.1890047538</f>
        <v>15975847.5151094</v>
      </c>
      <c r="Z40" s="42" t="n">
        <f aca="false">L40*5.5017049523</f>
        <v>4339463.80534148</v>
      </c>
      <c r="AA40" s="42"/>
      <c r="AB40" s="42"/>
      <c r="AC40" s="42"/>
      <c r="AD40" s="42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75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33" t="n">
        <f aca="false">central_v2_m!D29+temporary_pension_bonus_central!B29</f>
        <v>19976613.3442831</v>
      </c>
      <c r="G41" s="133" t="n">
        <f aca="false">central_v2_m!E29+temporary_pension_bonus_central!B29</f>
        <v>19166162.5517172</v>
      </c>
      <c r="H41" s="42" t="n">
        <f aca="false">F41-J41</f>
        <v>19560474.5684755</v>
      </c>
      <c r="I41" s="42" t="n">
        <f aca="false">G41-K41</f>
        <v>18762507.9391838</v>
      </c>
      <c r="J41" s="133" t="n">
        <f aca="false">central_v2_m!J29</f>
        <v>416138.775807656</v>
      </c>
      <c r="K41" s="133" t="n">
        <f aca="false">central_v2_m!K29</f>
        <v>403654.612533427</v>
      </c>
      <c r="L41" s="42" t="n">
        <f aca="false">H41-I41</f>
        <v>797966.629291635</v>
      </c>
      <c r="M41" s="42" t="n">
        <f aca="false">J41-K41</f>
        <v>12484.1632742297</v>
      </c>
      <c r="N41" s="133" t="n">
        <f aca="false">SUM(central_v5_m!C29:J29)</f>
        <v>3136176.82811877</v>
      </c>
      <c r="O41" s="7"/>
      <c r="P41" s="7"/>
      <c r="Q41" s="42" t="n">
        <f aca="false">I41*5.5017049523</f>
        <v>103225782.846576</v>
      </c>
      <c r="R41" s="42"/>
      <c r="S41" s="42"/>
      <c r="T41" s="7"/>
      <c r="U41" s="7"/>
      <c r="V41" s="42" t="n">
        <f aca="false">K41*5.5017049523</f>
        <v>2220788.58079389</v>
      </c>
      <c r="W41" s="42" t="n">
        <f aca="false">M41*5.5017049523</f>
        <v>68684.1829111515</v>
      </c>
      <c r="X41" s="42" t="n">
        <f aca="false">N41*5.1890047538+L41*5.5017049523</f>
        <v>20663813.4260097</v>
      </c>
      <c r="Y41" s="42" t="n">
        <f aca="false">N41*5.1890047538</f>
        <v>16273636.4698657</v>
      </c>
      <c r="Z41" s="42" t="n">
        <f aca="false">L41*5.5017049523</f>
        <v>4390176.95614393</v>
      </c>
      <c r="AA41" s="42"/>
      <c r="AB41" s="42"/>
      <c r="AC41" s="42"/>
      <c r="AD41" s="42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75" hidden="false" customHeight="false" outlineLevel="0" collapsed="false">
      <c r="A42" s="40"/>
      <c r="B42" s="5"/>
      <c r="C42" s="40" t="n">
        <f aca="false">C38+1</f>
        <v>2022</v>
      </c>
      <c r="D42" s="40" t="n">
        <f aca="false">D38</f>
        <v>1</v>
      </c>
      <c r="E42" s="40" t="n">
        <v>189</v>
      </c>
      <c r="F42" s="131" t="n">
        <f aca="false">central_v2_m!D30+temporary_pension_bonus_central!B30</f>
        <v>20197806.9678272</v>
      </c>
      <c r="G42" s="131" t="n">
        <f aca="false">central_v2_m!E30+temporary_pension_bonus_central!B30</f>
        <v>19376690.0385854</v>
      </c>
      <c r="H42" s="8" t="n">
        <f aca="false">F42-J42</f>
        <v>19760845.040896</v>
      </c>
      <c r="I42" s="8" t="n">
        <f aca="false">G42-K42</f>
        <v>18952836.9694621</v>
      </c>
      <c r="J42" s="131" t="n">
        <f aca="false">central_v2_m!J30</f>
        <v>436961.926931216</v>
      </c>
      <c r="K42" s="131" t="n">
        <f aca="false">central_v2_m!K30</f>
        <v>423853.06912328</v>
      </c>
      <c r="L42" s="8" t="n">
        <f aca="false">H42-I42</f>
        <v>808008.071433868</v>
      </c>
      <c r="M42" s="8" t="n">
        <f aca="false">J42-K42</f>
        <v>13108.8578079365</v>
      </c>
      <c r="N42" s="131" t="n">
        <f aca="false">SUM(central_v5_m!C30:J30)</f>
        <v>3805245.60088598</v>
      </c>
      <c r="O42" s="5"/>
      <c r="P42" s="5"/>
      <c r="Q42" s="8" t="n">
        <f aca="false">I42*5.5017049523</f>
        <v>104272917.015024</v>
      </c>
      <c r="R42" s="8"/>
      <c r="S42" s="8"/>
      <c r="T42" s="5"/>
      <c r="U42" s="5"/>
      <c r="V42" s="8" t="n">
        <f aca="false">K42*5.5017049523</f>
        <v>2331914.5294431</v>
      </c>
      <c r="W42" s="8" t="n">
        <f aca="false">M42*5.5017049523</f>
        <v>72121.0679209207</v>
      </c>
      <c r="X42" s="8" t="n">
        <f aca="false">N42*5.1890047538+L42*5.5017049523</f>
        <v>24190859.52048</v>
      </c>
      <c r="Y42" s="8" t="n">
        <f aca="false">N42*5.1890047538</f>
        <v>19745437.5123739</v>
      </c>
      <c r="Z42" s="8" t="n">
        <f aca="false">L42*5.5017049523</f>
        <v>4445422.00810609</v>
      </c>
      <c r="AA42" s="8"/>
      <c r="AB42" s="8"/>
      <c r="AC42" s="8"/>
      <c r="AD42" s="8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</row>
    <row r="43" customFormat="false" ht="12.75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33" t="n">
        <f aca="false">central_v2_m!D31+temporary_pension_bonus_central!B31</f>
        <v>20399479.9607122</v>
      </c>
      <c r="G43" s="133" t="n">
        <f aca="false">central_v2_m!E31+temporary_pension_bonus_central!B31</f>
        <v>19568693.0985499</v>
      </c>
      <c r="H43" s="42" t="n">
        <f aca="false">F43-J43</f>
        <v>19924772.0861793</v>
      </c>
      <c r="I43" s="42" t="n">
        <f aca="false">G43-K43</f>
        <v>19108226.4602529</v>
      </c>
      <c r="J43" s="133" t="n">
        <f aca="false">central_v2_m!J31</f>
        <v>474707.874532968</v>
      </c>
      <c r="K43" s="133" t="n">
        <f aca="false">central_v2_m!K31</f>
        <v>460466.638296979</v>
      </c>
      <c r="L43" s="42" t="n">
        <f aca="false">H43-I43</f>
        <v>816545.625926349</v>
      </c>
      <c r="M43" s="42" t="n">
        <f aca="false">J43-K43</f>
        <v>14241.236235989</v>
      </c>
      <c r="N43" s="133" t="n">
        <f aca="false">SUM(central_v5_m!C31:J31)</f>
        <v>3182764.0009092</v>
      </c>
      <c r="O43" s="7"/>
      <c r="P43" s="7"/>
      <c r="Q43" s="42" t="n">
        <f aca="false">I43*5.5017049523</f>
        <v>105127824.146043</v>
      </c>
      <c r="R43" s="42"/>
      <c r="S43" s="42"/>
      <c r="T43" s="7"/>
      <c r="U43" s="7"/>
      <c r="V43" s="42" t="n">
        <f aca="false">K43*5.5017049523</f>
        <v>2533351.58428742</v>
      </c>
      <c r="W43" s="42" t="n">
        <f aca="false">M43*5.5017049523</f>
        <v>78351.0799264147</v>
      </c>
      <c r="X43" s="42" t="n">
        <f aca="false">N43*5.1890047538+L43*5.5017049523</f>
        <v>21007770.6448792</v>
      </c>
      <c r="Y43" s="42" t="n">
        <f aca="false">N43*5.1890047538</f>
        <v>16515377.5309413</v>
      </c>
      <c r="Z43" s="42" t="n">
        <f aca="false">L43*5.5017049523</f>
        <v>4492393.1139379</v>
      </c>
      <c r="AA43" s="42"/>
      <c r="AB43" s="42"/>
      <c r="AC43" s="42"/>
      <c r="AD43" s="42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75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33" t="n">
        <f aca="false">central_v2_m!D32+temporary_pension_bonus_central!B32</f>
        <v>20639471.1357683</v>
      </c>
      <c r="G44" s="133" t="n">
        <f aca="false">central_v2_m!E32+temporary_pension_bonus_central!B32</f>
        <v>19797658.2415399</v>
      </c>
      <c r="H44" s="42" t="n">
        <f aca="false">F44-J44</f>
        <v>20141650.8059569</v>
      </c>
      <c r="I44" s="42" t="n">
        <f aca="false">G44-K44</f>
        <v>19314772.5216229</v>
      </c>
      <c r="J44" s="133" t="n">
        <f aca="false">central_v2_m!J32</f>
        <v>497820.329811355</v>
      </c>
      <c r="K44" s="133" t="n">
        <f aca="false">central_v2_m!K32</f>
        <v>482885.719917015</v>
      </c>
      <c r="L44" s="42" t="n">
        <f aca="false">H44-I44</f>
        <v>826878.284334026</v>
      </c>
      <c r="M44" s="42" t="n">
        <f aca="false">J44-K44</f>
        <v>14934.6098943407</v>
      </c>
      <c r="N44" s="133" t="n">
        <f aca="false">SUM(central_v5_m!C32:J32)</f>
        <v>3185667.94965076</v>
      </c>
      <c r="O44" s="7"/>
      <c r="P44" s="7"/>
      <c r="Q44" s="42" t="n">
        <f aca="false">I44*5.5017049523</f>
        <v>106264179.634761</v>
      </c>
      <c r="R44" s="42"/>
      <c r="S44" s="42"/>
      <c r="T44" s="7"/>
      <c r="U44" s="7"/>
      <c r="V44" s="42" t="n">
        <f aca="false">K44*5.5017049523</f>
        <v>2656694.75666239</v>
      </c>
      <c r="W44" s="42" t="n">
        <f aca="false">M44*5.5017049523</f>
        <v>82165.8172163627</v>
      </c>
      <c r="X44" s="42" t="n">
        <f aca="false">N44*5.1890047538+L44*5.5017049523</f>
        <v>21079686.4866359</v>
      </c>
      <c r="Y44" s="42" t="n">
        <f aca="false">N44*5.1890047538</f>
        <v>16530446.1347661</v>
      </c>
      <c r="Z44" s="42" t="n">
        <f aca="false">L44*5.5017049523</f>
        <v>4549240.35186984</v>
      </c>
      <c r="AA44" s="42"/>
      <c r="AB44" s="42"/>
      <c r="AC44" s="42"/>
      <c r="AD44" s="42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75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33" t="n">
        <f aca="false">central_v2_m!D33+temporary_pension_bonus_central!B33</f>
        <v>20833659.7468245</v>
      </c>
      <c r="G45" s="133" t="n">
        <f aca="false">central_v2_m!E33+temporary_pension_bonus_central!B33</f>
        <v>19982273.7583746</v>
      </c>
      <c r="H45" s="42" t="n">
        <f aca="false">F45-J45</f>
        <v>20304713.0245645</v>
      </c>
      <c r="I45" s="42" t="n">
        <f aca="false">G45-K45</f>
        <v>19469195.4377824</v>
      </c>
      <c r="J45" s="133" t="n">
        <f aca="false">central_v2_m!J33</f>
        <v>528946.722259939</v>
      </c>
      <c r="K45" s="133" t="n">
        <f aca="false">central_v2_m!K33</f>
        <v>513078.320592141</v>
      </c>
      <c r="L45" s="42" t="n">
        <f aca="false">H45-I45</f>
        <v>835517.586782109</v>
      </c>
      <c r="M45" s="42" t="n">
        <f aca="false">J45-K45</f>
        <v>15868.4016677982</v>
      </c>
      <c r="N45" s="133" t="n">
        <f aca="false">SUM(central_v5_m!C33:J33)</f>
        <v>3200677.40116644</v>
      </c>
      <c r="O45" s="7"/>
      <c r="P45" s="7"/>
      <c r="Q45" s="42" t="n">
        <f aca="false">I45*5.5017049523</f>
        <v>107113768.957344</v>
      </c>
      <c r="R45" s="42"/>
      <c r="S45" s="42"/>
      <c r="T45" s="7"/>
      <c r="U45" s="7"/>
      <c r="V45" s="42" t="n">
        <f aca="false">K45*5.5017049523</f>
        <v>2822805.53731955</v>
      </c>
      <c r="W45" s="42" t="n">
        <f aca="false">M45*5.5017049523</f>
        <v>87303.2640408108</v>
      </c>
      <c r="X45" s="42" t="n">
        <f aca="false">N45*5.1890047538+L45*5.5017049523</f>
        <v>21205101.4949657</v>
      </c>
      <c r="Y45" s="42" t="n">
        <f aca="false">N45*5.1890047538</f>
        <v>16608330.2500329</v>
      </c>
      <c r="Z45" s="42" t="n">
        <f aca="false">L45*5.5017049523</f>
        <v>4596771.24493287</v>
      </c>
      <c r="AA45" s="42"/>
      <c r="AB45" s="42"/>
      <c r="AC45" s="42"/>
      <c r="AD45" s="42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75" hidden="false" customHeight="false" outlineLevel="0" collapsed="false">
      <c r="A46" s="40"/>
      <c r="B46" s="5"/>
      <c r="C46" s="40" t="n">
        <f aca="false">C42+1</f>
        <v>2023</v>
      </c>
      <c r="D46" s="40" t="n">
        <f aca="false">D42</f>
        <v>1</v>
      </c>
      <c r="E46" s="40" t="n">
        <v>193</v>
      </c>
      <c r="F46" s="131" t="n">
        <f aca="false">central_v2_m!D34+temporary_pension_bonus_central!B34</f>
        <v>20968971.284276</v>
      </c>
      <c r="G46" s="131" t="n">
        <f aca="false">central_v2_m!E34+temporary_pension_bonus_central!B34</f>
        <v>20110135.7497478</v>
      </c>
      <c r="H46" s="8" t="n">
        <f aca="false">F46-J46</f>
        <v>20429158.599841</v>
      </c>
      <c r="I46" s="8" t="n">
        <f aca="false">G46-K46</f>
        <v>19586517.4458459</v>
      </c>
      <c r="J46" s="131" t="n">
        <f aca="false">central_v2_m!J34</f>
        <v>539812.684434978</v>
      </c>
      <c r="K46" s="131" t="n">
        <f aca="false">central_v2_m!K34</f>
        <v>523618.303901929</v>
      </c>
      <c r="L46" s="8" t="n">
        <f aca="false">H46-I46</f>
        <v>842641.153995153</v>
      </c>
      <c r="M46" s="8" t="n">
        <f aca="false">J46-K46</f>
        <v>16194.3805330494</v>
      </c>
      <c r="N46" s="131" t="n">
        <f aca="false">SUM(central_v5_m!C34:J34)</f>
        <v>3804687.19761308</v>
      </c>
      <c r="O46" s="5"/>
      <c r="P46" s="5"/>
      <c r="Q46" s="8" t="n">
        <f aca="false">I46*5.5017049523</f>
        <v>107759240.03012</v>
      </c>
      <c r="R46" s="8"/>
      <c r="S46" s="8"/>
      <c r="T46" s="5"/>
      <c r="U46" s="5"/>
      <c r="V46" s="8" t="n">
        <f aca="false">K46*5.5017049523</f>
        <v>2880793.41569217</v>
      </c>
      <c r="W46" s="8" t="n">
        <f aca="false">M46*5.5017049523</f>
        <v>89096.7035781086</v>
      </c>
      <c r="X46" s="8" t="n">
        <f aca="false">N46*5.1890047538+L46*5.5017049523</f>
        <v>24378502.9650832</v>
      </c>
      <c r="Y46" s="8" t="n">
        <f aca="false">N46*5.1890047538</f>
        <v>19742539.9551363</v>
      </c>
      <c r="Z46" s="8" t="n">
        <f aca="false">L46*5.5017049523</f>
        <v>4635963.00994692</v>
      </c>
      <c r="AA46" s="8"/>
      <c r="AB46" s="8"/>
      <c r="AC46" s="8"/>
      <c r="AD46" s="8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</row>
    <row r="47" customFormat="false" ht="12.75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33" t="n">
        <f aca="false">central_v2_m!D35+temporary_pension_bonus_central!B35</f>
        <v>21223587.1070077</v>
      </c>
      <c r="G47" s="133" t="n">
        <f aca="false">central_v2_m!E35+temporary_pension_bonus_central!B35</f>
        <v>20352987.6199121</v>
      </c>
      <c r="H47" s="42" t="n">
        <f aca="false">F47-J47</f>
        <v>20665630.6744384</v>
      </c>
      <c r="I47" s="42" t="n">
        <f aca="false">G47-K47</f>
        <v>19811769.88032</v>
      </c>
      <c r="J47" s="133" t="n">
        <f aca="false">central_v2_m!J35</f>
        <v>557956.432569247</v>
      </c>
      <c r="K47" s="133" t="n">
        <f aca="false">central_v2_m!K35</f>
        <v>541217.73959217</v>
      </c>
      <c r="L47" s="42" t="n">
        <f aca="false">H47-I47</f>
        <v>853860.794118479</v>
      </c>
      <c r="M47" s="42" t="n">
        <f aca="false">J47-K47</f>
        <v>16738.6929770774</v>
      </c>
      <c r="N47" s="133" t="n">
        <f aca="false">SUM(central_v5_m!C35:J35)</f>
        <v>3190105.84372368</v>
      </c>
      <c r="O47" s="7"/>
      <c r="P47" s="7"/>
      <c r="Q47" s="42" t="n">
        <f aca="false">I47*5.5017049523</f>
        <v>108998512.464384</v>
      </c>
      <c r="R47" s="42"/>
      <c r="S47" s="42"/>
      <c r="T47" s="7"/>
      <c r="U47" s="7"/>
      <c r="V47" s="42" t="n">
        <f aca="false">K47*5.5017049523</f>
        <v>2977620.31818685</v>
      </c>
      <c r="W47" s="42" t="n">
        <f aca="false">M47*5.5017049523</f>
        <v>92091.3500470162</v>
      </c>
      <c r="X47" s="42" t="n">
        <f aca="false">N47*5.1890047538+L47*5.5017049523</f>
        <v>21251164.5477838</v>
      </c>
      <c r="Y47" s="42" t="n">
        <f aca="false">N47*5.1890047538</f>
        <v>16553474.3882073</v>
      </c>
      <c r="Z47" s="42" t="n">
        <f aca="false">L47*5.5017049523</f>
        <v>4697690.15957645</v>
      </c>
      <c r="AA47" s="42"/>
      <c r="AB47" s="42"/>
      <c r="AC47" s="42"/>
      <c r="AD47" s="42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75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33" t="n">
        <f aca="false">central_v2_m!D36+temporary_pension_bonus_central!B36</f>
        <v>21502143.156311</v>
      </c>
      <c r="G48" s="133" t="n">
        <f aca="false">central_v2_m!E36+temporary_pension_bonus_central!B36</f>
        <v>20619161.1043738</v>
      </c>
      <c r="H48" s="42" t="n">
        <f aca="false">F48-J48</f>
        <v>20915972.6880051</v>
      </c>
      <c r="I48" s="42" t="n">
        <f aca="false">G48-K48</f>
        <v>20050575.7501171</v>
      </c>
      <c r="J48" s="133" t="n">
        <f aca="false">central_v2_m!J36</f>
        <v>586170.468305902</v>
      </c>
      <c r="K48" s="133" t="n">
        <f aca="false">central_v2_m!K36</f>
        <v>568585.354256725</v>
      </c>
      <c r="L48" s="42" t="n">
        <f aca="false">H48-I48</f>
        <v>865396.937888086</v>
      </c>
      <c r="M48" s="42" t="n">
        <f aca="false">J48-K48</f>
        <v>17585.1140491769</v>
      </c>
      <c r="N48" s="133" t="n">
        <f aca="false">SUM(central_v5_m!C36:J36)</f>
        <v>3234637.01210294</v>
      </c>
      <c r="O48" s="7"/>
      <c r="P48" s="7"/>
      <c r="Q48" s="42" t="n">
        <f aca="false">I48*5.5017049523</f>
        <v>110312351.900885</v>
      </c>
      <c r="R48" s="42"/>
      <c r="S48" s="42"/>
      <c r="T48" s="7"/>
      <c r="U48" s="7"/>
      <c r="V48" s="42" t="n">
        <f aca="false">K48*5.5017049523</f>
        <v>3128188.85931947</v>
      </c>
      <c r="W48" s="42" t="n">
        <f aca="false">M48*5.5017049523</f>
        <v>96748.109051117</v>
      </c>
      <c r="X48" s="42" t="n">
        <f aca="false">N48*5.1890047538+L48*5.5017049523</f>
        <v>21545705.4515037</v>
      </c>
      <c r="Y48" s="42" t="n">
        <f aca="false">N48*5.1890047538</f>
        <v>16784546.8326196</v>
      </c>
      <c r="Z48" s="42" t="n">
        <f aca="false">L48*5.5017049523</f>
        <v>4761158.61888414</v>
      </c>
      <c r="AA48" s="42"/>
      <c r="AB48" s="42"/>
      <c r="AC48" s="42"/>
      <c r="AD48" s="42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75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33" t="n">
        <f aca="false">central_v2_m!D37+temporary_pension_bonus_central!B37</f>
        <v>21767787.2230158</v>
      </c>
      <c r="G49" s="133" t="n">
        <f aca="false">central_v2_m!E37+temporary_pension_bonus_central!B37</f>
        <v>20872116.1713666</v>
      </c>
      <c r="H49" s="42" t="n">
        <f aca="false">F49-J49</f>
        <v>21156447.4753644</v>
      </c>
      <c r="I49" s="42" t="n">
        <f aca="false">G49-K49</f>
        <v>20279116.6161448</v>
      </c>
      <c r="J49" s="133" t="n">
        <f aca="false">central_v2_m!J37</f>
        <v>611339.747651332</v>
      </c>
      <c r="K49" s="133" t="n">
        <f aca="false">central_v2_m!K37</f>
        <v>592999.555221792</v>
      </c>
      <c r="L49" s="42" t="n">
        <f aca="false">H49-I49</f>
        <v>877330.859219655</v>
      </c>
      <c r="M49" s="42" t="n">
        <f aca="false">J49-K49</f>
        <v>18340.1924295401</v>
      </c>
      <c r="N49" s="133" t="n">
        <f aca="false">SUM(central_v5_m!C37:J37)</f>
        <v>3251812.75605409</v>
      </c>
      <c r="O49" s="7"/>
      <c r="P49" s="7"/>
      <c r="Q49" s="42" t="n">
        <f aca="false">I49*5.5017049523</f>
        <v>111569716.315313</v>
      </c>
      <c r="R49" s="42"/>
      <c r="S49" s="42"/>
      <c r="T49" s="7"/>
      <c r="U49" s="7"/>
      <c r="V49" s="42" t="n">
        <f aca="false">K49*5.5017049523</f>
        <v>3262508.58967543</v>
      </c>
      <c r="W49" s="42" t="n">
        <f aca="false">M49*5.5017049523</f>
        <v>100902.327515736</v>
      </c>
      <c r="X49" s="42" t="n">
        <f aca="false">N49*5.1890047538+L49*5.5017049523</f>
        <v>21700487.3826066</v>
      </c>
      <c r="Y49" s="42" t="n">
        <f aca="false">N49*5.1890047538</f>
        <v>16873671.8496322</v>
      </c>
      <c r="Z49" s="42" t="n">
        <f aca="false">L49*5.5017049523</f>
        <v>4826815.53297439</v>
      </c>
      <c r="AA49" s="42"/>
      <c r="AB49" s="42"/>
      <c r="AC49" s="42"/>
      <c r="AD49" s="42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75" hidden="false" customHeight="false" outlineLevel="0" collapsed="false">
      <c r="A50" s="40"/>
      <c r="B50" s="5"/>
      <c r="C50" s="40" t="n">
        <f aca="false">C46+1</f>
        <v>2024</v>
      </c>
      <c r="D50" s="40" t="n">
        <f aca="false">D46</f>
        <v>1</v>
      </c>
      <c r="E50" s="40" t="n">
        <v>197</v>
      </c>
      <c r="F50" s="131" t="n">
        <f aca="false">central_v2_m!D38+temporary_pension_bonus_central!B38</f>
        <v>22060203.3797028</v>
      </c>
      <c r="G50" s="131" t="n">
        <f aca="false">central_v2_m!E38+temporary_pension_bonus_central!B38</f>
        <v>21150458.488614</v>
      </c>
      <c r="H50" s="8" t="n">
        <f aca="false">F50-J50</f>
        <v>21431279.5126097</v>
      </c>
      <c r="I50" s="8" t="n">
        <f aca="false">G50-K50</f>
        <v>20540402.3375337</v>
      </c>
      <c r="J50" s="131" t="n">
        <f aca="false">central_v2_m!J38</f>
        <v>628923.867093083</v>
      </c>
      <c r="K50" s="131" t="n">
        <f aca="false">central_v2_m!K38</f>
        <v>610056.15108029</v>
      </c>
      <c r="L50" s="8" t="n">
        <f aca="false">H50-I50</f>
        <v>890877.175076056</v>
      </c>
      <c r="M50" s="8" t="n">
        <f aca="false">J50-K50</f>
        <v>18867.7160127924</v>
      </c>
      <c r="N50" s="131" t="n">
        <f aca="false">SUM(central_v5_m!C38:J38)</f>
        <v>3955343.49775694</v>
      </c>
      <c r="O50" s="5"/>
      <c r="P50" s="5"/>
      <c r="Q50" s="8" t="n">
        <f aca="false">I50*5.5017049523</f>
        <v>113007233.262644</v>
      </c>
      <c r="R50" s="8"/>
      <c r="S50" s="8"/>
      <c r="T50" s="5"/>
      <c r="U50" s="5"/>
      <c r="V50" s="8" t="n">
        <f aca="false">K50*5.5017049523</f>
        <v>3356348.94757951</v>
      </c>
      <c r="W50" s="8" t="n">
        <f aca="false">M50*5.5017049523</f>
        <v>103804.60662617</v>
      </c>
      <c r="X50" s="8" t="n">
        <f aca="false">N50*5.1890047538+L50*5.5017049523</f>
        <v>25425639.5787796</v>
      </c>
      <c r="Y50" s="8" t="n">
        <f aca="false">N50*5.1890047538</f>
        <v>20524296.2127727</v>
      </c>
      <c r="Z50" s="8" t="n">
        <f aca="false">L50*5.5017049523</f>
        <v>4901343.36600697</v>
      </c>
      <c r="AA50" s="8"/>
      <c r="AB50" s="8"/>
      <c r="AC50" s="8"/>
      <c r="AD50" s="8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</row>
    <row r="51" customFormat="false" ht="12.75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33" t="n">
        <f aca="false">central_v2_m!D39+temporary_pension_bonus_central!B39</f>
        <v>22315439.9646696</v>
      </c>
      <c r="G51" s="133" t="n">
        <f aca="false">central_v2_m!E39+temporary_pension_bonus_central!B39</f>
        <v>21393008.8879133</v>
      </c>
      <c r="H51" s="42" t="n">
        <f aca="false">F51-J51</f>
        <v>21670185.5511373</v>
      </c>
      <c r="I51" s="42" t="n">
        <f aca="false">G51-K51</f>
        <v>20767112.1067871</v>
      </c>
      <c r="J51" s="133" t="n">
        <f aca="false">central_v2_m!J39</f>
        <v>645254.413532204</v>
      </c>
      <c r="K51" s="133" t="n">
        <f aca="false">central_v2_m!K39</f>
        <v>625896.781126238</v>
      </c>
      <c r="L51" s="42" t="n">
        <f aca="false">H51-I51</f>
        <v>903073.444350295</v>
      </c>
      <c r="M51" s="42" t="n">
        <f aca="false">J51-K51</f>
        <v>19357.6324059661</v>
      </c>
      <c r="N51" s="133" t="n">
        <f aca="false">SUM(central_v5_m!C39:J39)</f>
        <v>3239971.59905255</v>
      </c>
      <c r="O51" s="7"/>
      <c r="P51" s="7"/>
      <c r="Q51" s="42" t="n">
        <f aca="false">I51*5.5017049523</f>
        <v>114254523.52288</v>
      </c>
      <c r="R51" s="42"/>
      <c r="S51" s="42"/>
      <c r="T51" s="7"/>
      <c r="U51" s="7"/>
      <c r="V51" s="42" t="n">
        <f aca="false">K51*5.5017049523</f>
        <v>3443499.42035085</v>
      </c>
      <c r="W51" s="42" t="n">
        <f aca="false">M51*5.5017049523</f>
        <v>106499.982072706</v>
      </c>
      <c r="X51" s="42" t="n">
        <f aca="false">N51*5.1890047538+L51*5.5017049523</f>
        <v>21780671.6707333</v>
      </c>
      <c r="Y51" s="42" t="n">
        <f aca="false">N51*5.1890047538</f>
        <v>16812228.0296607</v>
      </c>
      <c r="Z51" s="42" t="n">
        <f aca="false">L51*5.5017049523</f>
        <v>4968443.64107264</v>
      </c>
      <c r="AA51" s="42"/>
      <c r="AB51" s="42"/>
      <c r="AC51" s="42"/>
      <c r="AD51" s="42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75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33" t="n">
        <f aca="false">central_v2_m!D40+temporary_pension_bonus_central!B40</f>
        <v>22557568.7618082</v>
      </c>
      <c r="G52" s="133" t="n">
        <f aca="false">central_v2_m!E40+temporary_pension_bonus_central!B40</f>
        <v>21624390.0498576</v>
      </c>
      <c r="H52" s="42" t="n">
        <f aca="false">F52-J52</f>
        <v>21885466.3298844</v>
      </c>
      <c r="I52" s="42" t="n">
        <f aca="false">G52-K52</f>
        <v>20972450.6908915</v>
      </c>
      <c r="J52" s="133" t="n">
        <f aca="false">central_v2_m!J40</f>
        <v>672102.431923795</v>
      </c>
      <c r="K52" s="133" t="n">
        <f aca="false">central_v2_m!K40</f>
        <v>651939.358966081</v>
      </c>
      <c r="L52" s="42" t="n">
        <f aca="false">H52-I52</f>
        <v>913015.638992857</v>
      </c>
      <c r="M52" s="42" t="n">
        <f aca="false">J52-K52</f>
        <v>20163.0729577139</v>
      </c>
      <c r="N52" s="133" t="n">
        <f aca="false">SUM(central_v5_m!C40:J40)</f>
        <v>3241072.92232484</v>
      </c>
      <c r="O52" s="7"/>
      <c r="P52" s="7"/>
      <c r="Q52" s="42" t="n">
        <f aca="false">I52*5.5017049523</f>
        <v>115384235.827946</v>
      </c>
      <c r="R52" s="42"/>
      <c r="S52" s="42"/>
      <c r="T52" s="7"/>
      <c r="U52" s="7"/>
      <c r="V52" s="42" t="n">
        <f aca="false">K52*5.5017049523</f>
        <v>3586777.99982298</v>
      </c>
      <c r="W52" s="42" t="n">
        <f aca="false">M52*5.5017049523</f>
        <v>110931.278345041</v>
      </c>
      <c r="X52" s="42" t="n">
        <f aca="false">N52*5.1890047538+L52*5.5017049523</f>
        <v>21841085.4639304</v>
      </c>
      <c r="Y52" s="42" t="n">
        <f aca="false">N52*5.1890047538</f>
        <v>16817942.801356</v>
      </c>
      <c r="Z52" s="42" t="n">
        <f aca="false">L52*5.5017049523</f>
        <v>5023142.66257435</v>
      </c>
      <c r="AA52" s="42"/>
      <c r="AB52" s="42"/>
      <c r="AC52" s="42"/>
      <c r="AD52" s="42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75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33" t="n">
        <f aca="false">central_v2_m!D41+temporary_pension_bonus_central!B41</f>
        <v>22786015.1792296</v>
      </c>
      <c r="G53" s="133" t="n">
        <f aca="false">central_v2_m!E41+temporary_pension_bonus_central!B41</f>
        <v>21842541.8872101</v>
      </c>
      <c r="H53" s="42" t="n">
        <f aca="false">F53-J53</f>
        <v>22040683.9468681</v>
      </c>
      <c r="I53" s="42" t="n">
        <f aca="false">G53-K53</f>
        <v>21119570.5918194</v>
      </c>
      <c r="J53" s="133" t="n">
        <f aca="false">central_v2_m!J41</f>
        <v>745331.232361524</v>
      </c>
      <c r="K53" s="133" t="n">
        <f aca="false">central_v2_m!K41</f>
        <v>722971.295390678</v>
      </c>
      <c r="L53" s="42" t="n">
        <f aca="false">H53-I53</f>
        <v>921113.355048705</v>
      </c>
      <c r="M53" s="42" t="n">
        <f aca="false">J53-K53</f>
        <v>22359.9369708458</v>
      </c>
      <c r="N53" s="133" t="n">
        <f aca="false">SUM(central_v5_m!C41:J41)</f>
        <v>3256690.45319356</v>
      </c>
      <c r="O53" s="7"/>
      <c r="P53" s="7"/>
      <c r="Q53" s="42" t="n">
        <f aca="false">I53*5.5017049523</f>
        <v>116193646.115462</v>
      </c>
      <c r="R53" s="42"/>
      <c r="S53" s="42"/>
      <c r="T53" s="7"/>
      <c r="U53" s="7"/>
      <c r="V53" s="42" t="n">
        <f aca="false">K53*5.5017049523</f>
        <v>3977574.75622164</v>
      </c>
      <c r="W53" s="42" t="n">
        <f aca="false">M53*5.5017049523</f>
        <v>123017.775965618</v>
      </c>
      <c r="X53" s="42" t="n">
        <f aca="false">N53*5.1890047538+L53*5.5017049523</f>
        <v>21966676.1503776</v>
      </c>
      <c r="Y53" s="42" t="n">
        <f aca="false">N53*5.1890047538</f>
        <v>16898982.2432765</v>
      </c>
      <c r="Z53" s="42" t="n">
        <f aca="false">L53*5.5017049523</f>
        <v>5067693.90710113</v>
      </c>
      <c r="AA53" s="42"/>
      <c r="AB53" s="42"/>
      <c r="AC53" s="42"/>
      <c r="AD53" s="42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75" hidden="false" customHeight="false" outlineLevel="0" collapsed="false">
      <c r="A54" s="40"/>
      <c r="B54" s="5"/>
      <c r="C54" s="40" t="n">
        <f aca="false">C50+1</f>
        <v>2025</v>
      </c>
      <c r="D54" s="40" t="n">
        <f aca="false">D50</f>
        <v>1</v>
      </c>
      <c r="E54" s="40" t="n">
        <v>201</v>
      </c>
      <c r="F54" s="131" t="n">
        <f aca="false">central_v2_m!D42+temporary_pension_bonus_central!B42</f>
        <v>23060902.1820743</v>
      </c>
      <c r="G54" s="131" t="n">
        <f aca="false">central_v2_m!E42+temporary_pension_bonus_central!B42</f>
        <v>22105073.3264032</v>
      </c>
      <c r="H54" s="8" t="n">
        <f aca="false">F54-J54</f>
        <v>22255378.0966226</v>
      </c>
      <c r="I54" s="8" t="n">
        <f aca="false">G54-K54</f>
        <v>21323714.963515</v>
      </c>
      <c r="J54" s="131" t="n">
        <f aca="false">central_v2_m!J42</f>
        <v>805524.085451729</v>
      </c>
      <c r="K54" s="131" t="n">
        <f aca="false">central_v2_m!K42</f>
        <v>781358.362888177</v>
      </c>
      <c r="L54" s="8" t="n">
        <f aca="false">H54-I54</f>
        <v>931663.133107606</v>
      </c>
      <c r="M54" s="8" t="n">
        <f aca="false">J54-K54</f>
        <v>24165.7225635519</v>
      </c>
      <c r="N54" s="131" t="n">
        <f aca="false">SUM(central_v5_m!C42:J42)</f>
        <v>3984279.06321168</v>
      </c>
      <c r="O54" s="5"/>
      <c r="P54" s="5"/>
      <c r="Q54" s="8" t="n">
        <f aca="false">I54*5.5017049523</f>
        <v>117316788.216204</v>
      </c>
      <c r="R54" s="8"/>
      <c r="S54" s="8"/>
      <c r="T54" s="5"/>
      <c r="U54" s="5"/>
      <c r="V54" s="8" t="n">
        <f aca="false">K54*5.5017049523</f>
        <v>4298803.1746229</v>
      </c>
      <c r="W54" s="8" t="n">
        <f aca="false">M54*5.5017049523</f>
        <v>132952.675503801</v>
      </c>
      <c r="X54" s="8" t="n">
        <f aca="false">N54*5.1890047538+L54*5.5017049523</f>
        <v>25800178.6727647</v>
      </c>
      <c r="Y54" s="8" t="n">
        <f aca="false">N54*5.1890047538</f>
        <v>20674442.9994712</v>
      </c>
      <c r="Z54" s="8" t="n">
        <f aca="false">L54*5.5017049523</f>
        <v>5125735.67329345</v>
      </c>
      <c r="AA54" s="8"/>
      <c r="AB54" s="8"/>
      <c r="AC54" s="8"/>
      <c r="AD54" s="8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</row>
    <row r="55" customFormat="false" ht="12.75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33" t="n">
        <f aca="false">central_v2_m!D43+temporary_pension_bonus_central!B43</f>
        <v>23336857.220039</v>
      </c>
      <c r="G55" s="133" t="n">
        <f aca="false">central_v2_m!E43+temporary_pension_bonus_central!B43</f>
        <v>22368410.4637578</v>
      </c>
      <c r="H55" s="42" t="n">
        <f aca="false">F55-J55</f>
        <v>22420176.8329488</v>
      </c>
      <c r="I55" s="42" t="n">
        <f aca="false">G55-K55</f>
        <v>21479230.4882803</v>
      </c>
      <c r="J55" s="133" t="n">
        <f aca="false">central_v2_m!J43</f>
        <v>916680.38709021</v>
      </c>
      <c r="K55" s="133" t="n">
        <f aca="false">central_v2_m!K43</f>
        <v>889179.975477504</v>
      </c>
      <c r="L55" s="42" t="n">
        <f aca="false">H55-I55</f>
        <v>940946.344668456</v>
      </c>
      <c r="M55" s="42" t="n">
        <f aca="false">J55-K55</f>
        <v>27500.4116127063</v>
      </c>
      <c r="N55" s="133" t="n">
        <f aca="false">SUM(central_v5_m!C43:J43)</f>
        <v>3252839.96835596</v>
      </c>
      <c r="O55" s="7"/>
      <c r="P55" s="7"/>
      <c r="Q55" s="42" t="n">
        <f aca="false">I55*5.5017049523</f>
        <v>118172388.748965</v>
      </c>
      <c r="R55" s="42"/>
      <c r="S55" s="42"/>
      <c r="T55" s="7"/>
      <c r="U55" s="7"/>
      <c r="V55" s="42" t="n">
        <f aca="false">K55*5.5017049523</f>
        <v>4892005.87457058</v>
      </c>
      <c r="W55" s="42" t="n">
        <f aca="false">M55*5.5017049523</f>
        <v>151299.150759914</v>
      </c>
      <c r="X55" s="42" t="n">
        <f aca="false">N55*5.1890047538+L55*5.5017049523</f>
        <v>22055811.2234607</v>
      </c>
      <c r="Y55" s="42" t="n">
        <f aca="false">N55*5.1890047538</f>
        <v>16879002.0591497</v>
      </c>
      <c r="Z55" s="42" t="n">
        <f aca="false">L55*5.5017049523</f>
        <v>5176809.16431102</v>
      </c>
      <c r="AA55" s="42"/>
      <c r="AB55" s="42"/>
      <c r="AC55" s="42"/>
      <c r="AD55" s="42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75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33" t="n">
        <f aca="false">central_v2_m!D44+temporary_pension_bonus_central!B44</f>
        <v>23636155.4810711</v>
      </c>
      <c r="G56" s="133" t="n">
        <f aca="false">central_v2_m!E44+temporary_pension_bonus_central!B44</f>
        <v>22653864.8109466</v>
      </c>
      <c r="H56" s="42" t="n">
        <f aca="false">F56-J56</f>
        <v>22659053.6529326</v>
      </c>
      <c r="I56" s="42" t="n">
        <f aca="false">G56-K56</f>
        <v>21706076.0376522</v>
      </c>
      <c r="J56" s="133" t="n">
        <f aca="false">central_v2_m!J44</f>
        <v>977101.828138546</v>
      </c>
      <c r="K56" s="133" t="n">
        <f aca="false">central_v2_m!K44</f>
        <v>947788.77329439</v>
      </c>
      <c r="L56" s="42" t="n">
        <f aca="false">H56-I56</f>
        <v>952977.615280386</v>
      </c>
      <c r="M56" s="42" t="n">
        <f aca="false">J56-K56</f>
        <v>29313.0548441565</v>
      </c>
      <c r="N56" s="133" t="n">
        <f aca="false">SUM(central_v5_m!C44:J44)</f>
        <v>3276865.19803555</v>
      </c>
      <c r="O56" s="7"/>
      <c r="P56" s="7"/>
      <c r="Q56" s="42" t="n">
        <f aca="false">I56*5.5017049523</f>
        <v>119420426.031351</v>
      </c>
      <c r="R56" s="42"/>
      <c r="S56" s="42"/>
      <c r="T56" s="7"/>
      <c r="U56" s="7"/>
      <c r="V56" s="42" t="n">
        <f aca="false">K56*5.5017049523</f>
        <v>5214454.18776808</v>
      </c>
      <c r="W56" s="42" t="n">
        <f aca="false">M56*5.5017049523</f>
        <v>161271.779003137</v>
      </c>
      <c r="X56" s="42" t="n">
        <f aca="false">N56*5.1890047538+L56*5.5017049523</f>
        <v>22246670.7555874</v>
      </c>
      <c r="Y56" s="42" t="n">
        <f aca="false">N56*5.1890047538</f>
        <v>17003669.0901682</v>
      </c>
      <c r="Z56" s="42" t="n">
        <f aca="false">L56*5.5017049523</f>
        <v>5243001.66541914</v>
      </c>
      <c r="AA56" s="42"/>
      <c r="AB56" s="42"/>
      <c r="AC56" s="42"/>
      <c r="AD56" s="42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75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33" t="n">
        <f aca="false">central_v2_m!D45+temporary_pension_bonus_central!B45</f>
        <v>23935824.9033047</v>
      </c>
      <c r="G57" s="133" t="n">
        <f aca="false">central_v2_m!E45+temporary_pension_bonus_central!B45</f>
        <v>22939081.3225101</v>
      </c>
      <c r="H57" s="42" t="n">
        <f aca="false">F57-J57</f>
        <v>22871252.3488508</v>
      </c>
      <c r="I57" s="42" t="n">
        <f aca="false">G57-K57</f>
        <v>21906445.9446898</v>
      </c>
      <c r="J57" s="133" t="n">
        <f aca="false">central_v2_m!J45</f>
        <v>1064572.55445394</v>
      </c>
      <c r="K57" s="133" t="n">
        <f aca="false">central_v2_m!K45</f>
        <v>1032635.37782032</v>
      </c>
      <c r="L57" s="42" t="n">
        <f aca="false">H57-I57</f>
        <v>964806.404161003</v>
      </c>
      <c r="M57" s="42" t="n">
        <f aca="false">J57-K57</f>
        <v>31937.176633618</v>
      </c>
      <c r="N57" s="133" t="n">
        <f aca="false">SUM(central_v5_m!C45:J45)</f>
        <v>3258560.94498573</v>
      </c>
      <c r="O57" s="7"/>
      <c r="P57" s="7"/>
      <c r="Q57" s="42" t="n">
        <f aca="false">I57*5.5017049523</f>
        <v>120522802.141192</v>
      </c>
      <c r="R57" s="42"/>
      <c r="S57" s="42"/>
      <c r="T57" s="7"/>
      <c r="U57" s="7"/>
      <c r="V57" s="42" t="n">
        <f aca="false">K57*5.5017049523</f>
        <v>5681255.17207423</v>
      </c>
      <c r="W57" s="42" t="n">
        <f aca="false">M57*5.5017049523</f>
        <v>175708.922847656</v>
      </c>
      <c r="X57" s="42" t="n">
        <f aca="false">N57*5.1890047538+L57*5.5017049523</f>
        <v>22216768.4058613</v>
      </c>
      <c r="Y57" s="42" t="n">
        <f aca="false">N57*5.1890047538</f>
        <v>16908688.234078</v>
      </c>
      <c r="Z57" s="42" t="n">
        <f aca="false">L57*5.5017049523</f>
        <v>5308080.17178334</v>
      </c>
      <c r="AA57" s="42"/>
      <c r="AB57" s="42"/>
      <c r="AC57" s="42"/>
      <c r="AD57" s="42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75" hidden="false" customHeight="false" outlineLevel="0" collapsed="false">
      <c r="A58" s="40"/>
      <c r="B58" s="5"/>
      <c r="C58" s="40" t="n">
        <f aca="false">C54+1</f>
        <v>2026</v>
      </c>
      <c r="D58" s="40" t="n">
        <f aca="false">D54</f>
        <v>1</v>
      </c>
      <c r="E58" s="40" t="n">
        <v>205</v>
      </c>
      <c r="F58" s="131" t="n">
        <f aca="false">central_v2_m!D46+temporary_pension_bonus_central!B46</f>
        <v>24171380.4422412</v>
      </c>
      <c r="G58" s="131" t="n">
        <f aca="false">central_v2_m!E46+temporary_pension_bonus_central!B46</f>
        <v>23163182.9786686</v>
      </c>
      <c r="H58" s="8" t="n">
        <f aca="false">F58-J58</f>
        <v>22983527.8478356</v>
      </c>
      <c r="I58" s="8" t="n">
        <f aca="false">G58-K58</f>
        <v>22010965.9620951</v>
      </c>
      <c r="J58" s="131" t="n">
        <f aca="false">central_v2_m!J46</f>
        <v>1187852.59440561</v>
      </c>
      <c r="K58" s="131" t="n">
        <f aca="false">central_v2_m!K46</f>
        <v>1152217.01657344</v>
      </c>
      <c r="L58" s="8" t="n">
        <f aca="false">H58-I58</f>
        <v>972561.885740426</v>
      </c>
      <c r="M58" s="8" t="n">
        <f aca="false">J58-K58</f>
        <v>35635.5778321684</v>
      </c>
      <c r="N58" s="131" t="n">
        <f aca="false">SUM(central_v5_m!C46:J46)</f>
        <v>3981131.13300066</v>
      </c>
      <c r="O58" s="5"/>
      <c r="P58" s="5"/>
      <c r="Q58" s="8" t="n">
        <f aca="false">I58*5.5017049523</f>
        <v>121097840.438566</v>
      </c>
      <c r="R58" s="8"/>
      <c r="S58" s="8"/>
      <c r="T58" s="5"/>
      <c r="U58" s="5"/>
      <c r="V58" s="8" t="n">
        <f aca="false">K58*5.5017049523</f>
        <v>6339158.06620642</v>
      </c>
      <c r="W58" s="8" t="n">
        <f aca="false">M58*5.5017049523</f>
        <v>196056.435037313</v>
      </c>
      <c r="X58" s="8" t="n">
        <f aca="false">N58*5.1890047538+L58*5.5017049523</f>
        <v>26008856.917838</v>
      </c>
      <c r="Y58" s="8" t="n">
        <f aca="false">N58*5.1890047538</f>
        <v>20658108.3746416</v>
      </c>
      <c r="Z58" s="8" t="n">
        <f aca="false">L58*5.5017049523</f>
        <v>5350748.54319633</v>
      </c>
      <c r="AA58" s="8"/>
      <c r="AB58" s="8"/>
      <c r="AC58" s="8"/>
      <c r="AD58" s="8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</row>
    <row r="59" customFormat="false" ht="12.75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33" t="n">
        <f aca="false">central_v2_m!D47+temporary_pension_bonus_central!B47</f>
        <v>24399246.8476936</v>
      </c>
      <c r="G59" s="133" t="n">
        <f aca="false">central_v2_m!E47+temporary_pension_bonus_central!B47</f>
        <v>23380070.1094363</v>
      </c>
      <c r="H59" s="42" t="n">
        <f aca="false">F59-J59</f>
        <v>23115933.7794919</v>
      </c>
      <c r="I59" s="42" t="n">
        <f aca="false">G59-K59</f>
        <v>22135256.4332806</v>
      </c>
      <c r="J59" s="133" t="n">
        <f aca="false">central_v2_m!J47</f>
        <v>1283313.0682017</v>
      </c>
      <c r="K59" s="133" t="n">
        <f aca="false">central_v2_m!K47</f>
        <v>1244813.67615565</v>
      </c>
      <c r="L59" s="42" t="n">
        <f aca="false">H59-I59</f>
        <v>980677.346211296</v>
      </c>
      <c r="M59" s="42" t="n">
        <f aca="false">J59-K59</f>
        <v>38499.3920460511</v>
      </c>
      <c r="N59" s="133" t="n">
        <f aca="false">SUM(central_v5_m!C47:J47)</f>
        <v>3234656.13616623</v>
      </c>
      <c r="O59" s="7"/>
      <c r="P59" s="7"/>
      <c r="Q59" s="42" t="n">
        <f aca="false">I59*5.5017049523</f>
        <v>121781649.939411</v>
      </c>
      <c r="R59" s="42"/>
      <c r="S59" s="42"/>
      <c r="T59" s="7"/>
      <c r="U59" s="7"/>
      <c r="V59" s="42" t="n">
        <f aca="false">K59*5.5017049523</f>
        <v>6848597.56679629</v>
      </c>
      <c r="W59" s="42" t="n">
        <f aca="false">M59*5.5017049523</f>
        <v>211812.295880299</v>
      </c>
      <c r="X59" s="42" t="n">
        <f aca="false">N59*5.1890047538+L59*5.5017049523</f>
        <v>22180043.479734</v>
      </c>
      <c r="Y59" s="42" t="n">
        <f aca="false">N59*5.1890047538</f>
        <v>16784646.0674749</v>
      </c>
      <c r="Z59" s="42" t="n">
        <f aca="false">L59*5.5017049523</f>
        <v>5395397.41225911</v>
      </c>
      <c r="AA59" s="42"/>
      <c r="AB59" s="42"/>
      <c r="AC59" s="42"/>
      <c r="AD59" s="42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75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33" t="n">
        <f aca="false">central_v2_m!D48+temporary_pension_bonus_central!B48</f>
        <v>24471141.3013514</v>
      </c>
      <c r="G60" s="133" t="n">
        <f aca="false">central_v2_m!E48+temporary_pension_bonus_central!B48</f>
        <v>23447881.8485219</v>
      </c>
      <c r="H60" s="42" t="n">
        <f aca="false">F60-J60</f>
        <v>23143428.0085464</v>
      </c>
      <c r="I60" s="42" t="n">
        <f aca="false">G60-K60</f>
        <v>22159999.954501</v>
      </c>
      <c r="J60" s="133" t="n">
        <f aca="false">central_v2_m!J48</f>
        <v>1327713.29280498</v>
      </c>
      <c r="K60" s="133" t="n">
        <f aca="false">central_v2_m!K48</f>
        <v>1287881.89402083</v>
      </c>
      <c r="L60" s="42" t="n">
        <f aca="false">H60-I60</f>
        <v>983428.054045349</v>
      </c>
      <c r="M60" s="42" t="n">
        <f aca="false">J60-K60</f>
        <v>39831.398784149</v>
      </c>
      <c r="N60" s="133" t="n">
        <f aca="false">SUM(central_v5_m!C48:J48)</f>
        <v>3202920.55124367</v>
      </c>
      <c r="O60" s="7"/>
      <c r="P60" s="7"/>
      <c r="Q60" s="42" t="n">
        <f aca="false">I60*5.5017049523</f>
        <v>121917781.492646</v>
      </c>
      <c r="R60" s="42"/>
      <c r="S60" s="42"/>
      <c r="T60" s="7"/>
      <c r="U60" s="7"/>
      <c r="V60" s="42" t="n">
        <f aca="false">K60*5.5017049523</f>
        <v>7085546.19431188</v>
      </c>
      <c r="W60" s="42" t="n">
        <f aca="false">M60*5.5017049523</f>
        <v>219140.603947789</v>
      </c>
      <c r="X60" s="42" t="n">
        <f aca="false">N60*5.1890047538+L60*5.5017049523</f>
        <v>22030500.9616192</v>
      </c>
      <c r="Y60" s="42" t="n">
        <f aca="false">N60*5.1890047538</f>
        <v>16619969.9664471</v>
      </c>
      <c r="Z60" s="42" t="n">
        <f aca="false">L60*5.5017049523</f>
        <v>5410530.99517205</v>
      </c>
      <c r="AA60" s="42"/>
      <c r="AB60" s="42"/>
      <c r="AC60" s="42"/>
      <c r="AD60" s="42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75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33" t="n">
        <f aca="false">central_v2_m!D49+temporary_pension_bonus_central!B49</f>
        <v>24604912.6290208</v>
      </c>
      <c r="G61" s="133" t="n">
        <f aca="false">central_v2_m!E49+temporary_pension_bonus_central!B49</f>
        <v>23574260.0534857</v>
      </c>
      <c r="H61" s="42" t="n">
        <f aca="false">F61-J61</f>
        <v>23249416.8950768</v>
      </c>
      <c r="I61" s="42" t="n">
        <f aca="false">G61-K61</f>
        <v>22259429.19156</v>
      </c>
      <c r="J61" s="133" t="n">
        <f aca="false">central_v2_m!J49</f>
        <v>1355495.73394402</v>
      </c>
      <c r="K61" s="133" t="n">
        <f aca="false">central_v2_m!K49</f>
        <v>1314830.8619257</v>
      </c>
      <c r="L61" s="42" t="n">
        <f aca="false">H61-I61</f>
        <v>989987.703516811</v>
      </c>
      <c r="M61" s="42" t="n">
        <f aca="false">J61-K61</f>
        <v>40664.872018321</v>
      </c>
      <c r="N61" s="133" t="n">
        <f aca="false">SUM(central_v5_m!C49:J49)</f>
        <v>3153978.75720529</v>
      </c>
      <c r="O61" s="7"/>
      <c r="P61" s="7"/>
      <c r="Q61" s="42" t="n">
        <f aca="false">I61*5.5017049523</f>
        <v>122464811.818577</v>
      </c>
      <c r="R61" s="42"/>
      <c r="S61" s="42"/>
      <c r="T61" s="7"/>
      <c r="U61" s="7"/>
      <c r="V61" s="42" t="n">
        <f aca="false">K61*5.5017049523</f>
        <v>7233811.46449351</v>
      </c>
      <c r="W61" s="42" t="n">
        <f aca="false">M61*5.5017049523</f>
        <v>223726.127767842</v>
      </c>
      <c r="X61" s="42" t="n">
        <f aca="false">N61*5.1890047538+L61*5.5017049523</f>
        <v>21812631.015677</v>
      </c>
      <c r="Y61" s="42" t="n">
        <f aca="false">N61*5.1890047538</f>
        <v>16366010.7645225</v>
      </c>
      <c r="Z61" s="42" t="n">
        <f aca="false">L61*5.5017049523</f>
        <v>5446620.25115454</v>
      </c>
      <c r="AA61" s="42"/>
      <c r="AB61" s="42"/>
      <c r="AC61" s="42"/>
      <c r="AD61" s="42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75" hidden="false" customHeight="false" outlineLevel="0" collapsed="false">
      <c r="A62" s="40"/>
      <c r="B62" s="5"/>
      <c r="C62" s="40" t="n">
        <f aca="false">C58+1</f>
        <v>2027</v>
      </c>
      <c r="D62" s="40" t="n">
        <f aca="false">D58</f>
        <v>1</v>
      </c>
      <c r="E62" s="40" t="n">
        <v>209</v>
      </c>
      <c r="F62" s="131" t="n">
        <f aca="false">central_v2_m!D50+temporary_pension_bonus_central!B50</f>
        <v>24835025.6172627</v>
      </c>
      <c r="G62" s="131" t="n">
        <f aca="false">central_v2_m!E50+temporary_pension_bonus_central!B50</f>
        <v>23794030.7275229</v>
      </c>
      <c r="H62" s="8" t="n">
        <f aca="false">F62-J62</f>
        <v>23400538.8978674</v>
      </c>
      <c r="I62" s="8" t="n">
        <f aca="false">G62-K62</f>
        <v>22402578.6097094</v>
      </c>
      <c r="J62" s="131" t="n">
        <f aca="false">central_v2_m!J50</f>
        <v>1434486.7193953</v>
      </c>
      <c r="K62" s="131" t="n">
        <f aca="false">central_v2_m!K50</f>
        <v>1391452.11781344</v>
      </c>
      <c r="L62" s="8" t="n">
        <f aca="false">H62-I62</f>
        <v>997960.288157966</v>
      </c>
      <c r="M62" s="8" t="n">
        <f aca="false">J62-K62</f>
        <v>43034.6015818592</v>
      </c>
      <c r="N62" s="131" t="n">
        <f aca="false">SUM(central_v5_m!C50:J50)</f>
        <v>3875422.49095792</v>
      </c>
      <c r="O62" s="5"/>
      <c r="P62" s="5"/>
      <c r="Q62" s="8" t="n">
        <f aca="false">I62*5.5017049523</f>
        <v>123252377.681329</v>
      </c>
      <c r="R62" s="8"/>
      <c r="S62" s="8"/>
      <c r="T62" s="5"/>
      <c r="U62" s="5"/>
      <c r="V62" s="8" t="n">
        <f aca="false">K62*5.5017049523</f>
        <v>7655359.00746251</v>
      </c>
      <c r="W62" s="8" t="n">
        <f aca="false">M62*5.5017049523</f>
        <v>236763.680643172</v>
      </c>
      <c r="X62" s="8" t="n">
        <f aca="false">N62*5.1890047538+L62*5.5017049523</f>
        <v>25600068.7881215</v>
      </c>
      <c r="Y62" s="8" t="n">
        <f aca="false">N62*5.1890047538</f>
        <v>20109585.7285641</v>
      </c>
      <c r="Z62" s="8" t="n">
        <f aca="false">L62*5.5017049523</f>
        <v>5490483.05955742</v>
      </c>
      <c r="AA62" s="8"/>
      <c r="AB62" s="8"/>
      <c r="AC62" s="8"/>
      <c r="AD62" s="8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</row>
    <row r="63" customFormat="false" ht="12.75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33" t="n">
        <f aca="false">central_v2_m!D51+temporary_pension_bonus_central!B51</f>
        <v>24924855.5537473</v>
      </c>
      <c r="G63" s="133" t="n">
        <f aca="false">central_v2_m!E51+temporary_pension_bonus_central!B51</f>
        <v>23879971.5831447</v>
      </c>
      <c r="H63" s="42" t="n">
        <f aca="false">F63-J63</f>
        <v>23432717.0133247</v>
      </c>
      <c r="I63" s="42" t="n">
        <f aca="false">G63-K63</f>
        <v>22432597.1989348</v>
      </c>
      <c r="J63" s="133" t="n">
        <f aca="false">central_v2_m!J51</f>
        <v>1492138.54042257</v>
      </c>
      <c r="K63" s="133" t="n">
        <f aca="false">central_v2_m!K51</f>
        <v>1447374.38420989</v>
      </c>
      <c r="L63" s="42" t="n">
        <f aca="false">H63-I63</f>
        <v>1000119.81438992</v>
      </c>
      <c r="M63" s="42" t="n">
        <f aca="false">J63-K63</f>
        <v>44764.1562126772</v>
      </c>
      <c r="N63" s="133" t="n">
        <f aca="false">SUM(central_v5_m!C51:J51)</f>
        <v>3213680.42570667</v>
      </c>
      <c r="O63" s="7"/>
      <c r="P63" s="7"/>
      <c r="Q63" s="42" t="n">
        <f aca="false">I63*5.5017049523</f>
        <v>123417531.102331</v>
      </c>
      <c r="R63" s="42"/>
      <c r="S63" s="42"/>
      <c r="T63" s="7"/>
      <c r="U63" s="7"/>
      <c r="V63" s="42" t="n">
        <f aca="false">K63*5.5017049523</f>
        <v>7963026.81743974</v>
      </c>
      <c r="W63" s="42" t="n">
        <f aca="false">M63*5.5017049523</f>
        <v>246279.179920817</v>
      </c>
      <c r="X63" s="42" t="n">
        <f aca="false">N63*5.1890047538+L63*5.5017049523</f>
        <v>22178167.1419083</v>
      </c>
      <c r="Y63" s="42" t="n">
        <f aca="false">N63*5.1890047538</f>
        <v>16675803.0061859</v>
      </c>
      <c r="Z63" s="42" t="n">
        <f aca="false">L63*5.5017049523</f>
        <v>5502364.13572239</v>
      </c>
      <c r="AA63" s="42"/>
      <c r="AB63" s="42"/>
      <c r="AC63" s="42"/>
      <c r="AD63" s="42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75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33" t="n">
        <f aca="false">central_v2_m!D52+temporary_pension_bonus_central!B52</f>
        <v>25095646.3178817</v>
      </c>
      <c r="G64" s="133" t="n">
        <f aca="false">central_v2_m!E52+temporary_pension_bonus_central!B52</f>
        <v>24041377.5079526</v>
      </c>
      <c r="H64" s="42" t="n">
        <f aca="false">F64-J64</f>
        <v>23529830.2578638</v>
      </c>
      <c r="I64" s="42" t="n">
        <f aca="false">G64-K64</f>
        <v>22522535.9297352</v>
      </c>
      <c r="J64" s="133" t="n">
        <f aca="false">central_v2_m!J52</f>
        <v>1565816.06001794</v>
      </c>
      <c r="K64" s="133" t="n">
        <f aca="false">central_v2_m!K52</f>
        <v>1518841.57821741</v>
      </c>
      <c r="L64" s="42" t="n">
        <f aca="false">H64-I64</f>
        <v>1007294.3281286</v>
      </c>
      <c r="M64" s="42" t="n">
        <f aca="false">J64-K64</f>
        <v>46974.4818005385</v>
      </c>
      <c r="N64" s="133" t="n">
        <f aca="false">SUM(central_v5_m!C52:J52)</f>
        <v>3219934.42709169</v>
      </c>
      <c r="O64" s="7"/>
      <c r="P64" s="7"/>
      <c r="Q64" s="42" t="n">
        <f aca="false">I64*5.5017049523</f>
        <v>123912347.462979</v>
      </c>
      <c r="R64" s="42"/>
      <c r="S64" s="42"/>
      <c r="T64" s="7"/>
      <c r="U64" s="7"/>
      <c r="V64" s="42" t="n">
        <f aca="false">K64*5.5017049523</f>
        <v>8356218.23263785</v>
      </c>
      <c r="W64" s="42" t="n">
        <f aca="false">M64*5.5017049523</f>
        <v>258439.739153749</v>
      </c>
      <c r="X64" s="42" t="n">
        <f aca="false">N64*5.1890047538+L64*5.5017049523</f>
        <v>22250091.2425919</v>
      </c>
      <c r="Y64" s="42" t="n">
        <f aca="false">N64*5.1890047538</f>
        <v>16708255.049103</v>
      </c>
      <c r="Z64" s="42" t="n">
        <f aca="false">L64*5.5017049523</f>
        <v>5541836.19348881</v>
      </c>
      <c r="AA64" s="42"/>
      <c r="AB64" s="42"/>
      <c r="AC64" s="42"/>
      <c r="AD64" s="42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75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33" t="n">
        <f aca="false">central_v2_m!D53+temporary_pension_bonus_central!B53</f>
        <v>25304799.977118</v>
      </c>
      <c r="G65" s="133" t="n">
        <f aca="false">central_v2_m!E53+temporary_pension_bonus_central!B53</f>
        <v>24241170.0446324</v>
      </c>
      <c r="H65" s="42" t="n">
        <f aca="false">F65-J65</f>
        <v>23631400.1532139</v>
      </c>
      <c r="I65" s="42" t="n">
        <f aca="false">G65-K65</f>
        <v>22617972.2154454</v>
      </c>
      <c r="J65" s="133" t="n">
        <f aca="false">central_v2_m!J53</f>
        <v>1673399.82390411</v>
      </c>
      <c r="K65" s="133" t="n">
        <f aca="false">central_v2_m!K53</f>
        <v>1623197.82918699</v>
      </c>
      <c r="L65" s="42" t="n">
        <f aca="false">H65-I65</f>
        <v>1013427.93776847</v>
      </c>
      <c r="M65" s="42" t="n">
        <f aca="false">J65-K65</f>
        <v>50201.9947171235</v>
      </c>
      <c r="N65" s="133" t="n">
        <f aca="false">SUM(central_v5_m!C53:J53)</f>
        <v>3135304.1683685</v>
      </c>
      <c r="O65" s="7"/>
      <c r="P65" s="7"/>
      <c r="Q65" s="42" t="n">
        <f aca="false">I65*5.5017049523</f>
        <v>124437409.7487</v>
      </c>
      <c r="R65" s="42"/>
      <c r="S65" s="42"/>
      <c r="T65" s="7"/>
      <c r="U65" s="7"/>
      <c r="V65" s="42" t="n">
        <f aca="false">K65*5.5017049523</f>
        <v>8930355.53540065</v>
      </c>
      <c r="W65" s="42" t="n">
        <f aca="false">M65*5.5017049523</f>
        <v>276196.562950537</v>
      </c>
      <c r="X65" s="42" t="n">
        <f aca="false">N65*5.1890047538+L65*5.5017049523</f>
        <v>21844689.738293</v>
      </c>
      <c r="Y65" s="42" t="n">
        <f aca="false">N65*5.1890047538</f>
        <v>16269108.2342731</v>
      </c>
      <c r="Z65" s="42" t="n">
        <f aca="false">L65*5.5017049523</f>
        <v>5575581.50401995</v>
      </c>
      <c r="AA65" s="42"/>
      <c r="AB65" s="42"/>
      <c r="AC65" s="42"/>
      <c r="AD65" s="42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75" hidden="false" customHeight="false" outlineLevel="0" collapsed="false">
      <c r="A66" s="40"/>
      <c r="B66" s="5"/>
      <c r="C66" s="40" t="n">
        <f aca="false">C62+1</f>
        <v>2028</v>
      </c>
      <c r="D66" s="40" t="n">
        <f aca="false">D62</f>
        <v>1</v>
      </c>
      <c r="E66" s="40" t="n">
        <v>213</v>
      </c>
      <c r="F66" s="131" t="n">
        <f aca="false">central_v2_m!D54+temporary_pension_bonus_central!B54</f>
        <v>25531378.8929574</v>
      </c>
      <c r="G66" s="131" t="n">
        <f aca="false">central_v2_m!E54+temporary_pension_bonus_central!B54</f>
        <v>24457167.0086839</v>
      </c>
      <c r="H66" s="8" t="n">
        <f aca="false">F66-J66</f>
        <v>23792434.3971019</v>
      </c>
      <c r="I66" s="8" t="n">
        <f aca="false">G66-K66</f>
        <v>22770390.8477042</v>
      </c>
      <c r="J66" s="131" t="n">
        <f aca="false">central_v2_m!J54</f>
        <v>1738944.49585544</v>
      </c>
      <c r="K66" s="131" t="n">
        <f aca="false">central_v2_m!K54</f>
        <v>1686776.16097978</v>
      </c>
      <c r="L66" s="8" t="n">
        <f aca="false">H66-I66</f>
        <v>1022043.54939775</v>
      </c>
      <c r="M66" s="8" t="n">
        <f aca="false">J66-K66</f>
        <v>52168.3348756635</v>
      </c>
      <c r="N66" s="131" t="n">
        <f aca="false">SUM(central_v5_m!C54:J54)</f>
        <v>3952143.28923097</v>
      </c>
      <c r="O66" s="5"/>
      <c r="P66" s="5"/>
      <c r="Q66" s="8" t="n">
        <f aca="false">I66*5.5017049523</f>
        <v>125275972.092621</v>
      </c>
      <c r="R66" s="8"/>
      <c r="S66" s="8"/>
      <c r="T66" s="5"/>
      <c r="U66" s="5"/>
      <c r="V66" s="8" t="n">
        <f aca="false">K66*5.5017049523</f>
        <v>9280144.75828402</v>
      </c>
      <c r="W66" s="8" t="n">
        <f aca="false">M66*5.5017049523</f>
        <v>287014.786338683</v>
      </c>
      <c r="X66" s="8" t="n">
        <f aca="false">N66*5.1890047538+L66*5.5017049523</f>
        <v>26130672.3727061</v>
      </c>
      <c r="Y66" s="8" t="n">
        <f aca="false">N66*5.1890047538</f>
        <v>20507690.3155183</v>
      </c>
      <c r="Z66" s="8" t="n">
        <f aca="false">L66*5.5017049523</f>
        <v>5622982.05718788</v>
      </c>
      <c r="AA66" s="8"/>
      <c r="AB66" s="8"/>
      <c r="AC66" s="8"/>
      <c r="AD66" s="8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</row>
    <row r="67" customFormat="false" ht="12.75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33" t="n">
        <f aca="false">central_v2_m!D55+temporary_pension_bonus_central!B55</f>
        <v>25672075.5582005</v>
      </c>
      <c r="G67" s="133" t="n">
        <f aca="false">central_v2_m!E55+temporary_pension_bonus_central!B55</f>
        <v>24590199.3318194</v>
      </c>
      <c r="H67" s="42" t="n">
        <f aca="false">F67-J67</f>
        <v>23855961.3067673</v>
      </c>
      <c r="I67" s="42" t="n">
        <f aca="false">G67-K67</f>
        <v>22828568.5079292</v>
      </c>
      <c r="J67" s="133" t="n">
        <f aca="false">central_v2_m!J55</f>
        <v>1816114.25143317</v>
      </c>
      <c r="K67" s="133" t="n">
        <f aca="false">central_v2_m!K55</f>
        <v>1761630.82389018</v>
      </c>
      <c r="L67" s="42" t="n">
        <f aca="false">H67-I67</f>
        <v>1027392.79883808</v>
      </c>
      <c r="M67" s="42" t="n">
        <f aca="false">J67-K67</f>
        <v>54483.4275429947</v>
      </c>
      <c r="N67" s="133" t="n">
        <f aca="false">SUM(central_v5_m!C55:J55)</f>
        <v>3203126.59041636</v>
      </c>
      <c r="O67" s="7"/>
      <c r="P67" s="7"/>
      <c r="Q67" s="42" t="n">
        <f aca="false">I67*5.5017049523</f>
        <v>125596048.413994</v>
      </c>
      <c r="R67" s="42"/>
      <c r="S67" s="42"/>
      <c r="T67" s="7"/>
      <c r="U67" s="7"/>
      <c r="V67" s="42" t="n">
        <f aca="false">K67*5.5017049523</f>
        <v>9691973.02792093</v>
      </c>
      <c r="W67" s="42" t="n">
        <f aca="false">M67*5.5017049523</f>
        <v>299751.743131572</v>
      </c>
      <c r="X67" s="42" t="n">
        <f aca="false">N67*5.1890047538+L67*5.5017049523</f>
        <v>22273451.1540185</v>
      </c>
      <c r="Y67" s="42" t="n">
        <f aca="false">N67*5.1890047538</f>
        <v>16621039.1046937</v>
      </c>
      <c r="Z67" s="42" t="n">
        <f aca="false">L67*5.5017049523</f>
        <v>5652412.04932482</v>
      </c>
      <c r="AA67" s="42"/>
      <c r="AB67" s="42"/>
      <c r="AC67" s="42"/>
      <c r="AD67" s="42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75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33" t="n">
        <f aca="false">central_v2_m!D56+temporary_pension_bonus_central!B56</f>
        <v>25837552.0627497</v>
      </c>
      <c r="G68" s="133" t="n">
        <f aca="false">central_v2_m!E56+temporary_pension_bonus_central!B56</f>
        <v>24747502.5326512</v>
      </c>
      <c r="H68" s="42" t="n">
        <f aca="false">F68-J68</f>
        <v>23961797.4831365</v>
      </c>
      <c r="I68" s="42" t="n">
        <f aca="false">G68-K68</f>
        <v>22928020.5904264</v>
      </c>
      <c r="J68" s="133" t="n">
        <f aca="false">central_v2_m!J56</f>
        <v>1875754.57961321</v>
      </c>
      <c r="K68" s="133" t="n">
        <f aca="false">central_v2_m!K56</f>
        <v>1819481.94222482</v>
      </c>
      <c r="L68" s="42" t="n">
        <f aca="false">H68-I68</f>
        <v>1033776.89271015</v>
      </c>
      <c r="M68" s="42" t="n">
        <f aca="false">J68-K68</f>
        <v>56272.6373883963</v>
      </c>
      <c r="N68" s="133" t="n">
        <f aca="false">SUM(central_v5_m!C56:J56)</f>
        <v>3133054.83977751</v>
      </c>
      <c r="O68" s="7"/>
      <c r="P68" s="7"/>
      <c r="Q68" s="42" t="n">
        <f aca="false">I68*5.5017049523</f>
        <v>126143204.428785</v>
      </c>
      <c r="R68" s="42"/>
      <c r="S68" s="42"/>
      <c r="T68" s="7"/>
      <c r="U68" s="7"/>
      <c r="V68" s="42" t="n">
        <f aca="false">K68*5.5017049523</f>
        <v>10010252.8121587</v>
      </c>
      <c r="W68" s="42" t="n">
        <f aca="false">M68*5.5017049523</f>
        <v>309595.447798722</v>
      </c>
      <c r="X68" s="42" t="n">
        <f aca="false">N68*5.1890047538+L68*5.5017049523</f>
        <v>21944971.9077184</v>
      </c>
      <c r="Y68" s="42" t="n">
        <f aca="false">N68*5.1890047538</f>
        <v>16257436.4575216</v>
      </c>
      <c r="Z68" s="42" t="n">
        <f aca="false">L68*5.5017049523</f>
        <v>5687535.45019675</v>
      </c>
      <c r="AA68" s="42"/>
      <c r="AB68" s="42"/>
      <c r="AC68" s="42"/>
      <c r="AD68" s="42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75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33" t="n">
        <f aca="false">central_v2_m!D57+temporary_pension_bonus_central!B57</f>
        <v>26000250.4260712</v>
      </c>
      <c r="G69" s="133" t="n">
        <f aca="false">central_v2_m!E57+temporary_pension_bonus_central!B57</f>
        <v>24902135.5492251</v>
      </c>
      <c r="H69" s="42" t="n">
        <f aca="false">F69-J69</f>
        <v>24041778.8719741</v>
      </c>
      <c r="I69" s="42" t="n">
        <f aca="false">G69-K69</f>
        <v>23002418.1417508</v>
      </c>
      <c r="J69" s="133" t="n">
        <f aca="false">central_v2_m!J57</f>
        <v>1958471.55409716</v>
      </c>
      <c r="K69" s="133" t="n">
        <f aca="false">central_v2_m!K57</f>
        <v>1899717.40747424</v>
      </c>
      <c r="L69" s="42" t="n">
        <f aca="false">H69-I69</f>
        <v>1039360.73022325</v>
      </c>
      <c r="M69" s="42" t="n">
        <f aca="false">J69-K69</f>
        <v>58754.1466229146</v>
      </c>
      <c r="N69" s="133" t="n">
        <f aca="false">SUM(central_v5_m!C57:J57)</f>
        <v>3143701.23990301</v>
      </c>
      <c r="O69" s="7"/>
      <c r="P69" s="7"/>
      <c r="Q69" s="42" t="n">
        <f aca="false">I69*5.5017049523</f>
        <v>126552517.805346</v>
      </c>
      <c r="R69" s="42"/>
      <c r="S69" s="42"/>
      <c r="T69" s="7"/>
      <c r="U69" s="7"/>
      <c r="V69" s="42" t="n">
        <f aca="false">K69*5.5017049523</f>
        <v>10451684.6686715</v>
      </c>
      <c r="W69" s="42" t="n">
        <f aca="false">M69*5.5017049523</f>
        <v>323247.97944345</v>
      </c>
      <c r="X69" s="42" t="n">
        <f aca="false">N69*5.1890047538+L69*5.5017049523</f>
        <v>22030936.755079</v>
      </c>
      <c r="Y69" s="42" t="n">
        <f aca="false">N69*5.1890047538</f>
        <v>16312680.6783837</v>
      </c>
      <c r="Z69" s="42" t="n">
        <f aca="false">L69*5.5017049523</f>
        <v>5718256.07669538</v>
      </c>
      <c r="AA69" s="42"/>
      <c r="AB69" s="42"/>
      <c r="AC69" s="42"/>
      <c r="AD69" s="42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75" hidden="false" customHeight="false" outlineLevel="0" collapsed="false">
      <c r="A70" s="40"/>
      <c r="B70" s="5"/>
      <c r="C70" s="40" t="n">
        <f aca="false">C66+1</f>
        <v>2029</v>
      </c>
      <c r="D70" s="40" t="n">
        <f aca="false">D66</f>
        <v>1</v>
      </c>
      <c r="E70" s="40" t="n">
        <v>217</v>
      </c>
      <c r="F70" s="131" t="n">
        <f aca="false">central_v2_m!D58+temporary_pension_bonus_central!B58</f>
        <v>26182036.751663</v>
      </c>
      <c r="G70" s="131" t="n">
        <f aca="false">central_v2_m!E58+temporary_pension_bonus_central!B58</f>
        <v>25074906.8501581</v>
      </c>
      <c r="H70" s="8" t="n">
        <f aca="false">F70-J70</f>
        <v>24174447.2969216</v>
      </c>
      <c r="I70" s="8" t="n">
        <f aca="false">G70-K70</f>
        <v>23127545.0790589</v>
      </c>
      <c r="J70" s="131" t="n">
        <f aca="false">central_v2_m!J58</f>
        <v>2007589.45474143</v>
      </c>
      <c r="K70" s="131" t="n">
        <f aca="false">central_v2_m!K58</f>
        <v>1947361.77109919</v>
      </c>
      <c r="L70" s="8" t="n">
        <f aca="false">H70-I70</f>
        <v>1046902.21786267</v>
      </c>
      <c r="M70" s="8" t="n">
        <f aca="false">J70-K70</f>
        <v>60227.6836422428</v>
      </c>
      <c r="N70" s="131" t="n">
        <f aca="false">SUM(central_v5_m!C58:J58)</f>
        <v>3756858.129822</v>
      </c>
      <c r="O70" s="5"/>
      <c r="P70" s="5"/>
      <c r="Q70" s="8" t="n">
        <f aca="false">I70*5.5017049523</f>
        <v>127240929.296</v>
      </c>
      <c r="R70" s="8"/>
      <c r="S70" s="8"/>
      <c r="T70" s="5"/>
      <c r="U70" s="5"/>
      <c r="V70" s="8" t="n">
        <f aca="false">K70*5.5017049523</f>
        <v>10713809.8999761</v>
      </c>
      <c r="W70" s="8" t="n">
        <f aca="false">M70*5.5017049523</f>
        <v>331354.945360085</v>
      </c>
      <c r="X70" s="8" t="n">
        <f aca="false">N70*5.1890047538+L70*5.5017049523</f>
        <v>25254101.8115874</v>
      </c>
      <c r="Y70" s="8" t="n">
        <f aca="false">N70*5.1890047538</f>
        <v>19494354.6949986</v>
      </c>
      <c r="Z70" s="8" t="n">
        <f aca="false">L70*5.5017049523</f>
        <v>5759747.11658888</v>
      </c>
      <c r="AA70" s="8"/>
      <c r="AB70" s="8"/>
      <c r="AC70" s="8"/>
      <c r="AD70" s="8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</row>
    <row r="71" customFormat="false" ht="12.75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33" t="n">
        <f aca="false">central_v2_m!D59+temporary_pension_bonus_central!B59</f>
        <v>26327591.9121123</v>
      </c>
      <c r="G71" s="133" t="n">
        <f aca="false">central_v2_m!E59+temporary_pension_bonus_central!B59</f>
        <v>25213710.1504608</v>
      </c>
      <c r="H71" s="42" t="n">
        <f aca="false">F71-J71</f>
        <v>24261087.9557006</v>
      </c>
      <c r="I71" s="42" t="n">
        <f aca="false">G71-K71</f>
        <v>23209201.3127415</v>
      </c>
      <c r="J71" s="133" t="n">
        <f aca="false">central_v2_m!J59</f>
        <v>2066503.95641169</v>
      </c>
      <c r="K71" s="133" t="n">
        <f aca="false">central_v2_m!K59</f>
        <v>2004508.83771934</v>
      </c>
      <c r="L71" s="42" t="n">
        <f aca="false">H71-I71</f>
        <v>1051886.6429591</v>
      </c>
      <c r="M71" s="42" t="n">
        <f aca="false">J71-K71</f>
        <v>61995.1186923503</v>
      </c>
      <c r="N71" s="133" t="n">
        <f aca="false">SUM(central_v5_m!C59:J59)</f>
        <v>3112505.73039966</v>
      </c>
      <c r="O71" s="7"/>
      <c r="P71" s="7"/>
      <c r="Q71" s="42" t="n">
        <f aca="false">I71*5.5017049523</f>
        <v>127690177.801237</v>
      </c>
      <c r="R71" s="42"/>
      <c r="S71" s="42"/>
      <c r="T71" s="7"/>
      <c r="U71" s="7"/>
      <c r="V71" s="42" t="n">
        <f aca="false">K71*5.5017049523</f>
        <v>11028216.1994096</v>
      </c>
      <c r="W71" s="42" t="n">
        <f aca="false">M71*5.5017049523</f>
        <v>341078.85152813</v>
      </c>
      <c r="X71" s="42" t="n">
        <f aca="false">N71*5.1890047538+L71*5.5017049523</f>
        <v>21937976.9840999</v>
      </c>
      <c r="Y71" s="42" t="n">
        <f aca="false">N71*5.1890047538</f>
        <v>16150807.0312736</v>
      </c>
      <c r="Z71" s="42" t="n">
        <f aca="false">L71*5.5017049523</f>
        <v>5787169.9528263</v>
      </c>
      <c r="AA71" s="42"/>
      <c r="AB71" s="42"/>
      <c r="AC71" s="42"/>
      <c r="AD71" s="42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75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33" t="n">
        <f aca="false">central_v2_m!D60+temporary_pension_bonus_central!B60</f>
        <v>26362118.6627743</v>
      </c>
      <c r="G72" s="133" t="n">
        <f aca="false">central_v2_m!E60+temporary_pension_bonus_central!B60</f>
        <v>25246618.4583756</v>
      </c>
      <c r="H72" s="42" t="n">
        <f aca="false">F72-J72</f>
        <v>24247784.9242393</v>
      </c>
      <c r="I72" s="42" t="n">
        <f aca="false">G72-K72</f>
        <v>23195714.7319966</v>
      </c>
      <c r="J72" s="133" t="n">
        <f aca="false">central_v2_m!J60</f>
        <v>2114333.738535</v>
      </c>
      <c r="K72" s="133" t="n">
        <f aca="false">central_v2_m!K60</f>
        <v>2050903.72637895</v>
      </c>
      <c r="L72" s="42" t="n">
        <f aca="false">H72-I72</f>
        <v>1052070.19224272</v>
      </c>
      <c r="M72" s="42" t="n">
        <f aca="false">J72-K72</f>
        <v>63430.0121560497</v>
      </c>
      <c r="N72" s="133" t="n">
        <f aca="false">SUM(central_v5_m!C60:J60)</f>
        <v>3087479.63968412</v>
      </c>
      <c r="O72" s="7"/>
      <c r="P72" s="7"/>
      <c r="Q72" s="42" t="n">
        <f aca="false">I72*5.5017049523</f>
        <v>127615978.613164</v>
      </c>
      <c r="R72" s="42"/>
      <c r="S72" s="42"/>
      <c r="T72" s="7"/>
      <c r="U72" s="7"/>
      <c r="V72" s="42" t="n">
        <f aca="false">K72*5.5017049523</f>
        <v>11283467.1881096</v>
      </c>
      <c r="W72" s="42" t="n">
        <f aca="false">M72*5.5017049523</f>
        <v>348973.212003388</v>
      </c>
      <c r="X72" s="42" t="n">
        <f aca="false">N72*5.1890047538+L72*5.5017049523</f>
        <v>21809126.3144106</v>
      </c>
      <c r="Y72" s="42" t="n">
        <f aca="false">N72*5.1890047538</f>
        <v>16020946.5275816</v>
      </c>
      <c r="Z72" s="42" t="n">
        <f aca="false">L72*5.5017049523</f>
        <v>5788179.786829</v>
      </c>
      <c r="AA72" s="42"/>
      <c r="AB72" s="42"/>
      <c r="AC72" s="42"/>
      <c r="AD72" s="42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75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33" t="n">
        <f aca="false">central_v2_m!D61+temporary_pension_bonus_central!B61</f>
        <v>26400175.3093249</v>
      </c>
      <c r="G73" s="133" t="n">
        <f aca="false">central_v2_m!E61+temporary_pension_bonus_central!B61</f>
        <v>25283401.1120624</v>
      </c>
      <c r="H73" s="42" t="n">
        <f aca="false">F73-J73</f>
        <v>24214201.6352471</v>
      </c>
      <c r="I73" s="42" t="n">
        <f aca="false">G73-K73</f>
        <v>23163006.6482069</v>
      </c>
      <c r="J73" s="133" t="n">
        <f aca="false">central_v2_m!J61</f>
        <v>2185973.67407781</v>
      </c>
      <c r="K73" s="133" t="n">
        <f aca="false">central_v2_m!K61</f>
        <v>2120394.46385548</v>
      </c>
      <c r="L73" s="42" t="n">
        <f aca="false">H73-I73</f>
        <v>1051194.98704019</v>
      </c>
      <c r="M73" s="42" t="n">
        <f aca="false">J73-K73</f>
        <v>65579.2102223341</v>
      </c>
      <c r="N73" s="133" t="n">
        <f aca="false">SUM(central_v5_m!C61:J61)</f>
        <v>3038705.69392739</v>
      </c>
      <c r="O73" s="7"/>
      <c r="P73" s="7"/>
      <c r="Q73" s="42" t="n">
        <f aca="false">I73*5.5017049523</f>
        <v>127436028.386598</v>
      </c>
      <c r="R73" s="42"/>
      <c r="S73" s="42"/>
      <c r="T73" s="7"/>
      <c r="U73" s="7"/>
      <c r="V73" s="42" t="n">
        <f aca="false">K73*5.5017049523</f>
        <v>11665784.7226232</v>
      </c>
      <c r="W73" s="42" t="n">
        <f aca="false">M73*5.5017049523</f>
        <v>360797.465648138</v>
      </c>
      <c r="X73" s="42" t="n">
        <f aca="false">N73*5.1890047538+L73*5.5017049523</f>
        <v>21551222.9572203</v>
      </c>
      <c r="Y73" s="42" t="n">
        <f aca="false">N73*5.1890047538</f>
        <v>15767858.2911883</v>
      </c>
      <c r="Z73" s="42" t="n">
        <f aca="false">L73*5.5017049523</f>
        <v>5783364.66603196</v>
      </c>
      <c r="AA73" s="42"/>
      <c r="AB73" s="42"/>
      <c r="AC73" s="42"/>
      <c r="AD73" s="42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75" hidden="false" customHeight="false" outlineLevel="0" collapsed="false">
      <c r="A74" s="40"/>
      <c r="B74" s="5"/>
      <c r="C74" s="40" t="n">
        <f aca="false">C70+1</f>
        <v>2030</v>
      </c>
      <c r="D74" s="40" t="n">
        <f aca="false">D70</f>
        <v>1</v>
      </c>
      <c r="E74" s="40" t="n">
        <v>221</v>
      </c>
      <c r="F74" s="131" t="n">
        <f aca="false">central_v2_m!D62+temporary_pension_bonus_central!B62</f>
        <v>26555988.7819594</v>
      </c>
      <c r="G74" s="131" t="n">
        <f aca="false">central_v2_m!E62+temporary_pension_bonus_central!B62</f>
        <v>25430880.5838015</v>
      </c>
      <c r="H74" s="8" t="n">
        <f aca="false">F74-J74</f>
        <v>24300220.2622189</v>
      </c>
      <c r="I74" s="8" t="n">
        <f aca="false">G74-K74</f>
        <v>23242785.1196531</v>
      </c>
      <c r="J74" s="131" t="n">
        <f aca="false">central_v2_m!J62</f>
        <v>2255768.51974056</v>
      </c>
      <c r="K74" s="131" t="n">
        <f aca="false">central_v2_m!K62</f>
        <v>2188095.46414834</v>
      </c>
      <c r="L74" s="8" t="n">
        <f aca="false">H74-I74</f>
        <v>1057435.14256572</v>
      </c>
      <c r="M74" s="8" t="n">
        <f aca="false">J74-K74</f>
        <v>67673.0555922166</v>
      </c>
      <c r="N74" s="131" t="n">
        <f aca="false">SUM(central_v5_m!C62:J62)</f>
        <v>3709277.27832446</v>
      </c>
      <c r="O74" s="5"/>
      <c r="P74" s="5"/>
      <c r="Q74" s="8" t="n">
        <f aca="false">I74*5.5017049523</f>
        <v>127874945.99804</v>
      </c>
      <c r="R74" s="8"/>
      <c r="S74" s="8"/>
      <c r="T74" s="5"/>
      <c r="U74" s="5"/>
      <c r="V74" s="8" t="n">
        <f aca="false">K74*5.5017049523</f>
        <v>12038255.6512101</v>
      </c>
      <c r="W74" s="8" t="n">
        <f aca="false">M74*5.5017049523</f>
        <v>372317.185088971</v>
      </c>
      <c r="X74" s="8" t="n">
        <f aca="false">N74*5.1890047538+L74*5.5017049523</f>
        <v>25065153.5909778</v>
      </c>
      <c r="Y74" s="8" t="n">
        <f aca="false">N74*5.1890047538</f>
        <v>19247457.4303879</v>
      </c>
      <c r="Z74" s="8" t="n">
        <f aca="false">L74*5.5017049523</f>
        <v>5817696.1605899</v>
      </c>
      <c r="AA74" s="8"/>
      <c r="AB74" s="8"/>
      <c r="AC74" s="8"/>
      <c r="AD74" s="8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</row>
    <row r="75" customFormat="false" ht="12.75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33" t="n">
        <f aca="false">central_v2_m!D63+temporary_pension_bonus_central!B63</f>
        <v>26705407.529119</v>
      </c>
      <c r="G75" s="133" t="n">
        <f aca="false">central_v2_m!E63+temporary_pension_bonus_central!B63</f>
        <v>25572681.5066893</v>
      </c>
      <c r="H75" s="42" t="n">
        <f aca="false">F75-J75</f>
        <v>24375630.7870969</v>
      </c>
      <c r="I75" s="42" t="n">
        <f aca="false">G75-K75</f>
        <v>23312798.0669278</v>
      </c>
      <c r="J75" s="133" t="n">
        <f aca="false">central_v2_m!J63</f>
        <v>2329776.74202215</v>
      </c>
      <c r="K75" s="133" t="n">
        <f aca="false">central_v2_m!K63</f>
        <v>2259883.43976149</v>
      </c>
      <c r="L75" s="42" t="n">
        <f aca="false">H75-I75</f>
        <v>1062832.72016912</v>
      </c>
      <c r="M75" s="42" t="n">
        <f aca="false">J75-K75</f>
        <v>69893.3022606643</v>
      </c>
      <c r="N75" s="133" t="n">
        <f aca="false">SUM(central_v5_m!C63:J63)</f>
        <v>3061301.78478782</v>
      </c>
      <c r="O75" s="7"/>
      <c r="P75" s="7"/>
      <c r="Q75" s="42" t="n">
        <f aca="false">I75*5.5017049523</f>
        <v>128260136.576786</v>
      </c>
      <c r="R75" s="42"/>
      <c r="S75" s="42"/>
      <c r="T75" s="7"/>
      <c r="U75" s="7"/>
      <c r="V75" s="42" t="n">
        <f aca="false">K75*5.5017049523</f>
        <v>12433211.9121565</v>
      </c>
      <c r="W75" s="42" t="n">
        <f aca="false">M75*5.5017049523</f>
        <v>384532.327180098</v>
      </c>
      <c r="X75" s="42" t="n">
        <f aca="false">N75*5.1890047538+L75*5.5017049523</f>
        <v>21732501.5541013</v>
      </c>
      <c r="Y75" s="42" t="n">
        <f aca="false">N75*5.1890047538</f>
        <v>15885109.5140804</v>
      </c>
      <c r="Z75" s="42" t="n">
        <f aca="false">L75*5.5017049523</f>
        <v>5847392.0400209</v>
      </c>
      <c r="AA75" s="42"/>
      <c r="AB75" s="42"/>
      <c r="AC75" s="42"/>
      <c r="AD75" s="42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75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33" t="n">
        <f aca="false">central_v2_m!D64+temporary_pension_bonus_central!B64</f>
        <v>26961921.5781471</v>
      </c>
      <c r="G76" s="133" t="n">
        <f aca="false">central_v2_m!E64+temporary_pension_bonus_central!B64</f>
        <v>25815501.9838943</v>
      </c>
      <c r="H76" s="42" t="n">
        <f aca="false">F76-J76</f>
        <v>24579969.2394763</v>
      </c>
      <c r="I76" s="42" t="n">
        <f aca="false">G76-K76</f>
        <v>23505008.2153837</v>
      </c>
      <c r="J76" s="133" t="n">
        <f aca="false">central_v2_m!J64</f>
        <v>2381952.3386708</v>
      </c>
      <c r="K76" s="133" t="n">
        <f aca="false">central_v2_m!K64</f>
        <v>2310493.76851067</v>
      </c>
      <c r="L76" s="42" t="n">
        <f aca="false">H76-I76</f>
        <v>1074961.02409266</v>
      </c>
      <c r="M76" s="42" t="n">
        <f aca="false">J76-K76</f>
        <v>71458.5701601235</v>
      </c>
      <c r="N76" s="133" t="n">
        <f aca="false">SUM(central_v5_m!C64:J64)</f>
        <v>3041618.2245221</v>
      </c>
      <c r="O76" s="7"/>
      <c r="P76" s="7"/>
      <c r="Q76" s="42" t="n">
        <f aca="false">I76*5.5017049523</f>
        <v>129317620.102428</v>
      </c>
      <c r="R76" s="42"/>
      <c r="S76" s="42"/>
      <c r="T76" s="7"/>
      <c r="U76" s="7"/>
      <c r="V76" s="42" t="n">
        <f aca="false">K76*5.5017049523</f>
        <v>12711655.0084735</v>
      </c>
      <c r="W76" s="42" t="n">
        <f aca="false">M76*5.5017049523</f>
        <v>393143.969334229</v>
      </c>
      <c r="X76" s="42" t="n">
        <f aca="false">N76*5.1890047538+L76*5.5017049523</f>
        <v>21697089.81607</v>
      </c>
      <c r="Y76" s="42" t="n">
        <f aca="false">N76*5.1890047538</f>
        <v>15782971.4262899</v>
      </c>
      <c r="Z76" s="42" t="n">
        <f aca="false">L76*5.5017049523</f>
        <v>5914118.38978006</v>
      </c>
      <c r="AA76" s="42"/>
      <c r="AB76" s="42"/>
      <c r="AC76" s="42"/>
      <c r="AD76" s="42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75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33" t="n">
        <f aca="false">central_v2_m!D65+temporary_pension_bonus_central!B65</f>
        <v>27045699.8873129</v>
      </c>
      <c r="G77" s="133" t="n">
        <f aca="false">central_v2_m!E65+temporary_pension_bonus_central!B65</f>
        <v>25894754.0196889</v>
      </c>
      <c r="H77" s="42" t="n">
        <f aca="false">F77-J77</f>
        <v>24638126.5639367</v>
      </c>
      <c r="I77" s="42" t="n">
        <f aca="false">G77-K77</f>
        <v>23559407.896014</v>
      </c>
      <c r="J77" s="133" t="n">
        <f aca="false">central_v2_m!J65</f>
        <v>2407573.32337622</v>
      </c>
      <c r="K77" s="133" t="n">
        <f aca="false">central_v2_m!K65</f>
        <v>2335346.12367493</v>
      </c>
      <c r="L77" s="42" t="n">
        <f aca="false">H77-I77</f>
        <v>1078718.66792273</v>
      </c>
      <c r="M77" s="42" t="n">
        <f aca="false">J77-K77</f>
        <v>72227.1997012864</v>
      </c>
      <c r="N77" s="133" t="n">
        <f aca="false">SUM(central_v5_m!C65:J65)</f>
        <v>3036473.10722082</v>
      </c>
      <c r="O77" s="7"/>
      <c r="P77" s="7"/>
      <c r="Q77" s="42" t="n">
        <f aca="false">I77*5.5017049523</f>
        <v>129616911.094756</v>
      </c>
      <c r="R77" s="42"/>
      <c r="S77" s="42"/>
      <c r="T77" s="7"/>
      <c r="U77" s="7"/>
      <c r="V77" s="42" t="n">
        <f aca="false">K77*5.5017049523</f>
        <v>12848385.333957</v>
      </c>
      <c r="W77" s="42" t="n">
        <f aca="false">M77*5.5017049523</f>
        <v>397372.742287328</v>
      </c>
      <c r="X77" s="42" t="n">
        <f aca="false">N77*5.1890047538+L77*5.5017049523</f>
        <v>21691065.2256036</v>
      </c>
      <c r="Y77" s="42" t="n">
        <f aca="false">N77*5.1890047538</f>
        <v>15756273.3881547</v>
      </c>
      <c r="Z77" s="42" t="n">
        <f aca="false">L77*5.5017049523</f>
        <v>5934791.83744895</v>
      </c>
      <c r="AA77" s="42"/>
      <c r="AB77" s="42"/>
      <c r="AC77" s="42"/>
      <c r="AD77" s="42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75" hidden="false" customHeight="false" outlineLevel="0" collapsed="false">
      <c r="A78" s="40"/>
      <c r="B78" s="5"/>
      <c r="C78" s="40" t="n">
        <f aca="false">C74+1</f>
        <v>2031</v>
      </c>
      <c r="D78" s="40" t="n">
        <f aca="false">D74</f>
        <v>1</v>
      </c>
      <c r="E78" s="40" t="n">
        <v>225</v>
      </c>
      <c r="F78" s="131" t="n">
        <f aca="false">central_v2_m!D66+temporary_pension_bonus_central!B66</f>
        <v>27155677.3799776</v>
      </c>
      <c r="G78" s="131" t="n">
        <f aca="false">central_v2_m!E66+temporary_pension_bonus_central!B66</f>
        <v>25999821.1727129</v>
      </c>
      <c r="H78" s="8" t="n">
        <f aca="false">F78-J78</f>
        <v>24661799.8352745</v>
      </c>
      <c r="I78" s="8" t="n">
        <f aca="false">G78-K78</f>
        <v>23580759.9543509</v>
      </c>
      <c r="J78" s="131" t="n">
        <f aca="false">central_v2_m!J66</f>
        <v>2493877.54470306</v>
      </c>
      <c r="K78" s="131" t="n">
        <f aca="false">central_v2_m!K66</f>
        <v>2419061.21836196</v>
      </c>
      <c r="L78" s="8" t="n">
        <f aca="false">H78-I78</f>
        <v>1081039.88092361</v>
      </c>
      <c r="M78" s="8" t="n">
        <f aca="false">J78-K78</f>
        <v>74816.3263410912</v>
      </c>
      <c r="N78" s="131" t="n">
        <f aca="false">SUM(central_v5_m!C66:J66)</f>
        <v>3648965.10167917</v>
      </c>
      <c r="O78" s="5"/>
      <c r="P78" s="5"/>
      <c r="Q78" s="8" t="n">
        <f aca="false">I78*5.5017049523</f>
        <v>129734383.81985</v>
      </c>
      <c r="R78" s="8"/>
      <c r="S78" s="8"/>
      <c r="T78" s="5"/>
      <c r="U78" s="5"/>
      <c r="V78" s="8" t="n">
        <f aca="false">K78*5.5017049523</f>
        <v>13308961.0849789</v>
      </c>
      <c r="W78" s="8" t="n">
        <f aca="false">M78*5.5017049523</f>
        <v>411617.353143674</v>
      </c>
      <c r="X78" s="8" t="n">
        <f aca="false">N78*5.1890047538+L78*5.5017049523</f>
        <v>24882059.7255747</v>
      </c>
      <c r="Y78" s="8" t="n">
        <f aca="false">N78*5.1890047538</f>
        <v>18934497.2590635</v>
      </c>
      <c r="Z78" s="8" t="n">
        <f aca="false">L78*5.5017049523</f>
        <v>5947562.46651121</v>
      </c>
      <c r="AA78" s="8"/>
      <c r="AB78" s="8"/>
      <c r="AC78" s="8"/>
      <c r="AD78" s="8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</row>
    <row r="79" customFormat="false" ht="12.75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33" t="n">
        <f aca="false">central_v2_m!D67+temporary_pension_bonus_central!B67</f>
        <v>27329134.0510976</v>
      </c>
      <c r="G79" s="133" t="n">
        <f aca="false">central_v2_m!E67+temporary_pension_bonus_central!B67</f>
        <v>26165148.1044246</v>
      </c>
      <c r="H79" s="42" t="n">
        <f aca="false">F79-J79</f>
        <v>24771862.755545</v>
      </c>
      <c r="I79" s="42" t="n">
        <f aca="false">G79-K79</f>
        <v>23684594.9477385</v>
      </c>
      <c r="J79" s="133" t="n">
        <f aca="false">central_v2_m!J67</f>
        <v>2557271.29555265</v>
      </c>
      <c r="K79" s="133" t="n">
        <f aca="false">central_v2_m!K67</f>
        <v>2480553.15668607</v>
      </c>
      <c r="L79" s="42" t="n">
        <f aca="false">H79-I79</f>
        <v>1087267.80780647</v>
      </c>
      <c r="M79" s="42" t="n">
        <f aca="false">J79-K79</f>
        <v>76718.1388665796</v>
      </c>
      <c r="N79" s="133" t="n">
        <f aca="false">SUM(central_v5_m!C67:J67)</f>
        <v>3032445.6706556</v>
      </c>
      <c r="O79" s="7"/>
      <c r="P79" s="7"/>
      <c r="Q79" s="42" t="n">
        <f aca="false">I79*5.5017049523</f>
        <v>130305653.317192</v>
      </c>
      <c r="R79" s="42"/>
      <c r="S79" s="42"/>
      <c r="T79" s="7"/>
      <c r="U79" s="7"/>
      <c r="V79" s="42" t="n">
        <f aca="false">K79*5.5017049523</f>
        <v>13647271.5865832</v>
      </c>
      <c r="W79" s="42" t="n">
        <f aca="false">M79*5.5017049523</f>
        <v>422080.5645335</v>
      </c>
      <c r="X79" s="42" t="n">
        <f aca="false">N79*5.1890047538+L79*5.5017049523</f>
        <v>21717201.6833574</v>
      </c>
      <c r="Y79" s="42" t="n">
        <f aca="false">N79*5.1890047538</f>
        <v>15735375.0006722</v>
      </c>
      <c r="Z79" s="42" t="n">
        <f aca="false">L79*5.5017049523</f>
        <v>5981826.68268524</v>
      </c>
      <c r="AA79" s="42"/>
      <c r="AB79" s="42"/>
      <c r="AC79" s="42"/>
      <c r="AD79" s="42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75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33" t="n">
        <f aca="false">central_v2_m!D68+temporary_pension_bonus_central!B68</f>
        <v>27410826.6284345</v>
      </c>
      <c r="G80" s="133" t="n">
        <f aca="false">central_v2_m!E68+temporary_pension_bonus_central!B68</f>
        <v>26242823.1918683</v>
      </c>
      <c r="H80" s="42" t="n">
        <f aca="false">F80-J80</f>
        <v>24799143.6189102</v>
      </c>
      <c r="I80" s="42" t="n">
        <f aca="false">G80-K80</f>
        <v>23709490.6726296</v>
      </c>
      <c r="J80" s="133" t="n">
        <f aca="false">central_v2_m!J68</f>
        <v>2611683.00952435</v>
      </c>
      <c r="K80" s="133" t="n">
        <f aca="false">central_v2_m!K68</f>
        <v>2533332.51923862</v>
      </c>
      <c r="L80" s="42" t="n">
        <f aca="false">H80-I80</f>
        <v>1089652.94628054</v>
      </c>
      <c r="M80" s="42" t="n">
        <f aca="false">J80-K80</f>
        <v>78350.4902857305</v>
      </c>
      <c r="N80" s="133" t="n">
        <f aca="false">SUM(central_v5_m!C68:J68)</f>
        <v>2992677.77496783</v>
      </c>
      <c r="O80" s="7"/>
      <c r="P80" s="7"/>
      <c r="Q80" s="42" t="n">
        <f aca="false">I80*5.5017049523</f>
        <v>130442622.250117</v>
      </c>
      <c r="R80" s="42"/>
      <c r="S80" s="42"/>
      <c r="T80" s="7"/>
      <c r="U80" s="7"/>
      <c r="V80" s="42" t="n">
        <f aca="false">K80*5.5017049523</f>
        <v>13937648.0669178</v>
      </c>
      <c r="W80" s="42" t="n">
        <f aca="false">M80*5.5017049523</f>
        <v>431061.280420136</v>
      </c>
      <c r="X80" s="42" t="n">
        <f aca="false">N80*5.1890047538+L80*5.5017049523</f>
        <v>21523968.2117396</v>
      </c>
      <c r="Y80" s="42" t="n">
        <f aca="false">N80*5.1890047538</f>
        <v>15529019.2008997</v>
      </c>
      <c r="Z80" s="42" t="n">
        <f aca="false">L80*5.5017049523</f>
        <v>5994949.01083993</v>
      </c>
      <c r="AA80" s="42"/>
      <c r="AB80" s="42"/>
      <c r="AC80" s="42"/>
      <c r="AD80" s="42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75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33" t="n">
        <f aca="false">central_v2_m!D69+temporary_pension_bonus_central!B69</f>
        <v>27572572.938805</v>
      </c>
      <c r="G81" s="133" t="n">
        <f aca="false">central_v2_m!E69+temporary_pension_bonus_central!B69</f>
        <v>26397121.7204943</v>
      </c>
      <c r="H81" s="42" t="n">
        <f aca="false">F81-J81</f>
        <v>24882406.7656443</v>
      </c>
      <c r="I81" s="42" t="n">
        <f aca="false">G81-K81</f>
        <v>23787660.5325284</v>
      </c>
      <c r="J81" s="133" t="n">
        <f aca="false">central_v2_m!J69</f>
        <v>2690166.17316072</v>
      </c>
      <c r="K81" s="133" t="n">
        <f aca="false">central_v2_m!K69</f>
        <v>2609461.18796589</v>
      </c>
      <c r="L81" s="42" t="n">
        <f aca="false">H81-I81</f>
        <v>1094746.23311587</v>
      </c>
      <c r="M81" s="42" t="n">
        <f aca="false">J81-K81</f>
        <v>80704.9851948218</v>
      </c>
      <c r="N81" s="133" t="n">
        <f aca="false">SUM(central_v5_m!C69:J69)</f>
        <v>2945185.60015387</v>
      </c>
      <c r="O81" s="7"/>
      <c r="P81" s="7"/>
      <c r="Q81" s="42" t="n">
        <f aca="false">I81*5.5017049523</f>
        <v>130872689.755443</v>
      </c>
      <c r="R81" s="42"/>
      <c r="S81" s="42"/>
      <c r="T81" s="7"/>
      <c r="U81" s="7"/>
      <c r="V81" s="42" t="n">
        <f aca="false">K81*5.5017049523</f>
        <v>14356485.5406666</v>
      </c>
      <c r="W81" s="42" t="n">
        <f aca="false">M81*5.5017049523</f>
        <v>444015.01672165</v>
      </c>
      <c r="X81" s="42" t="n">
        <f aca="false">N81*5.1890047538+L81*5.5017049523</f>
        <v>21305552.8522671</v>
      </c>
      <c r="Y81" s="42" t="n">
        <f aca="false">N81*5.1890047538</f>
        <v>15282582.0800217</v>
      </c>
      <c r="Z81" s="42" t="n">
        <f aca="false">L81*5.5017049523</f>
        <v>6022970.77224533</v>
      </c>
      <c r="AA81" s="42"/>
      <c r="AB81" s="42"/>
      <c r="AC81" s="42"/>
      <c r="AD81" s="42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75" hidden="false" customHeight="false" outlineLevel="0" collapsed="false">
      <c r="A82" s="40"/>
      <c r="B82" s="5"/>
      <c r="C82" s="40" t="n">
        <f aca="false">C78+1</f>
        <v>2032</v>
      </c>
      <c r="D82" s="40" t="n">
        <f aca="false">D78</f>
        <v>1</v>
      </c>
      <c r="E82" s="40" t="n">
        <v>229</v>
      </c>
      <c r="F82" s="131" t="n">
        <f aca="false">central_v2_m!D70+temporary_pension_bonus_central!B70</f>
        <v>27760484.7267275</v>
      </c>
      <c r="G82" s="131" t="n">
        <f aca="false">central_v2_m!E70+temporary_pension_bonus_central!B70</f>
        <v>26575142.3216167</v>
      </c>
      <c r="H82" s="8" t="n">
        <f aca="false">F82-J82</f>
        <v>25006837.4120194</v>
      </c>
      <c r="I82" s="8" t="n">
        <f aca="false">G82-K82</f>
        <v>23904104.4263498</v>
      </c>
      <c r="J82" s="131" t="n">
        <f aca="false">central_v2_m!J70</f>
        <v>2753647.3147081</v>
      </c>
      <c r="K82" s="131" t="n">
        <f aca="false">central_v2_m!K70</f>
        <v>2671037.89526685</v>
      </c>
      <c r="L82" s="8" t="n">
        <f aca="false">H82-I82</f>
        <v>1102732.98566957</v>
      </c>
      <c r="M82" s="8" t="n">
        <f aca="false">J82-K82</f>
        <v>82609.4194412436</v>
      </c>
      <c r="N82" s="131" t="n">
        <f aca="false">SUM(central_v5_m!C70:J70)</f>
        <v>3622113.90527851</v>
      </c>
      <c r="O82" s="5"/>
      <c r="P82" s="5"/>
      <c r="Q82" s="8" t="n">
        <f aca="false">I82*5.5017049523</f>
        <v>131513329.702745</v>
      </c>
      <c r="R82" s="8"/>
      <c r="S82" s="8"/>
      <c r="T82" s="5"/>
      <c r="U82" s="5"/>
      <c r="V82" s="8" t="n">
        <f aca="false">K82*5.5017049523</f>
        <v>14695262.4161706</v>
      </c>
      <c r="W82" s="8" t="n">
        <f aca="false">M82*5.5017049523</f>
        <v>454492.652046518</v>
      </c>
      <c r="X82" s="8" t="n">
        <f aca="false">N82*5.1890047538+L82*5.5017049523</f>
        <v>24862077.8016181</v>
      </c>
      <c r="Y82" s="8" t="n">
        <f aca="false">N82*5.1890047538</f>
        <v>18795166.2732953</v>
      </c>
      <c r="Z82" s="8" t="n">
        <f aca="false">L82*5.5017049523</f>
        <v>6066911.52832283</v>
      </c>
      <c r="AA82" s="8"/>
      <c r="AB82" s="8"/>
      <c r="AC82" s="8"/>
      <c r="AD82" s="8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</row>
    <row r="83" customFormat="false" ht="12.75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33" t="n">
        <f aca="false">central_v2_m!D71+temporary_pension_bonus_central!B71</f>
        <v>27859608.0208313</v>
      </c>
      <c r="G83" s="133" t="n">
        <f aca="false">central_v2_m!E71+temporary_pension_bonus_central!B71</f>
        <v>26669428.6243079</v>
      </c>
      <c r="H83" s="42" t="n">
        <f aca="false">F83-J83</f>
        <v>25028702.1707683</v>
      </c>
      <c r="I83" s="42" t="n">
        <f aca="false">G83-K83</f>
        <v>23923449.9497468</v>
      </c>
      <c r="J83" s="133" t="n">
        <f aca="false">central_v2_m!J71</f>
        <v>2830905.85006297</v>
      </c>
      <c r="K83" s="133" t="n">
        <f aca="false">central_v2_m!K71</f>
        <v>2745978.67456108</v>
      </c>
      <c r="L83" s="42" t="n">
        <f aca="false">H83-I83</f>
        <v>1105252.22102154</v>
      </c>
      <c r="M83" s="42" t="n">
        <f aca="false">J83-K83</f>
        <v>84927.1755018891</v>
      </c>
      <c r="N83" s="133" t="n">
        <f aca="false">SUM(central_v5_m!C71:J71)</f>
        <v>3005668.93559279</v>
      </c>
      <c r="O83" s="7"/>
      <c r="P83" s="7"/>
      <c r="Q83" s="42" t="n">
        <f aca="false">I83*5.5017049523</f>
        <v>131619763.064623</v>
      </c>
      <c r="R83" s="42"/>
      <c r="S83" s="42"/>
      <c r="T83" s="7"/>
      <c r="U83" s="7"/>
      <c r="V83" s="42" t="n">
        <f aca="false">K83*5.5017049523</f>
        <v>15107564.4727429</v>
      </c>
      <c r="W83" s="42" t="n">
        <f aca="false">M83*5.5017049523</f>
        <v>467244.262043594</v>
      </c>
      <c r="X83" s="42" t="n">
        <f aca="false">N83*5.1890047538+L83*5.5017049523</f>
        <v>21677202.0130747</v>
      </c>
      <c r="Y83" s="42" t="n">
        <f aca="false">N83*5.1890047538</f>
        <v>15596430.39514</v>
      </c>
      <c r="Z83" s="42" t="n">
        <f aca="false">L83*5.5017049523</f>
        <v>6080771.61793478</v>
      </c>
      <c r="AA83" s="42"/>
      <c r="AB83" s="42"/>
      <c r="AC83" s="42"/>
      <c r="AD83" s="42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75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33" t="n">
        <f aca="false">central_v2_m!D72+temporary_pension_bonus_central!B72</f>
        <v>28167275.971729</v>
      </c>
      <c r="G84" s="133" t="n">
        <f aca="false">central_v2_m!E72+temporary_pension_bonus_central!B72</f>
        <v>26961794.7381017</v>
      </c>
      <c r="H84" s="42" t="n">
        <f aca="false">F84-J84</f>
        <v>25228632.7120635</v>
      </c>
      <c r="I84" s="42" t="n">
        <f aca="false">G84-K84</f>
        <v>24111310.7762262</v>
      </c>
      <c r="J84" s="133" t="n">
        <f aca="false">central_v2_m!J72</f>
        <v>2938643.25966548</v>
      </c>
      <c r="K84" s="133" t="n">
        <f aca="false">central_v2_m!K72</f>
        <v>2850483.96187551</v>
      </c>
      <c r="L84" s="42" t="n">
        <f aca="false">H84-I84</f>
        <v>1117321.93583731</v>
      </c>
      <c r="M84" s="42" t="n">
        <f aca="false">J84-K84</f>
        <v>88159.2977899644</v>
      </c>
      <c r="N84" s="133" t="n">
        <f aca="false">SUM(central_v5_m!C72:J72)</f>
        <v>2956310.87273566</v>
      </c>
      <c r="O84" s="7"/>
      <c r="P84" s="7"/>
      <c r="Q84" s="42" t="n">
        <f aca="false">I84*5.5017049523</f>
        <v>132653317.904008</v>
      </c>
      <c r="R84" s="42"/>
      <c r="S84" s="42"/>
      <c r="T84" s="7"/>
      <c r="U84" s="7"/>
      <c r="V84" s="42" t="n">
        <f aca="false">K84*5.5017049523</f>
        <v>15682521.7295022</v>
      </c>
      <c r="W84" s="42" t="n">
        <f aca="false">M84*5.5017049523</f>
        <v>485026.445242337</v>
      </c>
      <c r="X84" s="42" t="n">
        <f aca="false">N84*5.1890047538+L84*5.5017049523</f>
        <v>21487486.8000455</v>
      </c>
      <c r="Y84" s="42" t="n">
        <f aca="false">N84*5.1890047538</f>
        <v>15340311.172336</v>
      </c>
      <c r="Z84" s="42" t="n">
        <f aca="false">L84*5.5017049523</f>
        <v>6147175.62770957</v>
      </c>
      <c r="AA84" s="42"/>
      <c r="AB84" s="42"/>
      <c r="AC84" s="42"/>
      <c r="AD84" s="42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75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33" t="n">
        <f aca="false">central_v2_m!D73+temporary_pension_bonus_central!B73</f>
        <v>28184091.1939626</v>
      </c>
      <c r="G85" s="133" t="n">
        <f aca="false">central_v2_m!E73+temporary_pension_bonus_central!B73</f>
        <v>26978990.9223491</v>
      </c>
      <c r="H85" s="42" t="n">
        <f aca="false">F85-J85</f>
        <v>25197416.3504901</v>
      </c>
      <c r="I85" s="42" t="n">
        <f aca="false">G85-K85</f>
        <v>24081916.3241807</v>
      </c>
      <c r="J85" s="133" t="n">
        <f aca="false">central_v2_m!J73</f>
        <v>2986674.8434725</v>
      </c>
      <c r="K85" s="133" t="n">
        <f aca="false">central_v2_m!K73</f>
        <v>2897074.59816833</v>
      </c>
      <c r="L85" s="42" t="n">
        <f aca="false">H85-I85</f>
        <v>1115500.02630934</v>
      </c>
      <c r="M85" s="42" t="n">
        <f aca="false">J85-K85</f>
        <v>89600.2453041752</v>
      </c>
      <c r="N85" s="133" t="n">
        <f aca="false">SUM(central_v5_m!C73:J73)</f>
        <v>2874558.68282037</v>
      </c>
      <c r="O85" s="7"/>
      <c r="P85" s="7"/>
      <c r="Q85" s="42" t="n">
        <f aca="false">I85*5.5017049523</f>
        <v>132491598.301619</v>
      </c>
      <c r="R85" s="42"/>
      <c r="S85" s="42"/>
      <c r="T85" s="7"/>
      <c r="U85" s="7"/>
      <c r="V85" s="42" t="n">
        <f aca="false">K85*5.5017049523</f>
        <v>15938849.6639252</v>
      </c>
      <c r="W85" s="42" t="n">
        <f aca="false">M85*5.5017049523</f>
        <v>492954.113317275</v>
      </c>
      <c r="X85" s="42" t="n">
        <f aca="false">N85*5.1890047538+L85*5.5017049523</f>
        <v>21053250.6892689</v>
      </c>
      <c r="Y85" s="42" t="n">
        <f aca="false">N85*5.1890047538</f>
        <v>14916098.670232</v>
      </c>
      <c r="Z85" s="42" t="n">
        <f aca="false">L85*5.5017049523</f>
        <v>6137152.0190369</v>
      </c>
      <c r="AA85" s="42"/>
      <c r="AB85" s="42"/>
      <c r="AC85" s="42"/>
      <c r="AD85" s="42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75" hidden="false" customHeight="false" outlineLevel="0" collapsed="false">
      <c r="A86" s="40"/>
      <c r="B86" s="5"/>
      <c r="C86" s="40" t="n">
        <f aca="false">C82+1</f>
        <v>2033</v>
      </c>
      <c r="D86" s="40" t="n">
        <f aca="false">D82</f>
        <v>1</v>
      </c>
      <c r="E86" s="40" t="n">
        <v>233</v>
      </c>
      <c r="F86" s="131" t="n">
        <f aca="false">central_v2_m!D74+temporary_pension_bonus_central!B74</f>
        <v>28303940.3728115</v>
      </c>
      <c r="G86" s="131" t="n">
        <f aca="false">central_v2_m!E74+temporary_pension_bonus_central!B74</f>
        <v>27094220.7771095</v>
      </c>
      <c r="H86" s="8" t="n">
        <f aca="false">F86-J86</f>
        <v>25211640.3200376</v>
      </c>
      <c r="I86" s="8" t="n">
        <f aca="false">G86-K86</f>
        <v>24094689.7259188</v>
      </c>
      <c r="J86" s="131" t="n">
        <f aca="false">central_v2_m!J74</f>
        <v>3092300.05277395</v>
      </c>
      <c r="K86" s="131" t="n">
        <f aca="false">central_v2_m!K74</f>
        <v>2999531.05119073</v>
      </c>
      <c r="L86" s="8" t="n">
        <f aca="false">H86-I86</f>
        <v>1116950.59411883</v>
      </c>
      <c r="M86" s="8" t="n">
        <f aca="false">J86-K86</f>
        <v>92769.001583219</v>
      </c>
      <c r="N86" s="131" t="n">
        <f aca="false">SUM(central_v5_m!C74:J74)</f>
        <v>3564231.26730275</v>
      </c>
      <c r="O86" s="5"/>
      <c r="P86" s="5"/>
      <c r="Q86" s="8" t="n">
        <f aca="false">I86*5.5017049523</f>
        <v>132561873.789219</v>
      </c>
      <c r="R86" s="8"/>
      <c r="S86" s="8"/>
      <c r="T86" s="5"/>
      <c r="U86" s="5"/>
      <c r="V86" s="8" t="n">
        <f aca="false">K86*5.5017049523</f>
        <v>16502534.8389137</v>
      </c>
      <c r="W86" s="8" t="n">
        <f aca="false">M86*5.5017049523</f>
        <v>510387.675430323</v>
      </c>
      <c r="X86" s="8" t="n">
        <f aca="false">N86*5.1890047538+L86*5.5017049523</f>
        <v>24639945.6048146</v>
      </c>
      <c r="Y86" s="8" t="n">
        <f aca="false">N86*5.1890047538</f>
        <v>18494812.9896766</v>
      </c>
      <c r="Z86" s="8" t="n">
        <f aca="false">L86*5.5017049523</f>
        <v>6145132.61513801</v>
      </c>
      <c r="AA86" s="8"/>
      <c r="AB86" s="8"/>
      <c r="AC86" s="8"/>
      <c r="AD86" s="8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</row>
    <row r="87" customFormat="false" ht="12.75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33" t="n">
        <f aca="false">central_v2_m!D75+temporary_pension_bonus_central!B75</f>
        <v>28490947.5665223</v>
      </c>
      <c r="G87" s="133" t="n">
        <f aca="false">central_v2_m!E75+temporary_pension_bonus_central!B75</f>
        <v>27272833.742466</v>
      </c>
      <c r="H87" s="42" t="n">
        <f aca="false">F87-J87</f>
        <v>25277355.0630709</v>
      </c>
      <c r="I87" s="42" t="n">
        <f aca="false">G87-K87</f>
        <v>24155649.0141182</v>
      </c>
      <c r="J87" s="133" t="n">
        <f aca="false">central_v2_m!J75</f>
        <v>3213592.50345142</v>
      </c>
      <c r="K87" s="133" t="n">
        <f aca="false">central_v2_m!K75</f>
        <v>3117184.72834788</v>
      </c>
      <c r="L87" s="42" t="n">
        <f aca="false">H87-I87</f>
        <v>1121706.0489527</v>
      </c>
      <c r="M87" s="42" t="n">
        <f aca="false">J87-K87</f>
        <v>96407.7751035425</v>
      </c>
      <c r="N87" s="133" t="n">
        <f aca="false">SUM(central_v5_m!C75:J75)</f>
        <v>2854300.12011999</v>
      </c>
      <c r="O87" s="7"/>
      <c r="P87" s="7"/>
      <c r="Q87" s="42" t="n">
        <f aca="false">I87*5.5017049523</f>
        <v>132897253.806995</v>
      </c>
      <c r="R87" s="42"/>
      <c r="S87" s="42"/>
      <c r="T87" s="7"/>
      <c r="U87" s="7"/>
      <c r="V87" s="42" t="n">
        <f aca="false">K87*5.5017049523</f>
        <v>17149830.6571854</v>
      </c>
      <c r="W87" s="42" t="n">
        <f aca="false">M87*5.5017049523</f>
        <v>530407.133727384</v>
      </c>
      <c r="X87" s="42" t="n">
        <f aca="false">N87*5.1890047538+L87*5.5017049523</f>
        <v>20982272.6166225</v>
      </c>
      <c r="Y87" s="42" t="n">
        <f aca="false">N87*5.1890047538</f>
        <v>14810976.8920746</v>
      </c>
      <c r="Z87" s="42" t="n">
        <f aca="false">L87*5.5017049523</f>
        <v>6171295.72454793</v>
      </c>
      <c r="AA87" s="42"/>
      <c r="AB87" s="42"/>
      <c r="AC87" s="42"/>
      <c r="AD87" s="42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75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33" t="n">
        <f aca="false">central_v2_m!D76+temporary_pension_bonus_central!B76</f>
        <v>28648325.5394565</v>
      </c>
      <c r="G88" s="133" t="n">
        <f aca="false">central_v2_m!E76+temporary_pension_bonus_central!B76</f>
        <v>27422948.3583117</v>
      </c>
      <c r="H88" s="42" t="n">
        <f aca="false">F88-J88</f>
        <v>25385829.1312725</v>
      </c>
      <c r="I88" s="42" t="n">
        <f aca="false">G88-K88</f>
        <v>24258326.8423732</v>
      </c>
      <c r="J88" s="133" t="n">
        <f aca="false">central_v2_m!J76</f>
        <v>3262496.40818398</v>
      </c>
      <c r="K88" s="133" t="n">
        <f aca="false">central_v2_m!K76</f>
        <v>3164621.51593847</v>
      </c>
      <c r="L88" s="42" t="n">
        <f aca="false">H88-I88</f>
        <v>1127502.28889933</v>
      </c>
      <c r="M88" s="42" t="n">
        <f aca="false">J88-K88</f>
        <v>97874.8922455199</v>
      </c>
      <c r="N88" s="133" t="n">
        <f aca="false">SUM(central_v5_m!C76:J76)</f>
        <v>2869253.09352261</v>
      </c>
      <c r="O88" s="7"/>
      <c r="P88" s="7"/>
      <c r="Q88" s="42" t="n">
        <f aca="false">I88*5.5017049523</f>
        <v>133462156.923197</v>
      </c>
      <c r="R88" s="42"/>
      <c r="S88" s="42"/>
      <c r="T88" s="7"/>
      <c r="U88" s="7"/>
      <c r="V88" s="42" t="n">
        <f aca="false">K88*5.5017049523</f>
        <v>17410813.8663938</v>
      </c>
      <c r="W88" s="42" t="n">
        <f aca="false">M88*5.5017049523</f>
        <v>538478.779373006</v>
      </c>
      <c r="X88" s="42" t="n">
        <f aca="false">N88*5.1890047538+L88*5.5017049523</f>
        <v>21091752.8687112</v>
      </c>
      <c r="Y88" s="42" t="n">
        <f aca="false">N88*5.1890047538</f>
        <v>14888567.9421442</v>
      </c>
      <c r="Z88" s="42" t="n">
        <f aca="false">L88*5.5017049523</f>
        <v>6203184.926567</v>
      </c>
      <c r="AA88" s="42"/>
      <c r="AB88" s="42"/>
      <c r="AC88" s="42"/>
      <c r="AD88" s="42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75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33" t="n">
        <f aca="false">central_v2_m!D77+temporary_pension_bonus_central!B77</f>
        <v>28652236.0447432</v>
      </c>
      <c r="G89" s="133" t="n">
        <f aca="false">central_v2_m!E77+temporary_pension_bonus_central!B77</f>
        <v>27425734.1405229</v>
      </c>
      <c r="H89" s="42" t="n">
        <f aca="false">F89-J89</f>
        <v>25318189.8189352</v>
      </c>
      <c r="I89" s="42" t="n">
        <f aca="false">G89-K89</f>
        <v>24191709.3014891</v>
      </c>
      <c r="J89" s="133" t="n">
        <f aca="false">central_v2_m!J77</f>
        <v>3334046.22580802</v>
      </c>
      <c r="K89" s="133" t="n">
        <f aca="false">central_v2_m!K77</f>
        <v>3234024.83903378</v>
      </c>
      <c r="L89" s="42" t="n">
        <f aca="false">H89-I89</f>
        <v>1126480.51744607</v>
      </c>
      <c r="M89" s="42" t="n">
        <f aca="false">J89-K89</f>
        <v>100021.386774242</v>
      </c>
      <c r="N89" s="133" t="n">
        <f aca="false">SUM(central_v5_m!C77:J77)</f>
        <v>2764557.78663067</v>
      </c>
      <c r="O89" s="7"/>
      <c r="P89" s="7"/>
      <c r="Q89" s="42" t="n">
        <f aca="false">I89*5.5017049523</f>
        <v>133095646.868605</v>
      </c>
      <c r="R89" s="42"/>
      <c r="S89" s="42"/>
      <c r="T89" s="7"/>
      <c r="U89" s="7"/>
      <c r="V89" s="42" t="n">
        <f aca="false">K89*5.5017049523</f>
        <v>17792650.4727734</v>
      </c>
      <c r="W89" s="42" t="n">
        <f aca="false">M89*5.5017049523</f>
        <v>550288.158951761</v>
      </c>
      <c r="X89" s="42" t="n">
        <f aca="false">N89*5.1890047538+L89*5.5017049523</f>
        <v>20542866.9384839</v>
      </c>
      <c r="Y89" s="42" t="n">
        <f aca="false">N89*5.1890047538</f>
        <v>14345303.4969813</v>
      </c>
      <c r="Z89" s="42" t="n">
        <f aca="false">L89*5.5017049523</f>
        <v>6197563.44150251</v>
      </c>
      <c r="AA89" s="42"/>
      <c r="AB89" s="42"/>
      <c r="AC89" s="42"/>
      <c r="AD89" s="42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75" hidden="false" customHeight="false" outlineLevel="0" collapsed="false">
      <c r="A90" s="40"/>
      <c r="B90" s="5"/>
      <c r="C90" s="40" t="n">
        <f aca="false">C86+1</f>
        <v>2034</v>
      </c>
      <c r="D90" s="40" t="n">
        <f aca="false">D86</f>
        <v>1</v>
      </c>
      <c r="E90" s="40" t="n">
        <v>237</v>
      </c>
      <c r="F90" s="131" t="n">
        <f aca="false">central_v2_m!D78+temporary_pension_bonus_central!B78</f>
        <v>28824507.2564683</v>
      </c>
      <c r="G90" s="131" t="n">
        <f aca="false">central_v2_m!E78+temporary_pension_bonus_central!B78</f>
        <v>27589447.0151425</v>
      </c>
      <c r="H90" s="8" t="n">
        <f aca="false">F90-J90</f>
        <v>25433260.8502595</v>
      </c>
      <c r="I90" s="8" t="n">
        <f aca="false">G90-K90</f>
        <v>24299938.0011199</v>
      </c>
      <c r="J90" s="131" t="n">
        <f aca="false">central_v2_m!J78</f>
        <v>3391246.40620882</v>
      </c>
      <c r="K90" s="131" t="n">
        <f aca="false">central_v2_m!K78</f>
        <v>3289509.01402256</v>
      </c>
      <c r="L90" s="8" t="n">
        <f aca="false">H90-I90</f>
        <v>1133322.84913958</v>
      </c>
      <c r="M90" s="8" t="n">
        <f aca="false">J90-K90</f>
        <v>101737.392186265</v>
      </c>
      <c r="N90" s="131" t="n">
        <f aca="false">SUM(central_v5_m!C78:J78)</f>
        <v>3396029.45454111</v>
      </c>
      <c r="O90" s="5"/>
      <c r="P90" s="5"/>
      <c r="Q90" s="8" t="n">
        <f aca="false">I90*5.5017049523</f>
        <v>133691089.241344</v>
      </c>
      <c r="R90" s="8"/>
      <c r="S90" s="8"/>
      <c r="T90" s="5"/>
      <c r="U90" s="5"/>
      <c r="V90" s="8" t="n">
        <f aca="false">K90*5.5017049523</f>
        <v>18097908.0330834</v>
      </c>
      <c r="W90" s="8" t="n">
        <f aca="false">M90*5.5017049523</f>
        <v>559729.114425259</v>
      </c>
      <c r="X90" s="8" t="n">
        <f aca="false">N90*5.1890047538+L90*5.5017049523</f>
        <v>23857220.9153246</v>
      </c>
      <c r="Y90" s="8" t="n">
        <f aca="false">N90*5.1890047538</f>
        <v>17622012.9836586</v>
      </c>
      <c r="Z90" s="8" t="n">
        <f aca="false">L90*5.5017049523</f>
        <v>6235207.93166597</v>
      </c>
      <c r="AA90" s="8"/>
      <c r="AB90" s="8"/>
      <c r="AC90" s="8"/>
      <c r="AD90" s="8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</row>
    <row r="91" customFormat="false" ht="12.75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33" t="n">
        <f aca="false">central_v2_m!D79+temporary_pension_bonus_central!B79</f>
        <v>28950313.8840879</v>
      </c>
      <c r="G91" s="133" t="n">
        <f aca="false">central_v2_m!E79+temporary_pension_bonus_central!B79</f>
        <v>27710060.2484499</v>
      </c>
      <c r="H91" s="42" t="n">
        <f aca="false">F91-J91</f>
        <v>25479311.3459049</v>
      </c>
      <c r="I91" s="42" t="n">
        <f aca="false">G91-K91</f>
        <v>24343187.7864124</v>
      </c>
      <c r="J91" s="133" t="n">
        <f aca="false">central_v2_m!J79</f>
        <v>3471002.53818298</v>
      </c>
      <c r="K91" s="133" t="n">
        <f aca="false">central_v2_m!K79</f>
        <v>3366872.46203749</v>
      </c>
      <c r="L91" s="42" t="n">
        <f aca="false">H91-I91</f>
        <v>1136123.55949254</v>
      </c>
      <c r="M91" s="42" t="n">
        <f aca="false">J91-K91</f>
        <v>104130.076145489</v>
      </c>
      <c r="N91" s="133" t="n">
        <f aca="false">SUM(central_v5_m!C79:J79)</f>
        <v>2743603.16609734</v>
      </c>
      <c r="O91" s="7"/>
      <c r="P91" s="7"/>
      <c r="Q91" s="42" t="n">
        <f aca="false">I91*5.5017049523</f>
        <v>133929036.799274</v>
      </c>
      <c r="R91" s="42"/>
      <c r="S91" s="42"/>
      <c r="T91" s="7"/>
      <c r="U91" s="7"/>
      <c r="V91" s="42" t="n">
        <f aca="false">K91*5.5017049523</f>
        <v>18523538.8981541</v>
      </c>
      <c r="W91" s="42" t="n">
        <f aca="false">M91*5.5017049523</f>
        <v>572892.955613014</v>
      </c>
      <c r="X91" s="42" t="n">
        <f aca="false">N91*5.1890047538+L91*5.5017049523</f>
        <v>20487186.4851046</v>
      </c>
      <c r="Y91" s="42" t="n">
        <f aca="false">N91*5.1890047538</f>
        <v>14236569.8714198</v>
      </c>
      <c r="Z91" s="42" t="n">
        <f aca="false">L91*5.5017049523</f>
        <v>6250616.61368481</v>
      </c>
      <c r="AA91" s="42"/>
      <c r="AB91" s="42"/>
      <c r="AC91" s="42"/>
      <c r="AD91" s="42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75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33" t="n">
        <f aca="false">central_v2_m!D80+temporary_pension_bonus_central!B80</f>
        <v>29120682.3407768</v>
      </c>
      <c r="G92" s="133" t="n">
        <f aca="false">central_v2_m!E80+temporary_pension_bonus_central!B80</f>
        <v>27871809.2688568</v>
      </c>
      <c r="H92" s="42" t="n">
        <f aca="false">F92-J92</f>
        <v>25612622.9691815</v>
      </c>
      <c r="I92" s="42" t="n">
        <f aca="false">G92-K92</f>
        <v>24468991.6784093</v>
      </c>
      <c r="J92" s="133" t="n">
        <f aca="false">central_v2_m!J80</f>
        <v>3508059.37159537</v>
      </c>
      <c r="K92" s="133" t="n">
        <f aca="false">central_v2_m!K80</f>
        <v>3402817.59044751</v>
      </c>
      <c r="L92" s="42" t="n">
        <f aca="false">H92-I92</f>
        <v>1143631.29077214</v>
      </c>
      <c r="M92" s="42" t="n">
        <f aca="false">J92-K92</f>
        <v>105241.781147862</v>
      </c>
      <c r="N92" s="133" t="n">
        <f aca="false">SUM(central_v5_m!C80:J80)</f>
        <v>2736555.36972411</v>
      </c>
      <c r="O92" s="7"/>
      <c r="P92" s="7"/>
      <c r="Q92" s="42" t="n">
        <f aca="false">I92*5.5017049523</f>
        <v>134621172.694892</v>
      </c>
      <c r="R92" s="42"/>
      <c r="S92" s="42"/>
      <c r="T92" s="7"/>
      <c r="U92" s="7"/>
      <c r="V92" s="42" t="n">
        <f aca="false">K92*5.5017049523</f>
        <v>18721298.3891386</v>
      </c>
      <c r="W92" s="42" t="n">
        <f aca="false">M92*5.5017049523</f>
        <v>579009.228530064</v>
      </c>
      <c r="X92" s="42" t="n">
        <f aca="false">N92*5.1890047538+L92*5.5017049523</f>
        <v>20491920.7585816</v>
      </c>
      <c r="Y92" s="42" t="n">
        <f aca="false">N92*5.1890047538</f>
        <v>14199998.8225353</v>
      </c>
      <c r="Z92" s="42" t="n">
        <f aca="false">L92*5.5017049523</f>
        <v>6291921.9360463</v>
      </c>
      <c r="AA92" s="42"/>
      <c r="AB92" s="42"/>
      <c r="AC92" s="42"/>
      <c r="AD92" s="42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75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33" t="n">
        <f aca="false">central_v2_m!D81+temporary_pension_bonus_central!B81</f>
        <v>29167924.3868376</v>
      </c>
      <c r="G93" s="133" t="n">
        <f aca="false">central_v2_m!E81+temporary_pension_bonus_central!B81</f>
        <v>27917587.2251188</v>
      </c>
      <c r="H93" s="42" t="n">
        <f aca="false">F93-J93</f>
        <v>25625016.6407622</v>
      </c>
      <c r="I93" s="42" t="n">
        <f aca="false">G93-K93</f>
        <v>24480966.7114258</v>
      </c>
      <c r="J93" s="133" t="n">
        <f aca="false">central_v2_m!J81</f>
        <v>3542907.74607535</v>
      </c>
      <c r="K93" s="133" t="n">
        <f aca="false">central_v2_m!K81</f>
        <v>3436620.51369309</v>
      </c>
      <c r="L93" s="42" t="n">
        <f aca="false">H93-I93</f>
        <v>1144049.92933644</v>
      </c>
      <c r="M93" s="42" t="n">
        <f aca="false">J93-K93</f>
        <v>106287.232382261</v>
      </c>
      <c r="N93" s="133" t="n">
        <f aca="false">SUM(central_v5_m!C81:J81)</f>
        <v>2724501.07079297</v>
      </c>
      <c r="O93" s="7"/>
      <c r="P93" s="7"/>
      <c r="Q93" s="42" t="n">
        <f aca="false">I93*5.5017049523</f>
        <v>134687055.793343</v>
      </c>
      <c r="R93" s="42"/>
      <c r="S93" s="42"/>
      <c r="T93" s="7"/>
      <c r="U93" s="7"/>
      <c r="V93" s="42" t="n">
        <f aca="false">K93*5.5017049523</f>
        <v>18907272.099361</v>
      </c>
      <c r="W93" s="42" t="n">
        <f aca="false">M93*5.5017049523</f>
        <v>584760.992763747</v>
      </c>
      <c r="X93" s="42" t="n">
        <f aca="false">N93*5.1890047538+L93*5.5017049523</f>
        <v>20431674.1699867</v>
      </c>
      <c r="Y93" s="42" t="n">
        <f aca="false">N93*5.1890047538</f>
        <v>14137449.0080779</v>
      </c>
      <c r="Z93" s="42" t="n">
        <f aca="false">L93*5.5017049523</f>
        <v>6294225.16190876</v>
      </c>
      <c r="AA93" s="42"/>
      <c r="AB93" s="42"/>
      <c r="AC93" s="42"/>
      <c r="AD93" s="42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75" hidden="false" customHeight="false" outlineLevel="0" collapsed="false">
      <c r="A94" s="40"/>
      <c r="B94" s="5"/>
      <c r="C94" s="40" t="n">
        <f aca="false">C90+1</f>
        <v>2035</v>
      </c>
      <c r="D94" s="40" t="n">
        <f aca="false">D90</f>
        <v>1</v>
      </c>
      <c r="E94" s="40" t="n">
        <v>241</v>
      </c>
      <c r="F94" s="131" t="n">
        <f aca="false">central_v2_m!D82+temporary_pension_bonus_central!B82</f>
        <v>29363588.7042733</v>
      </c>
      <c r="G94" s="131" t="n">
        <f aca="false">central_v2_m!E82+temporary_pension_bonus_central!B82</f>
        <v>28104593.5780231</v>
      </c>
      <c r="H94" s="8" t="n">
        <f aca="false">F94-J94</f>
        <v>25757062.5748398</v>
      </c>
      <c r="I94" s="8" t="n">
        <f aca="false">G94-K94</f>
        <v>24606263.2324726</v>
      </c>
      <c r="J94" s="131" t="n">
        <f aca="false">central_v2_m!J82</f>
        <v>3606526.12943345</v>
      </c>
      <c r="K94" s="131" t="n">
        <f aca="false">central_v2_m!K82</f>
        <v>3498330.34555045</v>
      </c>
      <c r="L94" s="8" t="n">
        <f aca="false">H94-I94</f>
        <v>1150799.3423672</v>
      </c>
      <c r="M94" s="8" t="n">
        <f aca="false">J94-K94</f>
        <v>108195.783883004</v>
      </c>
      <c r="N94" s="131" t="n">
        <f aca="false">SUM(central_v5_m!C82:J82)</f>
        <v>3385365.27238132</v>
      </c>
      <c r="O94" s="5"/>
      <c r="P94" s="5"/>
      <c r="Q94" s="8" t="n">
        <f aca="false">I94*5.5017049523</f>
        <v>135376400.283692</v>
      </c>
      <c r="R94" s="8"/>
      <c r="S94" s="8"/>
      <c r="T94" s="5"/>
      <c r="U94" s="5"/>
      <c r="V94" s="8" t="n">
        <f aca="false">K94*5.5017049523</f>
        <v>19246781.3868963</v>
      </c>
      <c r="W94" s="8" t="n">
        <f aca="false">M94*5.5017049523</f>
        <v>595261.280007101</v>
      </c>
      <c r="X94" s="8" t="n">
        <f aca="false">N94*5.1890047538+L94*5.5017049523</f>
        <v>23898034.9327413</v>
      </c>
      <c r="Y94" s="8" t="n">
        <f aca="false">N94*5.1890047538</f>
        <v>17566676.4917361</v>
      </c>
      <c r="Z94" s="8" t="n">
        <f aca="false">L94*5.5017049523</f>
        <v>6331358.4410052</v>
      </c>
      <c r="AA94" s="8"/>
      <c r="AB94" s="8"/>
      <c r="AC94" s="8"/>
      <c r="AD94" s="8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</row>
    <row r="95" customFormat="false" ht="12.75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33" t="n">
        <f aca="false">central_v2_m!D83+temporary_pension_bonus_central!B83</f>
        <v>29555784.2433633</v>
      </c>
      <c r="G95" s="133" t="n">
        <f aca="false">central_v2_m!E83+temporary_pension_bonus_central!B83</f>
        <v>28287022.1155241</v>
      </c>
      <c r="H95" s="42" t="n">
        <f aca="false">F95-J95</f>
        <v>25876471.0346595</v>
      </c>
      <c r="I95" s="42" t="n">
        <f aca="false">G95-K95</f>
        <v>24718088.3030814</v>
      </c>
      <c r="J95" s="133" t="n">
        <f aca="false">central_v2_m!J83</f>
        <v>3679313.20870378</v>
      </c>
      <c r="K95" s="133" t="n">
        <f aca="false">central_v2_m!K83</f>
        <v>3568933.81244267</v>
      </c>
      <c r="L95" s="42" t="n">
        <f aca="false">H95-I95</f>
        <v>1158382.73157808</v>
      </c>
      <c r="M95" s="42" t="n">
        <f aca="false">J95-K95</f>
        <v>110379.396261112</v>
      </c>
      <c r="N95" s="133" t="n">
        <f aca="false">SUM(central_v5_m!C83:J83)</f>
        <v>2679430.4430324</v>
      </c>
      <c r="O95" s="7"/>
      <c r="P95" s="7"/>
      <c r="Q95" s="42" t="n">
        <f aca="false">I95*5.5017049523</f>
        <v>135991628.828452</v>
      </c>
      <c r="R95" s="42"/>
      <c r="S95" s="42"/>
      <c r="T95" s="7"/>
      <c r="U95" s="7"/>
      <c r="V95" s="42" t="n">
        <f aca="false">K95*5.5017049523</f>
        <v>19635220.8303468</v>
      </c>
      <c r="W95" s="42" t="n">
        <f aca="false">M95*5.5017049523</f>
        <v>607274.871041646</v>
      </c>
      <c r="X95" s="42" t="n">
        <f aca="false">N95*5.1890047538+L95*5.5017049523</f>
        <v>20276657.3173535</v>
      </c>
      <c r="Y95" s="42" t="n">
        <f aca="false">N95*5.1890047538</f>
        <v>13903577.3063716</v>
      </c>
      <c r="Z95" s="42" t="n">
        <f aca="false">L95*5.5017049523</f>
        <v>6373080.01098193</v>
      </c>
      <c r="AA95" s="42"/>
      <c r="AB95" s="42"/>
      <c r="AC95" s="42"/>
      <c r="AD95" s="42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75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33" t="n">
        <f aca="false">central_v2_m!D84+temporary_pension_bonus_central!B84</f>
        <v>29670882.887967</v>
      </c>
      <c r="G96" s="133" t="n">
        <f aca="false">central_v2_m!E84+temporary_pension_bonus_central!B84</f>
        <v>28397126.6732876</v>
      </c>
      <c r="H96" s="42" t="n">
        <f aca="false">F96-J96</f>
        <v>25937679.4648435</v>
      </c>
      <c r="I96" s="42" t="n">
        <f aca="false">G96-K96</f>
        <v>24775919.3528577</v>
      </c>
      <c r="J96" s="133" t="n">
        <f aca="false">central_v2_m!J84</f>
        <v>3733203.42312359</v>
      </c>
      <c r="K96" s="133" t="n">
        <f aca="false">central_v2_m!K84</f>
        <v>3621207.32042988</v>
      </c>
      <c r="L96" s="42" t="n">
        <f aca="false">H96-I96</f>
        <v>1161760.11198574</v>
      </c>
      <c r="M96" s="42" t="n">
        <f aca="false">J96-K96</f>
        <v>111996.102693708</v>
      </c>
      <c r="N96" s="133" t="n">
        <f aca="false">SUM(central_v5_m!C84:J84)</f>
        <v>2686999.49180447</v>
      </c>
      <c r="O96" s="7"/>
      <c r="P96" s="7"/>
      <c r="Q96" s="42" t="n">
        <f aca="false">I96*5.5017049523</f>
        <v>136309798.201403</v>
      </c>
      <c r="R96" s="42"/>
      <c r="S96" s="42"/>
      <c r="T96" s="7"/>
      <c r="U96" s="7"/>
      <c r="V96" s="42" t="n">
        <f aca="false">K96*5.5017049523</f>
        <v>19922814.2481141</v>
      </c>
      <c r="W96" s="42" t="n">
        <f aca="false">M96*5.5017049523</f>
        <v>616169.512828271</v>
      </c>
      <c r="X96" s="42" t="n">
        <f aca="false">N96*5.1890047538+L96*5.5017049523</f>
        <v>20334514.4979281</v>
      </c>
      <c r="Y96" s="42" t="n">
        <f aca="false">N96*5.1890047538</f>
        <v>13942853.1364316</v>
      </c>
      <c r="Z96" s="42" t="n">
        <f aca="false">L96*5.5017049523</f>
        <v>6391661.36149655</v>
      </c>
      <c r="AA96" s="42"/>
      <c r="AB96" s="42"/>
      <c r="AC96" s="42"/>
      <c r="AD96" s="42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75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33" t="n">
        <f aca="false">central_v2_m!D85+temporary_pension_bonus_central!B85</f>
        <v>29742130.8949413</v>
      </c>
      <c r="G97" s="133" t="n">
        <f aca="false">central_v2_m!E85+temporary_pension_bonus_central!B85</f>
        <v>28465735.4107837</v>
      </c>
      <c r="H97" s="42" t="n">
        <f aca="false">F97-J97</f>
        <v>25954339.3161544</v>
      </c>
      <c r="I97" s="42" t="n">
        <f aca="false">G97-K97</f>
        <v>24791577.5793604</v>
      </c>
      <c r="J97" s="133" t="n">
        <f aca="false">central_v2_m!J85</f>
        <v>3787791.57878688</v>
      </c>
      <c r="K97" s="133" t="n">
        <f aca="false">central_v2_m!K85</f>
        <v>3674157.83142328</v>
      </c>
      <c r="L97" s="42" t="n">
        <f aca="false">H97-I97</f>
        <v>1162761.736794</v>
      </c>
      <c r="M97" s="42" t="n">
        <f aca="false">J97-K97</f>
        <v>113633.747363606</v>
      </c>
      <c r="N97" s="133" t="n">
        <f aca="false">SUM(central_v5_m!C85:J85)</f>
        <v>2724837.55847002</v>
      </c>
      <c r="O97" s="7"/>
      <c r="P97" s="7"/>
      <c r="Q97" s="42" t="n">
        <f aca="false">I97*5.5017049523</f>
        <v>136395945.143697</v>
      </c>
      <c r="R97" s="42"/>
      <c r="S97" s="42"/>
      <c r="T97" s="7"/>
      <c r="U97" s="7"/>
      <c r="V97" s="42" t="n">
        <f aca="false">K97*5.5017049523</f>
        <v>20214132.3366733</v>
      </c>
      <c r="W97" s="42" t="n">
        <f aca="false">M97*5.5017049523</f>
        <v>625179.350618758</v>
      </c>
      <c r="X97" s="42" t="n">
        <f aca="false">N97*5.1890047538+L97*5.5017049523</f>
        <v>20536367.0498982</v>
      </c>
      <c r="Y97" s="42" t="n">
        <f aca="false">N97*5.1890047538</f>
        <v>14139195.0442337</v>
      </c>
      <c r="Z97" s="42" t="n">
        <f aca="false">L97*5.5017049523</f>
        <v>6397172.00566451</v>
      </c>
      <c r="AA97" s="42"/>
      <c r="AB97" s="42"/>
      <c r="AC97" s="42"/>
      <c r="AD97" s="42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75" hidden="false" customHeight="false" outlineLevel="0" collapsed="false">
      <c r="A98" s="40"/>
      <c r="B98" s="5"/>
      <c r="C98" s="40" t="n">
        <f aca="false">C94+1</f>
        <v>2036</v>
      </c>
      <c r="D98" s="40" t="n">
        <f aca="false">D94</f>
        <v>1</v>
      </c>
      <c r="E98" s="40" t="n">
        <v>245</v>
      </c>
      <c r="F98" s="131" t="n">
        <f aca="false">central_v2_m!D86+temporary_pension_bonus_central!B86</f>
        <v>29865057.4493321</v>
      </c>
      <c r="G98" s="131" t="n">
        <f aca="false">central_v2_m!E86+temporary_pension_bonus_central!B86</f>
        <v>28582999.0769081</v>
      </c>
      <c r="H98" s="8" t="n">
        <f aca="false">F98-J98</f>
        <v>25997654.829822</v>
      </c>
      <c r="I98" s="8" t="n">
        <f aca="false">G98-K98</f>
        <v>24831618.5359833</v>
      </c>
      <c r="J98" s="131" t="n">
        <f aca="false">central_v2_m!J86</f>
        <v>3867402.61951009</v>
      </c>
      <c r="K98" s="131" t="n">
        <f aca="false">central_v2_m!K86</f>
        <v>3751380.54092479</v>
      </c>
      <c r="L98" s="8" t="n">
        <f aca="false">H98-I98</f>
        <v>1166036.29383876</v>
      </c>
      <c r="M98" s="8" t="n">
        <f aca="false">J98-K98</f>
        <v>116022.078585303</v>
      </c>
      <c r="N98" s="131" t="n">
        <f aca="false">SUM(central_v5_m!C86:J86)</f>
        <v>3314953.75687679</v>
      </c>
      <c r="O98" s="5"/>
      <c r="P98" s="5"/>
      <c r="Q98" s="8" t="n">
        <f aca="false">I98*5.5017049523</f>
        <v>136616238.673044</v>
      </c>
      <c r="R98" s="8"/>
      <c r="S98" s="8"/>
      <c r="T98" s="5"/>
      <c r="U98" s="5"/>
      <c r="V98" s="8" t="n">
        <f aca="false">K98*5.5017049523</f>
        <v>20638988.8999678</v>
      </c>
      <c r="W98" s="8" t="n">
        <f aca="false">M98*5.5017049523</f>
        <v>638319.244328903</v>
      </c>
      <c r="X98" s="8" t="n">
        <f aca="false">N98*5.1890047538+L98*5.5017049523</f>
        <v>23616498.4554351</v>
      </c>
      <c r="Y98" s="8" t="n">
        <f aca="false">N98*5.1890047538</f>
        <v>17201310.8030608</v>
      </c>
      <c r="Z98" s="8" t="n">
        <f aca="false">L98*5.5017049523</f>
        <v>6415187.65237423</v>
      </c>
      <c r="AA98" s="8"/>
      <c r="AB98" s="8"/>
      <c r="AC98" s="8"/>
      <c r="AD98" s="8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</row>
    <row r="99" customFormat="false" ht="12.75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33" t="n">
        <f aca="false">central_v2_m!D87+temporary_pension_bonus_central!B87</f>
        <v>30058497.2495718</v>
      </c>
      <c r="G99" s="133" t="n">
        <f aca="false">central_v2_m!E87+temporary_pension_bonus_central!B87</f>
        <v>28767106.2422446</v>
      </c>
      <c r="H99" s="42" t="n">
        <f aca="false">F99-J99</f>
        <v>26089877.2897001</v>
      </c>
      <c r="I99" s="42" t="n">
        <f aca="false">G99-K99</f>
        <v>24917544.8811691</v>
      </c>
      <c r="J99" s="133" t="n">
        <f aca="false">central_v2_m!J87</f>
        <v>3968619.95987162</v>
      </c>
      <c r="K99" s="133" t="n">
        <f aca="false">central_v2_m!K87</f>
        <v>3849561.36107547</v>
      </c>
      <c r="L99" s="42" t="n">
        <f aca="false">H99-I99</f>
        <v>1172332.40853101</v>
      </c>
      <c r="M99" s="42" t="n">
        <f aca="false">J99-K99</f>
        <v>119058.598796149</v>
      </c>
      <c r="N99" s="133" t="n">
        <f aca="false">SUM(central_v5_m!C87:J87)</f>
        <v>2707447.91270077</v>
      </c>
      <c r="O99" s="7"/>
      <c r="P99" s="7"/>
      <c r="Q99" s="42" t="n">
        <f aca="false">I99*5.5017049523</f>
        <v>137088980.071886</v>
      </c>
      <c r="R99" s="42"/>
      <c r="S99" s="42"/>
      <c r="T99" s="7"/>
      <c r="U99" s="7"/>
      <c r="V99" s="42" t="n">
        <f aca="false">K99*5.5017049523</f>
        <v>21179150.8044117</v>
      </c>
      <c r="W99" s="42" t="n">
        <f aca="false">M99*5.5017049523</f>
        <v>655025.282610673</v>
      </c>
      <c r="X99" s="42" t="n">
        <f aca="false">N99*5.1890047538+L99*5.5017049523</f>
        <v>20498787.107427</v>
      </c>
      <c r="Y99" s="42" t="n">
        <f aca="false">N99*5.1890047538</f>
        <v>14048960.0896702</v>
      </c>
      <c r="Z99" s="42" t="n">
        <f aca="false">L99*5.5017049523</f>
        <v>6449827.01775682</v>
      </c>
      <c r="AA99" s="42"/>
      <c r="AB99" s="42"/>
      <c r="AC99" s="42"/>
      <c r="AD99" s="42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75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33" t="n">
        <f aca="false">central_v2_m!D88+temporary_pension_bonus_central!B88</f>
        <v>30249713.4445551</v>
      </c>
      <c r="G100" s="133" t="n">
        <f aca="false">central_v2_m!E88+temporary_pension_bonus_central!B88</f>
        <v>28949749.6272587</v>
      </c>
      <c r="H100" s="42" t="n">
        <f aca="false">F100-J100</f>
        <v>26223106.1374392</v>
      </c>
      <c r="I100" s="42" t="n">
        <f aca="false">G100-K100</f>
        <v>25043940.5393563</v>
      </c>
      <c r="J100" s="133" t="n">
        <f aca="false">central_v2_m!J88</f>
        <v>4026607.30711592</v>
      </c>
      <c r="K100" s="133" t="n">
        <f aca="false">central_v2_m!K88</f>
        <v>3905809.08790244</v>
      </c>
      <c r="L100" s="42" t="n">
        <f aca="false">H100-I100</f>
        <v>1179165.59808286</v>
      </c>
      <c r="M100" s="42" t="n">
        <f aca="false">J100-K100</f>
        <v>120798.219213478</v>
      </c>
      <c r="N100" s="133" t="n">
        <f aca="false">SUM(central_v5_m!C88:J88)</f>
        <v>2692598.94729991</v>
      </c>
      <c r="O100" s="7"/>
      <c r="P100" s="7"/>
      <c r="Q100" s="42" t="n">
        <f aca="false">I100*5.5017049523</f>
        <v>137784371.690483</v>
      </c>
      <c r="R100" s="42"/>
      <c r="S100" s="42"/>
      <c r="T100" s="7"/>
      <c r="U100" s="7"/>
      <c r="V100" s="42" t="n">
        <f aca="false">K100*5.5017049523</f>
        <v>21488609.2016512</v>
      </c>
      <c r="W100" s="42" t="n">
        <f aca="false">M100*5.5017049523</f>
        <v>664596.160875812</v>
      </c>
      <c r="X100" s="42" t="n">
        <f aca="false">N100*5.1890047538+L100*5.5017049523</f>
        <v>20459329.9481704</v>
      </c>
      <c r="Y100" s="42" t="n">
        <f aca="false">N100*5.1890047538</f>
        <v>13971908.7376161</v>
      </c>
      <c r="Z100" s="42" t="n">
        <f aca="false">L100*5.5017049523</f>
        <v>6487421.21055428</v>
      </c>
      <c r="AA100" s="42"/>
      <c r="AB100" s="42"/>
      <c r="AC100" s="42"/>
      <c r="AD100" s="42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75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33" t="n">
        <f aca="false">central_v2_m!D89+temporary_pension_bonus_central!B89</f>
        <v>30431741.3676754</v>
      </c>
      <c r="G101" s="133" t="n">
        <f aca="false">central_v2_m!E89+temporary_pension_bonus_central!B89</f>
        <v>29123201.3165887</v>
      </c>
      <c r="H101" s="42" t="n">
        <f aca="false">F101-J101</f>
        <v>26306475.3175527</v>
      </c>
      <c r="I101" s="42" t="n">
        <f aca="false">G101-K101</f>
        <v>25121693.2479697</v>
      </c>
      <c r="J101" s="133" t="n">
        <f aca="false">central_v2_m!J89</f>
        <v>4125266.05012268</v>
      </c>
      <c r="K101" s="133" t="n">
        <f aca="false">central_v2_m!K89</f>
        <v>4001508.068619</v>
      </c>
      <c r="L101" s="42" t="n">
        <f aca="false">H101-I101</f>
        <v>1184782.06958295</v>
      </c>
      <c r="M101" s="42" t="n">
        <f aca="false">J101-K101</f>
        <v>123757.98150368</v>
      </c>
      <c r="N101" s="133" t="n">
        <f aca="false">SUM(central_v5_m!C89:J89)</f>
        <v>2650989.08888374</v>
      </c>
      <c r="O101" s="7"/>
      <c r="P101" s="7"/>
      <c r="Q101" s="42" t="n">
        <f aca="false">I101*5.5017049523</f>
        <v>138212144.152517</v>
      </c>
      <c r="R101" s="42"/>
      <c r="S101" s="42"/>
      <c r="T101" s="7"/>
      <c r="U101" s="7"/>
      <c r="V101" s="42" t="n">
        <f aca="false">K101*5.5017049523</f>
        <v>22015116.7577896</v>
      </c>
      <c r="W101" s="42" t="n">
        <f aca="false">M101*5.5017049523</f>
        <v>680879.89972545</v>
      </c>
      <c r="X101" s="42" t="n">
        <f aca="false">N101*5.1890047538+L101*5.5017049523</f>
        <v>20274316.3641104</v>
      </c>
      <c r="Y101" s="42" t="n">
        <f aca="false">N101*5.1890047538</f>
        <v>13755994.9844897</v>
      </c>
      <c r="Z101" s="42" t="n">
        <f aca="false">L101*5.5017049523</f>
        <v>6518321.37962076</v>
      </c>
      <c r="AA101" s="42"/>
      <c r="AB101" s="42"/>
      <c r="AC101" s="42"/>
      <c r="AD101" s="42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75" hidden="false" customHeight="false" outlineLevel="0" collapsed="false">
      <c r="A102" s="40"/>
      <c r="B102" s="5"/>
      <c r="C102" s="40" t="n">
        <f aca="false">C98+1</f>
        <v>2037</v>
      </c>
      <c r="D102" s="40" t="n">
        <f aca="false">D98</f>
        <v>1</v>
      </c>
      <c r="E102" s="40" t="n">
        <v>249</v>
      </c>
      <c r="F102" s="131" t="n">
        <f aca="false">central_v2_m!D90+temporary_pension_bonus_central!B90</f>
        <v>30593276.0579206</v>
      </c>
      <c r="G102" s="131" t="n">
        <f aca="false">central_v2_m!E90+temporary_pension_bonus_central!B90</f>
        <v>29277774.4794479</v>
      </c>
      <c r="H102" s="8" t="n">
        <f aca="false">F102-J102</f>
        <v>26400067.8752473</v>
      </c>
      <c r="I102" s="8" t="n">
        <f aca="false">G102-K102</f>
        <v>25210362.5422548</v>
      </c>
      <c r="J102" s="131" t="n">
        <f aca="false">central_v2_m!J90</f>
        <v>4193208.18267325</v>
      </c>
      <c r="K102" s="131" t="n">
        <f aca="false">central_v2_m!K90</f>
        <v>4067411.93719306</v>
      </c>
      <c r="L102" s="8" t="n">
        <f aca="false">H102-I102</f>
        <v>1189705.33299251</v>
      </c>
      <c r="M102" s="8" t="n">
        <f aca="false">J102-K102</f>
        <v>125796.245480197</v>
      </c>
      <c r="N102" s="131" t="n">
        <f aca="false">SUM(central_v5_m!C90:J90)</f>
        <v>3313929.35745672</v>
      </c>
      <c r="O102" s="5"/>
      <c r="P102" s="5"/>
      <c r="Q102" s="8" t="n">
        <f aca="false">I102*5.5017049523</f>
        <v>138699976.448002</v>
      </c>
      <c r="R102" s="8"/>
      <c r="S102" s="8"/>
      <c r="T102" s="5"/>
      <c r="U102" s="5"/>
      <c r="V102" s="8" t="n">
        <f aca="false">K102*5.5017049523</f>
        <v>22377700.3978992</v>
      </c>
      <c r="W102" s="8" t="n">
        <f aca="false">M102*5.5017049523</f>
        <v>692093.826739146</v>
      </c>
      <c r="X102" s="8" t="n">
        <f aca="false">N102*5.1890047538+L102*5.5017049523</f>
        <v>23741402.9119029</v>
      </c>
      <c r="Y102" s="8" t="n">
        <f aca="false">N102*5.1890047538</f>
        <v>17195995.1896003</v>
      </c>
      <c r="Z102" s="8" t="n">
        <f aca="false">L102*5.5017049523</f>
        <v>6545407.72230263</v>
      </c>
      <c r="AA102" s="8"/>
      <c r="AB102" s="8"/>
      <c r="AC102" s="8"/>
      <c r="AD102" s="8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</row>
    <row r="103" customFormat="false" ht="12.75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33" t="n">
        <f aca="false">central_v2_m!D91+temporary_pension_bonus_central!B91</f>
        <v>30877761.7747609</v>
      </c>
      <c r="G103" s="133" t="n">
        <f aca="false">central_v2_m!E91+temporary_pension_bonus_central!B91</f>
        <v>29549372.649113</v>
      </c>
      <c r="H103" s="42" t="n">
        <f aca="false">F103-J103</f>
        <v>26575394.8162484</v>
      </c>
      <c r="I103" s="42" t="n">
        <f aca="false">G103-K103</f>
        <v>25376076.6993558</v>
      </c>
      <c r="J103" s="133" t="n">
        <f aca="false">central_v2_m!J91</f>
        <v>4302366.95851253</v>
      </c>
      <c r="K103" s="133" t="n">
        <f aca="false">central_v2_m!K91</f>
        <v>4173295.94975716</v>
      </c>
      <c r="L103" s="42" t="n">
        <f aca="false">H103-I103</f>
        <v>1199318.11689257</v>
      </c>
      <c r="M103" s="42" t="n">
        <f aca="false">J103-K103</f>
        <v>129071.008755376</v>
      </c>
      <c r="N103" s="133" t="n">
        <f aca="false">SUM(central_v5_m!C91:J91)</f>
        <v>2614632.15204349</v>
      </c>
      <c r="O103" s="7"/>
      <c r="P103" s="7"/>
      <c r="Q103" s="42" t="n">
        <f aca="false">I103*5.5017049523</f>
        <v>139611686.846791</v>
      </c>
      <c r="R103" s="42"/>
      <c r="S103" s="42"/>
      <c r="T103" s="7"/>
      <c r="U103" s="7"/>
      <c r="V103" s="42" t="n">
        <f aca="false">K103*5.5017049523</f>
        <v>22960242.9941925</v>
      </c>
      <c r="W103" s="42" t="n">
        <f aca="false">M103*5.5017049523</f>
        <v>710110.608067809</v>
      </c>
      <c r="X103" s="42" t="n">
        <f aca="false">N103*5.1890047538+L103*5.5017049523</f>
        <v>20165633.089483</v>
      </c>
      <c r="Y103" s="42" t="n">
        <f aca="false">N103*5.1890047538</f>
        <v>13567338.666392</v>
      </c>
      <c r="Z103" s="42" t="n">
        <f aca="false">L103*5.5017049523</f>
        <v>6598294.42309098</v>
      </c>
      <c r="AA103" s="42"/>
      <c r="AB103" s="42"/>
      <c r="AC103" s="42"/>
      <c r="AD103" s="42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75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33" t="n">
        <f aca="false">central_v2_m!D92+temporary_pension_bonus_central!B92</f>
        <v>31015498.9660342</v>
      </c>
      <c r="G104" s="133" t="n">
        <f aca="false">central_v2_m!E92+temporary_pension_bonus_central!B92</f>
        <v>29680755.961678</v>
      </c>
      <c r="H104" s="42" t="n">
        <f aca="false">F104-J104</f>
        <v>26647115.096181</v>
      </c>
      <c r="I104" s="42" t="n">
        <f aca="false">G104-K104</f>
        <v>25443423.6079205</v>
      </c>
      <c r="J104" s="133" t="n">
        <f aca="false">central_v2_m!J92</f>
        <v>4368383.86985315</v>
      </c>
      <c r="K104" s="133" t="n">
        <f aca="false">central_v2_m!K92</f>
        <v>4237332.35375756</v>
      </c>
      <c r="L104" s="42" t="n">
        <f aca="false">H104-I104</f>
        <v>1203691.48826056</v>
      </c>
      <c r="M104" s="42" t="n">
        <f aca="false">J104-K104</f>
        <v>131051.516095595</v>
      </c>
      <c r="N104" s="133" t="n">
        <f aca="false">SUM(central_v5_m!C92:J92)</f>
        <v>2648469.06786249</v>
      </c>
      <c r="O104" s="7"/>
      <c r="P104" s="7"/>
      <c r="Q104" s="42" t="n">
        <f aca="false">I104*5.5017049523</f>
        <v>139982209.667163</v>
      </c>
      <c r="R104" s="42"/>
      <c r="S104" s="42"/>
      <c r="T104" s="7"/>
      <c r="U104" s="7"/>
      <c r="V104" s="42" t="n">
        <f aca="false">K104*5.5017049523</f>
        <v>23312552.395209</v>
      </c>
      <c r="W104" s="42" t="n">
        <f aca="false">M104*5.5017049523</f>
        <v>721006.775109555</v>
      </c>
      <c r="X104" s="42" t="n">
        <f aca="false">N104*5.1890047538+L104*5.5017049523</f>
        <v>20365274.0054352</v>
      </c>
      <c r="Y104" s="42" t="n">
        <f aca="false">N104*5.1890047538</f>
        <v>13742918.5834307</v>
      </c>
      <c r="Z104" s="42" t="n">
        <f aca="false">L104*5.5017049523</f>
        <v>6622355.42200448</v>
      </c>
      <c r="AA104" s="42"/>
      <c r="AB104" s="42"/>
      <c r="AC104" s="42"/>
      <c r="AD104" s="42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75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33" t="n">
        <f aca="false">central_v2_m!D93+temporary_pension_bonus_central!B93</f>
        <v>31238639.4966597</v>
      </c>
      <c r="G105" s="133" t="n">
        <f aca="false">central_v2_m!E93+temporary_pension_bonus_central!B93</f>
        <v>29894302.6681868</v>
      </c>
      <c r="H105" s="42" t="n">
        <f aca="false">F105-J105</f>
        <v>26744919.3659931</v>
      </c>
      <c r="I105" s="42" t="n">
        <f aca="false">G105-K105</f>
        <v>25535394.1414402</v>
      </c>
      <c r="J105" s="133" t="n">
        <f aca="false">central_v2_m!J93</f>
        <v>4493720.13066662</v>
      </c>
      <c r="K105" s="133" t="n">
        <f aca="false">central_v2_m!K93</f>
        <v>4358908.52674662</v>
      </c>
      <c r="L105" s="42" t="n">
        <f aca="false">H105-I105</f>
        <v>1209525.22455294</v>
      </c>
      <c r="M105" s="42" t="n">
        <f aca="false">J105-K105</f>
        <v>134811.60392</v>
      </c>
      <c r="N105" s="133" t="n">
        <f aca="false">SUM(central_v5_m!C93:J93)</f>
        <v>2670691.21476331</v>
      </c>
      <c r="O105" s="7"/>
      <c r="P105" s="7"/>
      <c r="Q105" s="42" t="n">
        <f aca="false">I105*5.5017049523</f>
        <v>140488204.406894</v>
      </c>
      <c r="R105" s="42"/>
      <c r="S105" s="42"/>
      <c r="T105" s="7"/>
      <c r="U105" s="7"/>
      <c r="V105" s="42" t="n">
        <f aca="false">K105*5.5017049523</f>
        <v>23981428.6282246</v>
      </c>
      <c r="W105" s="42" t="n">
        <f aca="false">M105*5.5017049523</f>
        <v>741693.668914168</v>
      </c>
      <c r="X105" s="42" t="n">
        <f aca="false">N105*5.1890047538+L105*5.5017049523</f>
        <v>20512680.3271934</v>
      </c>
      <c r="Y105" s="42" t="n">
        <f aca="false">N105*5.1890047538</f>
        <v>13858229.4093387</v>
      </c>
      <c r="Z105" s="42" t="n">
        <f aca="false">L105*5.5017049523</f>
        <v>6654450.91785466</v>
      </c>
      <c r="AA105" s="42"/>
      <c r="AB105" s="42"/>
      <c r="AC105" s="42"/>
      <c r="AD105" s="42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75" hidden="false" customHeight="false" outlineLevel="0" collapsed="false">
      <c r="A106" s="40"/>
      <c r="B106" s="5"/>
      <c r="C106" s="40" t="n">
        <f aca="false">C102+1</f>
        <v>2038</v>
      </c>
      <c r="D106" s="40" t="n">
        <f aca="false">D102</f>
        <v>1</v>
      </c>
      <c r="E106" s="40" t="n">
        <v>253</v>
      </c>
      <c r="F106" s="131" t="n">
        <f aca="false">central_v2_m!D94+temporary_pension_bonus_central!B94</f>
        <v>31340647.8477981</v>
      </c>
      <c r="G106" s="131" t="n">
        <f aca="false">central_v2_m!E94+temporary_pension_bonus_central!B94</f>
        <v>29991987.4746706</v>
      </c>
      <c r="H106" s="8" t="n">
        <f aca="false">F106-J106</f>
        <v>26791731.9802007</v>
      </c>
      <c r="I106" s="8" t="n">
        <f aca="false">G106-K106</f>
        <v>25579539.083101</v>
      </c>
      <c r="J106" s="131" t="n">
        <f aca="false">central_v2_m!J94</f>
        <v>4548915.8675975</v>
      </c>
      <c r="K106" s="131" t="n">
        <f aca="false">central_v2_m!K94</f>
        <v>4412448.39156957</v>
      </c>
      <c r="L106" s="8" t="n">
        <f aca="false">H106-I106</f>
        <v>1212192.89709961</v>
      </c>
      <c r="M106" s="8" t="n">
        <f aca="false">J106-K106</f>
        <v>136467.476027926</v>
      </c>
      <c r="N106" s="131" t="n">
        <f aca="false">SUM(central_v5_m!C94:J94)</f>
        <v>3251596.90435357</v>
      </c>
      <c r="O106" s="5"/>
      <c r="P106" s="5"/>
      <c r="Q106" s="8" t="n">
        <f aca="false">I106*5.5017049523</f>
        <v>140731076.851048</v>
      </c>
      <c r="R106" s="8"/>
      <c r="S106" s="8"/>
      <c r="T106" s="5"/>
      <c r="U106" s="5"/>
      <c r="V106" s="8" t="n">
        <f aca="false">K106*5.5017049523</f>
        <v>24275989.1676665</v>
      </c>
      <c r="W106" s="8" t="n">
        <f aca="false">M106*5.5017049523</f>
        <v>750803.788690719</v>
      </c>
      <c r="X106" s="8" t="n">
        <f aca="false">N106*5.1890047538+L106*5.5017049523</f>
        <v>23541679.4592478</v>
      </c>
      <c r="Y106" s="8" t="n">
        <f aca="false">N106*5.1890047538</f>
        <v>16872551.794132</v>
      </c>
      <c r="Z106" s="8" t="n">
        <f aca="false">L106*5.5017049523</f>
        <v>6669127.66511581</v>
      </c>
      <c r="AA106" s="8"/>
      <c r="AB106" s="8"/>
      <c r="AC106" s="8"/>
      <c r="AD106" s="8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</row>
    <row r="107" customFormat="false" ht="12.75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33" t="n">
        <f aca="false">central_v2_m!D95+temporary_pension_bonus_central!B95</f>
        <v>31473844.2518088</v>
      </c>
      <c r="G107" s="133" t="n">
        <f aca="false">central_v2_m!E95+temporary_pension_bonus_central!B95</f>
        <v>30119118.127504</v>
      </c>
      <c r="H107" s="42" t="n">
        <f aca="false">F107-J107</f>
        <v>26921797.1938621</v>
      </c>
      <c r="I107" s="42" t="n">
        <f aca="false">G107-K107</f>
        <v>25703632.4812957</v>
      </c>
      <c r="J107" s="133" t="n">
        <f aca="false">central_v2_m!J95</f>
        <v>4552047.0579467</v>
      </c>
      <c r="K107" s="133" t="n">
        <f aca="false">central_v2_m!K95</f>
        <v>4415485.64620829</v>
      </c>
      <c r="L107" s="42" t="n">
        <f aca="false">H107-I107</f>
        <v>1218164.71256642</v>
      </c>
      <c r="M107" s="42" t="n">
        <f aca="false">J107-K107</f>
        <v>136561.411738401</v>
      </c>
      <c r="N107" s="133" t="n">
        <f aca="false">SUM(central_v5_m!C95:J95)</f>
        <v>2569978.40401534</v>
      </c>
      <c r="O107" s="7"/>
      <c r="P107" s="7"/>
      <c r="Q107" s="42" t="n">
        <f aca="false">I107*5.5017049523</f>
        <v>141413802.114444</v>
      </c>
      <c r="R107" s="42"/>
      <c r="S107" s="42"/>
      <c r="T107" s="7"/>
      <c r="U107" s="7"/>
      <c r="V107" s="42" t="n">
        <f aca="false">K107*5.5017049523</f>
        <v>24292699.2465537</v>
      </c>
      <c r="W107" s="42" t="n">
        <f aca="false">M107*5.5017049523</f>
        <v>751320.595254242</v>
      </c>
      <c r="X107" s="42" t="n">
        <f aca="false">N107*5.1890047538+L107*5.5017049523</f>
        <v>20037612.9874427</v>
      </c>
      <c r="Y107" s="42" t="n">
        <f aca="false">N107*5.1890047538</f>
        <v>13335630.155599</v>
      </c>
      <c r="Z107" s="42" t="n">
        <f aca="false">L107*5.5017049523</f>
        <v>6701982.83184376</v>
      </c>
      <c r="AA107" s="42"/>
      <c r="AB107" s="42"/>
      <c r="AC107" s="42"/>
      <c r="AD107" s="42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75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33" t="n">
        <f aca="false">central_v2_m!D96+temporary_pension_bonus_central!B96</f>
        <v>31708240.6330604</v>
      </c>
      <c r="G108" s="133" t="n">
        <f aca="false">central_v2_m!E96+temporary_pension_bonus_central!B96</f>
        <v>30343087.8781591</v>
      </c>
      <c r="H108" s="42" t="n">
        <f aca="false">F108-J108</f>
        <v>27081148.7588064</v>
      </c>
      <c r="I108" s="42" t="n">
        <f aca="false">G108-K108</f>
        <v>25854808.7601326</v>
      </c>
      <c r="J108" s="133" t="n">
        <f aca="false">central_v2_m!J96</f>
        <v>4627091.87425407</v>
      </c>
      <c r="K108" s="133" t="n">
        <f aca="false">central_v2_m!K96</f>
        <v>4488279.11802645</v>
      </c>
      <c r="L108" s="42" t="n">
        <f aca="false">H108-I108</f>
        <v>1226339.99867376</v>
      </c>
      <c r="M108" s="42" t="n">
        <f aca="false">J108-K108</f>
        <v>138812.756227622</v>
      </c>
      <c r="N108" s="133" t="n">
        <f aca="false">SUM(central_v5_m!C96:J96)</f>
        <v>2578322.2628163</v>
      </c>
      <c r="O108" s="7"/>
      <c r="P108" s="7"/>
      <c r="Q108" s="42" t="n">
        <f aca="false">I108*5.5017049523</f>
        <v>142245529.396391</v>
      </c>
      <c r="R108" s="42"/>
      <c r="S108" s="42"/>
      <c r="T108" s="7"/>
      <c r="U108" s="7"/>
      <c r="V108" s="42" t="n">
        <f aca="false">K108*5.5017049523</f>
        <v>24693187.4509508</v>
      </c>
      <c r="W108" s="42" t="n">
        <f aca="false">M108*5.5017049523</f>
        <v>763706.82837992</v>
      </c>
      <c r="X108" s="42" t="n">
        <f aca="false">N108*5.1890047538+L108*5.5017049523</f>
        <v>20125887.3224892</v>
      </c>
      <c r="Y108" s="42" t="n">
        <f aca="false">N108*5.1890047538</f>
        <v>13378926.4785822</v>
      </c>
      <c r="Z108" s="42" t="n">
        <f aca="false">L108*5.5017049523</f>
        <v>6746960.843907</v>
      </c>
      <c r="AA108" s="42"/>
      <c r="AB108" s="42"/>
      <c r="AC108" s="42"/>
      <c r="AD108" s="42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75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33" t="n">
        <f aca="false">central_v2_m!D97+temporary_pension_bonus_central!B97</f>
        <v>31863886.3572679</v>
      </c>
      <c r="G109" s="133" t="n">
        <f aca="false">central_v2_m!E97+temporary_pension_bonus_central!B97</f>
        <v>30490587.6748169</v>
      </c>
      <c r="H109" s="42" t="n">
        <f aca="false">F109-J109</f>
        <v>27195204.5995089</v>
      </c>
      <c r="I109" s="42" t="n">
        <f aca="false">G109-K109</f>
        <v>25961966.3697907</v>
      </c>
      <c r="J109" s="133" t="n">
        <f aca="false">central_v2_m!J97</f>
        <v>4668681.757759</v>
      </c>
      <c r="K109" s="133" t="n">
        <f aca="false">central_v2_m!K97</f>
        <v>4528621.30502623</v>
      </c>
      <c r="L109" s="42" t="n">
        <f aca="false">H109-I109</f>
        <v>1233238.22971828</v>
      </c>
      <c r="M109" s="42" t="n">
        <f aca="false">J109-K109</f>
        <v>140060.45273277</v>
      </c>
      <c r="N109" s="133" t="n">
        <f aca="false">SUM(central_v5_m!C97:J97)</f>
        <v>2658095.44572728</v>
      </c>
      <c r="O109" s="7"/>
      <c r="P109" s="7"/>
      <c r="Q109" s="42" t="n">
        <f aca="false">I109*5.5017049523</f>
        <v>142835078.948123</v>
      </c>
      <c r="R109" s="42"/>
      <c r="S109" s="42"/>
      <c r="T109" s="7"/>
      <c r="U109" s="7"/>
      <c r="V109" s="42" t="n">
        <f aca="false">K109*5.5017049523</f>
        <v>24915138.2609541</v>
      </c>
      <c r="W109" s="42" t="n">
        <f aca="false">M109*5.5017049523</f>
        <v>770571.28642126</v>
      </c>
      <c r="X109" s="42" t="n">
        <f aca="false">N109*5.1890047538+L109*5.5017049523</f>
        <v>20577782.7797397</v>
      </c>
      <c r="Y109" s="42" t="n">
        <f aca="false">N109*5.1890047538</f>
        <v>13792869.903933</v>
      </c>
      <c r="Z109" s="42" t="n">
        <f aca="false">L109*5.5017049523</f>
        <v>6784912.87580672</v>
      </c>
      <c r="AA109" s="42"/>
      <c r="AB109" s="42"/>
      <c r="AC109" s="42"/>
      <c r="AD109" s="42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75" hidden="false" customHeight="false" outlineLevel="0" collapsed="false">
      <c r="A110" s="40"/>
      <c r="B110" s="5"/>
      <c r="C110" s="40" t="n">
        <f aca="false">C106+1</f>
        <v>2039</v>
      </c>
      <c r="D110" s="40" t="n">
        <f aca="false">D106</f>
        <v>1</v>
      </c>
      <c r="E110" s="40" t="n">
        <v>257</v>
      </c>
      <c r="F110" s="131" t="n">
        <f aca="false">central_v2_m!D98+temporary_pension_bonus_central!B98</f>
        <v>32026642.4845749</v>
      </c>
      <c r="G110" s="131" t="n">
        <f aca="false">central_v2_m!E98+temporary_pension_bonus_central!B98</f>
        <v>30646157.1069859</v>
      </c>
      <c r="H110" s="8" t="n">
        <f aca="false">F110-J110</f>
        <v>27299095.1788533</v>
      </c>
      <c r="I110" s="8" t="n">
        <f aca="false">G110-K110</f>
        <v>26060436.2204359</v>
      </c>
      <c r="J110" s="131" t="n">
        <f aca="false">central_v2_m!J98</f>
        <v>4727547.30572169</v>
      </c>
      <c r="K110" s="131" t="n">
        <f aca="false">central_v2_m!K98</f>
        <v>4585720.88655004</v>
      </c>
      <c r="L110" s="8" t="n">
        <f aca="false">H110-I110</f>
        <v>1238658.9584174</v>
      </c>
      <c r="M110" s="8" t="n">
        <f aca="false">J110-K110</f>
        <v>141826.419171649</v>
      </c>
      <c r="N110" s="131" t="n">
        <f aca="false">SUM(central_v5_m!C98:J98)</f>
        <v>3219154.95823566</v>
      </c>
      <c r="O110" s="5"/>
      <c r="P110" s="5"/>
      <c r="Q110" s="8" t="n">
        <f aca="false">I110*5.5017049523</f>
        <v>143376831.01307</v>
      </c>
      <c r="R110" s="8"/>
      <c r="S110" s="8"/>
      <c r="T110" s="5"/>
      <c r="U110" s="5"/>
      <c r="V110" s="8" t="n">
        <f aca="false">K110*5.5017049523</f>
        <v>25229283.3113979</v>
      </c>
      <c r="W110" s="8" t="n">
        <f aca="false">M110*5.5017049523</f>
        <v>780287.112723637</v>
      </c>
      <c r="X110" s="8" t="n">
        <f aca="false">N110*5.1890047538+L110*5.5017049523</f>
        <v>23518946.5072395</v>
      </c>
      <c r="Y110" s="8" t="n">
        <f aca="false">N110*5.1890047538</f>
        <v>16704210.3815037</v>
      </c>
      <c r="Z110" s="8" t="n">
        <f aca="false">L110*5.5017049523</f>
        <v>6814736.12573579</v>
      </c>
      <c r="AA110" s="8"/>
      <c r="AB110" s="8"/>
      <c r="AC110" s="8"/>
      <c r="AD110" s="8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</row>
    <row r="111" customFormat="false" ht="12.75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33" t="n">
        <f aca="false">central_v2_m!D99+temporary_pension_bonus_central!B99</f>
        <v>32266376.3299191</v>
      </c>
      <c r="G111" s="133" t="n">
        <f aca="false">central_v2_m!E99+temporary_pension_bonus_central!B99</f>
        <v>30876109.198927</v>
      </c>
      <c r="H111" s="42" t="n">
        <f aca="false">F111-J111</f>
        <v>27382637.6284679</v>
      </c>
      <c r="I111" s="42" t="n">
        <f aca="false">G111-K111</f>
        <v>26138882.6585193</v>
      </c>
      <c r="J111" s="133" t="n">
        <f aca="false">central_v2_m!J99</f>
        <v>4883738.70145125</v>
      </c>
      <c r="K111" s="133" t="n">
        <f aca="false">central_v2_m!K99</f>
        <v>4737226.54040772</v>
      </c>
      <c r="L111" s="42" t="n">
        <f aca="false">H111-I111</f>
        <v>1243754.96994862</v>
      </c>
      <c r="M111" s="42" t="n">
        <f aca="false">J111-K111</f>
        <v>146512.161043538</v>
      </c>
      <c r="N111" s="133" t="n">
        <f aca="false">SUM(central_v5_m!C99:J99)</f>
        <v>2678812.12711653</v>
      </c>
      <c r="O111" s="7"/>
      <c r="P111" s="7"/>
      <c r="Q111" s="42" t="n">
        <f aca="false">I111*5.5017049523</f>
        <v>143808420.169964</v>
      </c>
      <c r="R111" s="42"/>
      <c r="S111" s="42"/>
      <c r="T111" s="7"/>
      <c r="U111" s="7"/>
      <c r="V111" s="42" t="n">
        <f aca="false">K111*5.5017049523</f>
        <v>26062822.7175281</v>
      </c>
      <c r="W111" s="42" t="n">
        <f aca="false">M111*5.5017049523</f>
        <v>806066.681985407</v>
      </c>
      <c r="X111" s="42" t="n">
        <f aca="false">N111*5.1890047538+L111*5.5017049523</f>
        <v>20743141.7397588</v>
      </c>
      <c r="Y111" s="42" t="n">
        <f aca="false">N111*5.1890047538</f>
        <v>13900368.8621448</v>
      </c>
      <c r="Z111" s="42" t="n">
        <f aca="false">L111*5.5017049523</f>
        <v>6842772.87761404</v>
      </c>
      <c r="AA111" s="42"/>
      <c r="AB111" s="42"/>
      <c r="AC111" s="42"/>
      <c r="AD111" s="42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75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33" t="n">
        <f aca="false">central_v2_m!D100+temporary_pension_bonus_central!B100</f>
        <v>32290684.989868</v>
      </c>
      <c r="G112" s="133" t="n">
        <f aca="false">central_v2_m!E100+temporary_pension_bonus_central!B100</f>
        <v>30899650.9251816</v>
      </c>
      <c r="H112" s="42" t="n">
        <f aca="false">F112-J112</f>
        <v>27404348.217956</v>
      </c>
      <c r="I112" s="42" t="n">
        <f aca="false">G112-K112</f>
        <v>26159904.256427</v>
      </c>
      <c r="J112" s="133" t="n">
        <f aca="false">central_v2_m!J100</f>
        <v>4886336.77191202</v>
      </c>
      <c r="K112" s="133" t="n">
        <f aca="false">central_v2_m!K100</f>
        <v>4739746.66875466</v>
      </c>
      <c r="L112" s="42" t="n">
        <f aca="false">H112-I112</f>
        <v>1244443.96152903</v>
      </c>
      <c r="M112" s="42" t="n">
        <f aca="false">J112-K112</f>
        <v>146590.10315736</v>
      </c>
      <c r="N112" s="133" t="n">
        <f aca="false">SUM(central_v5_m!C100:J100)</f>
        <v>2612383.92988223</v>
      </c>
      <c r="Q112" s="42" t="n">
        <f aca="false">I112*5.5017049523</f>
        <v>143924074.799278</v>
      </c>
      <c r="R112" s="42"/>
      <c r="S112" s="42"/>
      <c r="V112" s="42" t="n">
        <f aca="false">K112*5.5017049523</f>
        <v>26076687.7201349</v>
      </c>
      <c r="W112" s="42" t="n">
        <f aca="false">M112*5.5017049523</f>
        <v>806495.496499016</v>
      </c>
      <c r="X112" s="42" t="n">
        <f aca="false">N112*5.1890047538+L112*5.5017049523</f>
        <v>20402236.1369137</v>
      </c>
      <c r="Y112" s="42" t="n">
        <f aca="false">N112*5.1890047538</f>
        <v>13555672.6309096</v>
      </c>
      <c r="Z112" s="42" t="n">
        <f aca="false">L112*5.5017049523</f>
        <v>6846563.5060041</v>
      </c>
      <c r="AA112" s="42"/>
      <c r="AB112" s="42"/>
      <c r="AC112" s="42"/>
      <c r="AD112" s="42"/>
    </row>
    <row r="113" customFormat="false" ht="12.75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33" t="n">
        <f aca="false">central_v2_m!D101+temporary_pension_bonus_central!B101</f>
        <v>32451470.513868</v>
      </c>
      <c r="G113" s="133" t="n">
        <f aca="false">central_v2_m!E101+temporary_pension_bonus_central!B101</f>
        <v>31053725.3703113</v>
      </c>
      <c r="H113" s="42" t="n">
        <f aca="false">F113-J113</f>
        <v>27477157.9837646</v>
      </c>
      <c r="I113" s="42" t="n">
        <f aca="false">G113-K113</f>
        <v>26228642.2161111</v>
      </c>
      <c r="J113" s="133" t="n">
        <f aca="false">central_v2_m!J101</f>
        <v>4974312.53010334</v>
      </c>
      <c r="K113" s="133" t="n">
        <f aca="false">central_v2_m!K101</f>
        <v>4825083.15420024</v>
      </c>
      <c r="L113" s="42" t="n">
        <f aca="false">H113-I113</f>
        <v>1248515.76765358</v>
      </c>
      <c r="M113" s="42" t="n">
        <f aca="false">J113-K113</f>
        <v>149229.375903101</v>
      </c>
      <c r="N113" s="133" t="n">
        <f aca="false">SUM(central_v5_m!C101:J101)</f>
        <v>2569041.27044399</v>
      </c>
      <c r="Q113" s="42" t="n">
        <f aca="false">I113*5.5017049523</f>
        <v>144302250.772483</v>
      </c>
      <c r="R113" s="42"/>
      <c r="S113" s="42"/>
      <c r="V113" s="42" t="n">
        <f aca="false">K113*5.5017049523</f>
        <v>26546183.8847227</v>
      </c>
      <c r="W113" s="42" t="n">
        <f aca="false">M113*5.5017049523</f>
        <v>821015.996434728</v>
      </c>
      <c r="X113" s="42" t="n">
        <f aca="false">N113*5.1890047538+L113*5.5017049523</f>
        <v>20199732.7469666</v>
      </c>
      <c r="Y113" s="42" t="n">
        <f aca="false">N113*5.1890047538</f>
        <v>13330767.3650422</v>
      </c>
      <c r="Z113" s="42" t="n">
        <f aca="false">L113*5.5017049523</f>
        <v>6868965.38192434</v>
      </c>
      <c r="AA113" s="42"/>
      <c r="AB113" s="42"/>
      <c r="AC113" s="42"/>
      <c r="AD113" s="42"/>
    </row>
    <row r="114" customFormat="false" ht="12.75" hidden="false" customHeight="false" outlineLevel="0" collapsed="false">
      <c r="A114" s="40"/>
      <c r="B114" s="5"/>
      <c r="C114" s="40" t="n">
        <f aca="false">C110+1</f>
        <v>2040</v>
      </c>
      <c r="D114" s="40" t="n">
        <f aca="false">D110</f>
        <v>1</v>
      </c>
      <c r="E114" s="40" t="n">
        <v>261</v>
      </c>
      <c r="F114" s="131" t="n">
        <f aca="false">central_v2_m!D102+temporary_pension_bonus_central!B102</f>
        <v>32648530.8359679</v>
      </c>
      <c r="G114" s="131" t="n">
        <f aca="false">central_v2_m!E102+temporary_pension_bonus_central!B102</f>
        <v>31241797.2654664</v>
      </c>
      <c r="H114" s="8" t="n">
        <f aca="false">F114-J114</f>
        <v>27636940.2585344</v>
      </c>
      <c r="I114" s="8" t="n">
        <f aca="false">G114-K114</f>
        <v>26380554.405356</v>
      </c>
      <c r="J114" s="131" t="n">
        <f aca="false">central_v2_m!J102</f>
        <v>5011590.57743345</v>
      </c>
      <c r="K114" s="131" t="n">
        <f aca="false">central_v2_m!K102</f>
        <v>4861242.86011045</v>
      </c>
      <c r="L114" s="8" t="n">
        <f aca="false">H114-I114</f>
        <v>1256385.85317845</v>
      </c>
      <c r="M114" s="8" t="n">
        <f aca="false">J114-K114</f>
        <v>150347.717323004</v>
      </c>
      <c r="N114" s="131" t="n">
        <f aca="false">SUM(central_v5_m!C102:J102)</f>
        <v>3170431.79467186</v>
      </c>
      <c r="O114" s="5"/>
      <c r="P114" s="5"/>
      <c r="Q114" s="8" t="n">
        <f aca="false">I114*5.5017049523</f>
        <v>145138026.816366</v>
      </c>
      <c r="R114" s="8"/>
      <c r="S114" s="8"/>
      <c r="T114" s="5"/>
      <c r="U114" s="5"/>
      <c r="V114" s="8" t="n">
        <f aca="false">K114*5.5017049523</f>
        <v>26745123.9178027</v>
      </c>
      <c r="W114" s="8" t="n">
        <f aca="false">M114*5.5017049523</f>
        <v>827168.780962973</v>
      </c>
      <c r="X114" s="8" t="n">
        <f aca="false">N114*5.1890047538+L114*5.5017049523</f>
        <v>23363649.9245825</v>
      </c>
      <c r="Y114" s="8" t="n">
        <f aca="false">N114*5.1890047538</f>
        <v>16451385.6541509</v>
      </c>
      <c r="Z114" s="8" t="n">
        <f aca="false">L114*5.5017049523</f>
        <v>6912264.27043153</v>
      </c>
      <c r="AA114" s="8"/>
      <c r="AB114" s="8"/>
      <c r="AC114" s="8"/>
      <c r="AD114" s="8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</row>
    <row r="115" customFormat="false" ht="12.75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33" t="n">
        <f aca="false">central_v2_m!D103+temporary_pension_bonus_central!B103</f>
        <v>32726501.7846849</v>
      </c>
      <c r="G115" s="133" t="n">
        <f aca="false">central_v2_m!E103+temporary_pension_bonus_central!B103</f>
        <v>31316549.001216</v>
      </c>
      <c r="H115" s="42" t="n">
        <f aca="false">F115-J115</f>
        <v>27660288.6735127</v>
      </c>
      <c r="I115" s="42" t="n">
        <f aca="false">G115-K115</f>
        <v>26402322.283379</v>
      </c>
      <c r="J115" s="133" t="n">
        <f aca="false">central_v2_m!J103</f>
        <v>5066213.11117217</v>
      </c>
      <c r="K115" s="133" t="n">
        <f aca="false">central_v2_m!K103</f>
        <v>4914226.717837</v>
      </c>
      <c r="L115" s="42" t="n">
        <f aca="false">H115-I115</f>
        <v>1257966.39013373</v>
      </c>
      <c r="M115" s="42" t="n">
        <f aca="false">J115-K115</f>
        <v>151986.393335165</v>
      </c>
      <c r="N115" s="133" t="n">
        <f aca="false">SUM(central_v5_m!C103:J103)</f>
        <v>2572474.24298809</v>
      </c>
      <c r="O115" s="7"/>
      <c r="P115" s="7"/>
      <c r="Q115" s="42" t="n">
        <f aca="false">I115*5.5017049523</f>
        <v>145257787.258687</v>
      </c>
      <c r="R115" s="42"/>
      <c r="S115" s="42"/>
      <c r="T115" s="7"/>
      <c r="U115" s="7"/>
      <c r="V115" s="42" t="n">
        <f aca="false">K115*5.5017049523</f>
        <v>27036625.4702488</v>
      </c>
      <c r="W115" s="42" t="n">
        <f aca="false">M115*5.5017049523</f>
        <v>836184.292894296</v>
      </c>
      <c r="X115" s="42" t="n">
        <f aca="false">N115*5.1890047538+L115*5.5017049523</f>
        <v>20269540.994319</v>
      </c>
      <c r="Y115" s="42" t="n">
        <f aca="false">N115*5.1890047538</f>
        <v>13348581.0758933</v>
      </c>
      <c r="Z115" s="42" t="n">
        <f aca="false">L115*5.5017049523</f>
        <v>6920959.9184257</v>
      </c>
      <c r="AA115" s="42"/>
      <c r="AB115" s="42"/>
      <c r="AC115" s="42"/>
      <c r="AD115" s="42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75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33" t="n">
        <f aca="false">central_v2_m!D104+temporary_pension_bonus_central!B104</f>
        <v>32993389.3938619</v>
      </c>
      <c r="G116" s="133" t="n">
        <f aca="false">central_v2_m!E104+temporary_pension_bonus_central!B104</f>
        <v>31571523.8831842</v>
      </c>
      <c r="H116" s="42" t="n">
        <f aca="false">F116-J116</f>
        <v>27838653.5113187</v>
      </c>
      <c r="I116" s="42" t="n">
        <f aca="false">G116-K116</f>
        <v>26571430.0771173</v>
      </c>
      <c r="J116" s="133" t="n">
        <f aca="false">central_v2_m!J104</f>
        <v>5154735.88254316</v>
      </c>
      <c r="K116" s="133" t="n">
        <f aca="false">central_v2_m!K104</f>
        <v>5000093.80606686</v>
      </c>
      <c r="L116" s="42" t="n">
        <f aca="false">H116-I116</f>
        <v>1267223.43420135</v>
      </c>
      <c r="M116" s="42" t="n">
        <f aca="false">J116-K116</f>
        <v>154642.076476295</v>
      </c>
      <c r="N116" s="133" t="n">
        <f aca="false">SUM(central_v5_m!C104:J104)</f>
        <v>2521851.72670417</v>
      </c>
      <c r="O116" s="7"/>
      <c r="P116" s="7"/>
      <c r="Q116" s="42" t="n">
        <f aca="false">I116*5.5017049523</f>
        <v>146188168.44497</v>
      </c>
      <c r="R116" s="42"/>
      <c r="S116" s="42"/>
      <c r="T116" s="7"/>
      <c r="U116" s="7"/>
      <c r="V116" s="42" t="n">
        <f aca="false">K116*5.5017049523</f>
        <v>27509040.8548026</v>
      </c>
      <c r="W116" s="42" t="n">
        <f aca="false">M116*5.5017049523</f>
        <v>850795.07798359</v>
      </c>
      <c r="X116" s="42" t="n">
        <f aca="false">N116*5.1890047538+L116*5.5017049523</f>
        <v>20057790.0418628</v>
      </c>
      <c r="Y116" s="42" t="n">
        <f aca="false">N116*5.1890047538</f>
        <v>13085900.5982467</v>
      </c>
      <c r="Z116" s="42" t="n">
        <f aca="false">L116*5.5017049523</f>
        <v>6971889.44361617</v>
      </c>
      <c r="AA116" s="42"/>
      <c r="AB116" s="42"/>
      <c r="AC116" s="42"/>
      <c r="AD116" s="42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75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33" t="n">
        <f aca="false">central_v2_m!D105+temporary_pension_bonus_central!B105</f>
        <v>33300571.4811106</v>
      </c>
      <c r="G117" s="133" t="n">
        <f aca="false">central_v2_m!E105+temporary_pension_bonus_central!B105</f>
        <v>31863649.0914438</v>
      </c>
      <c r="H117" s="42" t="n">
        <f aca="false">F117-J117</f>
        <v>28102681.8891783</v>
      </c>
      <c r="I117" s="42" t="n">
        <f aca="false">G117-K117</f>
        <v>26821696.1872694</v>
      </c>
      <c r="J117" s="133" t="n">
        <f aca="false">central_v2_m!J105</f>
        <v>5197889.59193234</v>
      </c>
      <c r="K117" s="133" t="n">
        <f aca="false">central_v2_m!K105</f>
        <v>5041952.90417438</v>
      </c>
      <c r="L117" s="42" t="n">
        <f aca="false">H117-I117</f>
        <v>1280985.70190883</v>
      </c>
      <c r="M117" s="42" t="n">
        <f aca="false">J117-K117</f>
        <v>155936.687757969</v>
      </c>
      <c r="N117" s="133" t="n">
        <f aca="false">SUM(central_v5_m!C105:J105)</f>
        <v>2523906.69225527</v>
      </c>
      <c r="O117" s="7"/>
      <c r="P117" s="7"/>
      <c r="Q117" s="42" t="n">
        <f aca="false">I117*5.5017049523</f>
        <v>147565058.742586</v>
      </c>
      <c r="R117" s="42"/>
      <c r="S117" s="42"/>
      <c r="T117" s="7"/>
      <c r="U117" s="7"/>
      <c r="V117" s="42" t="n">
        <f aca="false">K117*5.5017049523</f>
        <v>27739337.2621595</v>
      </c>
      <c r="W117" s="42" t="n">
        <f aca="false">M117*5.5017049523</f>
        <v>857917.647283276</v>
      </c>
      <c r="X117" s="42" t="n">
        <f aca="false">N117*5.1890047538+L117*5.5017049523</f>
        <v>20144169.2042776</v>
      </c>
      <c r="Y117" s="42" t="n">
        <f aca="false">N117*5.1890047538</f>
        <v>13096563.8242603</v>
      </c>
      <c r="Z117" s="42" t="n">
        <f aca="false">L117*5.5017049523</f>
        <v>7047605.38001733</v>
      </c>
      <c r="AA117" s="42"/>
      <c r="AB117" s="42"/>
      <c r="AC117" s="42"/>
      <c r="AD117" s="42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0" customFormat="false" ht="12.75" hidden="false" customHeight="false" outlineLevel="0" collapsed="false">
      <c r="F120" s="33" t="s">
        <v>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A1:J105"/>
    </sheetView>
  </sheetViews>
  <sheetFormatPr defaultColWidth="9.03125" defaultRowHeight="12.75" zeroHeight="false" outlineLevelRow="0" outlineLevelCol="0"/>
  <cols>
    <col collapsed="false" customWidth="true" hidden="false" outlineLevel="0" max="6" min="5" style="33" width="16.41"/>
    <col collapsed="false" customWidth="true" hidden="false" outlineLevel="0" max="10" min="7" style="0" width="16.41"/>
  </cols>
  <sheetData>
    <row r="1" customFormat="false" ht="12.75" hidden="false" customHeight="true" outlineLevel="0" collapsed="false">
      <c r="A1" s="137"/>
      <c r="B1" s="137"/>
      <c r="C1" s="137"/>
      <c r="D1" s="137"/>
      <c r="E1" s="138" t="s">
        <v>156</v>
      </c>
      <c r="F1" s="138" t="s">
        <v>157</v>
      </c>
      <c r="G1" s="137"/>
      <c r="H1" s="137"/>
      <c r="I1" s="137"/>
      <c r="J1" s="137"/>
      <c r="K1" s="137"/>
      <c r="L1" s="137"/>
      <c r="M1" s="139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  <c r="BD1" s="140"/>
      <c r="BE1" s="140"/>
      <c r="BF1" s="140"/>
      <c r="BG1" s="140"/>
      <c r="BH1" s="140"/>
      <c r="BI1" s="140"/>
      <c r="BJ1" s="140"/>
      <c r="BK1" s="140"/>
      <c r="BL1" s="140"/>
    </row>
    <row r="2" customFormat="false" ht="50.25" hidden="false" customHeight="true" outlineLevel="0" collapsed="false">
      <c r="A2" s="119" t="s">
        <v>158</v>
      </c>
      <c r="B2" s="119" t="s">
        <v>128</v>
      </c>
      <c r="C2" s="119" t="s">
        <v>129</v>
      </c>
      <c r="D2" s="119" t="s">
        <v>159</v>
      </c>
      <c r="E2" s="121" t="s">
        <v>160</v>
      </c>
      <c r="F2" s="121" t="s">
        <v>161</v>
      </c>
      <c r="G2" s="119" t="s">
        <v>162</v>
      </c>
      <c r="H2" s="119" t="s">
        <v>163</v>
      </c>
      <c r="I2" s="119" t="s">
        <v>164</v>
      </c>
      <c r="J2" s="119" t="s">
        <v>165</v>
      </c>
      <c r="K2" s="119" t="s">
        <v>166</v>
      </c>
      <c r="L2" s="119" t="s">
        <v>167</v>
      </c>
      <c r="M2" s="122" t="s">
        <v>168</v>
      </c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</row>
    <row r="3" customFormat="false" ht="12.75" hidden="false" customHeight="false" outlineLevel="0" collapsed="false">
      <c r="A3" s="124" t="s">
        <v>169</v>
      </c>
      <c r="B3" s="124" t="n">
        <v>2014</v>
      </c>
      <c r="C3" s="125" t="n">
        <v>1</v>
      </c>
      <c r="D3" s="124" t="n">
        <v>45</v>
      </c>
      <c r="E3" s="126" t="n">
        <v>16336703</v>
      </c>
      <c r="F3" s="126" t="n">
        <v>147746</v>
      </c>
      <c r="G3" s="127" t="n">
        <v>16188957</v>
      </c>
      <c r="H3" s="141" t="n">
        <v>59323985</v>
      </c>
      <c r="I3" s="142" t="n">
        <f aca="false">H3/G3</f>
        <v>3.66447233135526</v>
      </c>
      <c r="J3" s="127" t="n">
        <f aca="false">G3*I10</f>
        <v>61899880.2143381</v>
      </c>
      <c r="K3" s="141" t="n">
        <v>354218</v>
      </c>
      <c r="L3" s="142" t="n">
        <f aca="false">K3/F3</f>
        <v>2.39747945798871</v>
      </c>
      <c r="M3" s="127" t="n">
        <f aca="false">F3*2.511711692</f>
        <v>371095.355646232</v>
      </c>
      <c r="N3" s="141"/>
      <c r="O3" s="124"/>
      <c r="P3" s="124"/>
      <c r="Q3" s="127"/>
      <c r="R3" s="127"/>
      <c r="S3" s="127"/>
      <c r="T3" s="124"/>
      <c r="U3" s="124"/>
      <c r="V3" s="125"/>
      <c r="W3" s="125"/>
      <c r="X3" s="127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</row>
    <row r="4" customFormat="false" ht="12.75" hidden="false" customHeight="false" outlineLevel="0" collapsed="false">
      <c r="B4" s="124" t="n">
        <v>2014</v>
      </c>
      <c r="C4" s="125" t="n">
        <v>2</v>
      </c>
      <c r="D4" s="124" t="n">
        <v>46</v>
      </c>
      <c r="E4" s="126" t="n">
        <v>19039169</v>
      </c>
      <c r="F4" s="126" t="n">
        <v>150094</v>
      </c>
      <c r="G4" s="127" t="n">
        <v>18889075</v>
      </c>
      <c r="H4" s="141" t="n">
        <v>70642775</v>
      </c>
      <c r="I4" s="142" t="n">
        <f aca="false">H4/G4</f>
        <v>3.73987476888095</v>
      </c>
      <c r="J4" s="127" t="n">
        <f aca="false">G4*3.8235866717</f>
        <v>72224015.4107417</v>
      </c>
      <c r="K4" s="141" t="n">
        <v>375893</v>
      </c>
      <c r="L4" s="142" t="n">
        <f aca="false">K4/F4</f>
        <v>2.5043839194105</v>
      </c>
      <c r="M4" s="127" t="n">
        <f aca="false">F4*2.511711692</f>
        <v>376992.854699048</v>
      </c>
      <c r="N4" s="141"/>
      <c r="Q4" s="127"/>
      <c r="R4" s="127"/>
      <c r="S4" s="127"/>
      <c r="V4" s="125"/>
      <c r="W4" s="125"/>
      <c r="X4" s="127"/>
    </row>
    <row r="5" customFormat="false" ht="12.75" hidden="false" customHeight="false" outlineLevel="0" collapsed="false">
      <c r="B5" s="124" t="n">
        <v>2014</v>
      </c>
      <c r="C5" s="125" t="n">
        <v>3</v>
      </c>
      <c r="D5" s="124" t="n">
        <v>47</v>
      </c>
      <c r="E5" s="126" t="n">
        <v>16811748</v>
      </c>
      <c r="F5" s="126" t="n">
        <v>145661</v>
      </c>
      <c r="G5" s="127" t="n">
        <v>16666087</v>
      </c>
      <c r="H5" s="141" t="n">
        <v>66453030</v>
      </c>
      <c r="I5" s="142" t="n">
        <f aca="false">H5/G5</f>
        <v>3.98732047900626</v>
      </c>
      <c r="J5" s="127" t="n">
        <f aca="false">G5*3.8235866717</f>
        <v>63724228.1225926</v>
      </c>
      <c r="K5" s="141" t="n">
        <v>387130</v>
      </c>
      <c r="L5" s="142" t="n">
        <f aca="false">K5/F5</f>
        <v>2.65774641118762</v>
      </c>
      <c r="M5" s="127" t="n">
        <f aca="false">F5*2.511711692</f>
        <v>365858.436768412</v>
      </c>
      <c r="N5" s="141"/>
      <c r="Q5" s="127"/>
      <c r="R5" s="127"/>
      <c r="S5" s="127"/>
      <c r="V5" s="125"/>
      <c r="W5" s="125"/>
      <c r="X5" s="127"/>
    </row>
    <row r="6" customFormat="false" ht="12.75" hidden="false" customHeight="false" outlineLevel="0" collapsed="false">
      <c r="B6" s="124" t="n">
        <v>2014</v>
      </c>
      <c r="C6" s="125" t="n">
        <v>4</v>
      </c>
      <c r="D6" s="124" t="n">
        <v>48</v>
      </c>
      <c r="E6" s="126" t="n">
        <v>20743937</v>
      </c>
      <c r="F6" s="126" t="n">
        <v>143630</v>
      </c>
      <c r="G6" s="127" t="n">
        <v>20600306</v>
      </c>
      <c r="H6" s="141" t="n">
        <v>75212989</v>
      </c>
      <c r="I6" s="142" t="n">
        <f aca="false">H6/G6</f>
        <v>3.65106173665576</v>
      </c>
      <c r="J6" s="127" t="n">
        <f aca="false">G6*3.8235866717</f>
        <v>78767055.4545416</v>
      </c>
      <c r="K6" s="141" t="n">
        <v>390504</v>
      </c>
      <c r="L6" s="142" t="n">
        <f aca="false">K6/F6</f>
        <v>2.71881918819188</v>
      </c>
      <c r="M6" s="127" t="n">
        <f aca="false">F6*2.511711692</f>
        <v>360757.15032196</v>
      </c>
      <c r="N6" s="141"/>
      <c r="Q6" s="127"/>
      <c r="R6" s="127"/>
      <c r="S6" s="127"/>
      <c r="V6" s="125"/>
      <c r="W6" s="125"/>
      <c r="X6" s="127"/>
    </row>
    <row r="7" customFormat="false" ht="12.75" hidden="false" customHeight="false" outlineLevel="0" collapsed="false">
      <c r="B7" s="124" t="n">
        <v>2015</v>
      </c>
      <c r="C7" s="125" t="n">
        <v>1</v>
      </c>
      <c r="D7" s="124" t="n">
        <v>49</v>
      </c>
      <c r="E7" s="126" t="n">
        <v>18307160</v>
      </c>
      <c r="F7" s="126" t="n">
        <v>167252</v>
      </c>
      <c r="G7" s="127" t="n">
        <v>18139908</v>
      </c>
      <c r="H7" s="141" t="n">
        <v>71061517</v>
      </c>
      <c r="I7" s="142" t="n">
        <f aca="false">H7/G7</f>
        <v>3.91741330771909</v>
      </c>
      <c r="J7" s="127" t="n">
        <f aca="false">G7*3.8235866717</f>
        <v>69359510.4546642</v>
      </c>
      <c r="K7" s="141" t="n">
        <v>409117</v>
      </c>
      <c r="L7" s="142" t="n">
        <f aca="false">K7/F7</f>
        <v>2.44611125726449</v>
      </c>
      <c r="M7" s="127" t="n">
        <f aca="false">F7*2.511711692</f>
        <v>420088.803910384</v>
      </c>
      <c r="N7" s="141"/>
      <c r="Q7" s="127"/>
      <c r="R7" s="127"/>
      <c r="S7" s="127"/>
      <c r="V7" s="125"/>
      <c r="W7" s="125"/>
      <c r="X7" s="127"/>
    </row>
    <row r="8" customFormat="false" ht="12.75" hidden="false" customHeight="false" outlineLevel="0" collapsed="false">
      <c r="B8" s="124" t="n">
        <v>2015</v>
      </c>
      <c r="C8" s="125" t="n">
        <v>2</v>
      </c>
      <c r="D8" s="124" t="n">
        <v>50</v>
      </c>
      <c r="E8" s="126" t="n">
        <v>21740969</v>
      </c>
      <c r="F8" s="126" t="n">
        <v>188439</v>
      </c>
      <c r="G8" s="127" t="n">
        <v>21552530</v>
      </c>
      <c r="H8" s="141" t="n">
        <v>85808756</v>
      </c>
      <c r="I8" s="142" t="n">
        <f aca="false">H8/G8</f>
        <v>3.98137740673601</v>
      </c>
      <c r="J8" s="127" t="n">
        <f aca="false">G8*3.8235866717</f>
        <v>82407966.4494144</v>
      </c>
      <c r="K8" s="141" t="n">
        <v>442027</v>
      </c>
      <c r="L8" s="142" t="n">
        <f aca="false">K8/F8</f>
        <v>2.34572991790447</v>
      </c>
      <c r="M8" s="127" t="n">
        <f aca="false">F8*2.511711692</f>
        <v>473304.439528788</v>
      </c>
      <c r="N8" s="141"/>
      <c r="Q8" s="127"/>
      <c r="R8" s="127"/>
      <c r="S8" s="127"/>
      <c r="V8" s="125"/>
      <c r="W8" s="125"/>
      <c r="X8" s="127"/>
    </row>
    <row r="9" customFormat="false" ht="12.75" hidden="false" customHeight="false" outlineLevel="0" collapsed="false">
      <c r="A9" s="7"/>
      <c r="B9" s="47" t="n">
        <v>2015</v>
      </c>
      <c r="C9" s="7" t="n">
        <v>1</v>
      </c>
      <c r="D9" s="47" t="n">
        <v>161</v>
      </c>
      <c r="E9" s="133" t="n">
        <f aca="false">central_SIPA_income!B2</f>
        <v>18000510.6188669</v>
      </c>
      <c r="F9" s="133" t="n">
        <f aca="false">central_SIPA_income!I2</f>
        <v>135449.214417351</v>
      </c>
      <c r="G9" s="42" t="n">
        <f aca="false">E9-F9*0.7</f>
        <v>17905696.1687748</v>
      </c>
      <c r="H9" s="9"/>
      <c r="I9" s="143"/>
      <c r="J9" s="42" t="n">
        <f aca="false">G9*3.8235866717</f>
        <v>68463981.218437</v>
      </c>
      <c r="K9" s="9"/>
      <c r="L9" s="143"/>
      <c r="M9" s="42" t="n">
        <f aca="false">F9*2.511711692</f>
        <v>340209.375524274</v>
      </c>
      <c r="N9" s="7"/>
      <c r="O9" s="7"/>
      <c r="P9" s="7"/>
      <c r="Q9" s="42"/>
      <c r="R9" s="42"/>
      <c r="S9" s="42"/>
      <c r="T9" s="7"/>
      <c r="U9" s="7"/>
      <c r="V9" s="7"/>
      <c r="W9" s="7"/>
      <c r="X9" s="42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75" hidden="false" customHeight="false" outlineLevel="0" collapsed="false">
      <c r="A10" s="7"/>
      <c r="B10" s="47" t="n">
        <v>2015</v>
      </c>
      <c r="C10" s="7" t="n">
        <v>2</v>
      </c>
      <c r="D10" s="47" t="n">
        <v>162</v>
      </c>
      <c r="E10" s="133" t="n">
        <f aca="false">central_SIPA_income!B3</f>
        <v>22157499.2341788</v>
      </c>
      <c r="F10" s="133" t="n">
        <f aca="false">central_SIPA_income!I3</f>
        <v>151084.142402353</v>
      </c>
      <c r="G10" s="42" t="n">
        <f aca="false">E10-F10*0.7</f>
        <v>22051740.3344971</v>
      </c>
      <c r="H10" s="9" t="s">
        <v>170</v>
      </c>
      <c r="I10" s="143" t="n">
        <f aca="false">AVERAGE(I3:I8)</f>
        <v>3.82358667172555</v>
      </c>
      <c r="J10" s="42" t="n">
        <f aca="false">G10*3.8235866717</f>
        <v>84316740.4307724</v>
      </c>
      <c r="K10" s="9" t="s">
        <v>170</v>
      </c>
      <c r="L10" s="143" t="n">
        <f aca="false">AVERAGE(L3:L8)</f>
        <v>2.51171169199128</v>
      </c>
      <c r="M10" s="42" t="n">
        <f aca="false">F10*2.511711692</f>
        <v>379479.806947782</v>
      </c>
      <c r="N10" s="7"/>
      <c r="O10" s="7"/>
      <c r="P10" s="7"/>
      <c r="Q10" s="42"/>
      <c r="R10" s="42"/>
      <c r="S10" s="42"/>
      <c r="T10" s="7"/>
      <c r="U10" s="7"/>
      <c r="V10" s="7"/>
      <c r="W10" s="7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75" hidden="false" customHeight="false" outlineLevel="0" collapsed="false">
      <c r="A11" s="7"/>
      <c r="B11" s="47" t="n">
        <v>2015</v>
      </c>
      <c r="C11" s="7" t="n">
        <v>3</v>
      </c>
      <c r="D11" s="47" t="n">
        <v>163</v>
      </c>
      <c r="E11" s="133" t="n">
        <f aca="false">central_SIPA_income!B4</f>
        <v>20233959.3615849</v>
      </c>
      <c r="F11" s="133" t="n">
        <f aca="false">central_SIPA_income!I4</f>
        <v>149343.027816335</v>
      </c>
      <c r="G11" s="42" t="n">
        <f aca="false">E11-F11*0.7</f>
        <v>20129419.2421135</v>
      </c>
      <c r="H11" s="9" t="n">
        <v>76520057</v>
      </c>
      <c r="I11" s="42"/>
      <c r="J11" s="42" t="n">
        <f aca="false">G11*3.8235866717</f>
        <v>76966579.1232066</v>
      </c>
      <c r="K11" s="9" t="n">
        <v>445064</v>
      </c>
      <c r="L11" s="42"/>
      <c r="M11" s="42" t="n">
        <f aca="false">F11*2.511711692</f>
        <v>375106.629084969</v>
      </c>
      <c r="Q11" s="42"/>
      <c r="R11" s="42"/>
      <c r="S11" s="42"/>
      <c r="X11" s="42"/>
    </row>
    <row r="12" customFormat="false" ht="12.75" hidden="false" customHeight="false" outlineLevel="0" collapsed="false">
      <c r="A12" s="7"/>
      <c r="B12" s="47" t="n">
        <v>2015</v>
      </c>
      <c r="C12" s="7" t="n">
        <v>4</v>
      </c>
      <c r="D12" s="47" t="n">
        <v>164</v>
      </c>
      <c r="E12" s="133" t="n">
        <f aca="false">central_SIPA_income!B5</f>
        <v>23711099.340712</v>
      </c>
      <c r="F12" s="133" t="n">
        <f aca="false">central_SIPA_income!I5</f>
        <v>146563.952510206</v>
      </c>
      <c r="G12" s="42" t="n">
        <f aca="false">E12-F12*0.7</f>
        <v>23608504.5739548</v>
      </c>
      <c r="H12" s="9" t="n">
        <v>81658874</v>
      </c>
      <c r="I12" s="42"/>
      <c r="J12" s="42" t="n">
        <f aca="false">G12*3.8235866717</f>
        <v>90269163.4277422</v>
      </c>
      <c r="K12" s="9" t="n">
        <v>414371</v>
      </c>
      <c r="L12" s="42"/>
      <c r="M12" s="42" t="n">
        <f aca="false">F12*2.511711692</f>
        <v>368126.393145617</v>
      </c>
      <c r="Q12" s="42"/>
      <c r="R12" s="42"/>
      <c r="S12" s="42"/>
      <c r="X12" s="42"/>
    </row>
    <row r="13" customFormat="false" ht="12.75" hidden="false" customHeight="false" outlineLevel="0" collapsed="false">
      <c r="A13" s="40" t="s">
        <v>171</v>
      </c>
      <c r="B13" s="40" t="n">
        <v>2016</v>
      </c>
      <c r="C13" s="5" t="n">
        <v>1</v>
      </c>
      <c r="D13" s="40" t="n">
        <v>165</v>
      </c>
      <c r="E13" s="131" t="n">
        <f aca="false">central_SIPA_income!B6</f>
        <v>19318558.8094962</v>
      </c>
      <c r="F13" s="131" t="n">
        <f aca="false">central_SIPA_income!I6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</row>
    <row r="14" customFormat="false" ht="12.75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33" t="n">
        <f aca="false">central_SIPA_income!B7</f>
        <v>22035975.6793422</v>
      </c>
      <c r="F14" s="133" t="n">
        <f aca="false">central_SIPA_income!I7</f>
        <v>141764.810127232</v>
      </c>
      <c r="G14" s="42" t="n">
        <f aca="false">E14-F14*0.7</f>
        <v>21936740.3122532</v>
      </c>
      <c r="H14" s="42" t="n">
        <v>78650764</v>
      </c>
      <c r="I14" s="42"/>
      <c r="J14" s="42" t="n">
        <f aca="false">G14*3.8235866717</f>
        <v>83877027.8784753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75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33" t="n">
        <f aca="false">central_SIPA_income!B8</f>
        <v>19225382.5714869</v>
      </c>
      <c r="F15" s="133" t="n">
        <f aca="false">central_SIPA_income!I8</f>
        <v>144189.0349691</v>
      </c>
      <c r="G15" s="42" t="n">
        <f aca="false">E15-F15*0.7</f>
        <v>19124450.2470086</v>
      </c>
      <c r="H15" s="42" t="n">
        <v>72210474</v>
      </c>
      <c r="I15" s="42"/>
      <c r="J15" s="42" t="n">
        <f aca="false">G15*3.8235866717</f>
        <v>73123993.0680518</v>
      </c>
      <c r="K15" s="9" t="n">
        <v>375488</v>
      </c>
      <c r="L15" s="42"/>
      <c r="M15" s="42" t="n">
        <f aca="false">F15*2.511711692</f>
        <v>362161.284990086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75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33" t="n">
        <f aca="false">central_SIPA_income!B9</f>
        <v>22564836.9054479</v>
      </c>
      <c r="F16" s="133" t="n">
        <f aca="false">central_SIPA_income!I9</f>
        <v>151268.17202623</v>
      </c>
      <c r="G16" s="42" t="n">
        <f aca="false">E16-F16*0.7</f>
        <v>22458949.1850295</v>
      </c>
      <c r="H16" s="42" t="n">
        <v>79983678</v>
      </c>
      <c r="I16" s="42"/>
      <c r="J16" s="42" t="n">
        <f aca="false">G16*3.8235866717</f>
        <v>85873738.7642665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75" hidden="false" customHeight="false" outlineLevel="0" collapsed="false">
      <c r="A17" s="40"/>
      <c r="B17" s="40" t="n">
        <v>2017</v>
      </c>
      <c r="C17" s="5" t="n">
        <v>1</v>
      </c>
      <c r="D17" s="40" t="n">
        <v>169</v>
      </c>
      <c r="E17" s="131" t="n">
        <f aca="false">central_SIPA_income!B10</f>
        <v>19510720.9348717</v>
      </c>
      <c r="F17" s="131" t="n">
        <f aca="false">central_SIPA_income!I10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</row>
    <row r="18" customFormat="false" ht="12.75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33" t="n">
        <f aca="false">central_SIPA_income!B11</f>
        <v>23339052.656364</v>
      </c>
      <c r="F18" s="133" t="n">
        <f aca="false">central_SIPA_income!I11</f>
        <v>131002.673091904</v>
      </c>
      <c r="G18" s="42" t="n">
        <f aca="false">E18-F18*0.7</f>
        <v>23247350.7851997</v>
      </c>
      <c r="H18" s="42" t="n">
        <v>80479757</v>
      </c>
      <c r="I18" s="42"/>
      <c r="J18" s="42" t="n">
        <f aca="false">G18*3.8235866717</f>
        <v>88888260.6146242</v>
      </c>
      <c r="K18" s="9" t="n">
        <v>458270</v>
      </c>
      <c r="L18" s="42"/>
      <c r="M18" s="42" t="n">
        <f aca="false">F18*2.511711692</f>
        <v>329040.94568819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75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33" t="n">
        <f aca="false">central_SIPA_income!B12</f>
        <v>20676340.3358436</v>
      </c>
      <c r="F19" s="133" t="n">
        <f aca="false">central_SIPA_income!I12</f>
        <v>137459.026655012</v>
      </c>
      <c r="G19" s="42" t="n">
        <f aca="false">E19-F19*0.7</f>
        <v>20580119.0171851</v>
      </c>
      <c r="H19" s="42" t="n">
        <v>73976782</v>
      </c>
      <c r="I19" s="42"/>
      <c r="J19" s="42" t="n">
        <f aca="false">G19*3.8235866717</f>
        <v>78689868.7761087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75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33" t="n">
        <f aca="false">central_SIPA_income!B13</f>
        <v>24442783.390504</v>
      </c>
      <c r="F20" s="133" t="n">
        <f aca="false">central_SIPA_income!I13</f>
        <v>143698.094559182</v>
      </c>
      <c r="G20" s="42" t="n">
        <f aca="false">E20-F20*0.7</f>
        <v>24342194.7243126</v>
      </c>
      <c r="H20" s="42" t="n">
        <v>82408987.5633976</v>
      </c>
      <c r="I20" s="42"/>
      <c r="J20" s="42" t="n">
        <f aca="false">G20*3.8235866717</f>
        <v>93074491.3078076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75" hidden="false" customHeight="false" outlineLevel="0" collapsed="false">
      <c r="A21" s="40"/>
      <c r="B21" s="40" t="n">
        <v>2018</v>
      </c>
      <c r="C21" s="5" t="n">
        <v>1</v>
      </c>
      <c r="D21" s="40" t="n">
        <v>173</v>
      </c>
      <c r="E21" s="131" t="n">
        <f aca="false">central_SIPA_income!B14</f>
        <v>19573117.3944048</v>
      </c>
      <c r="F21" s="131" t="n">
        <f aca="false">central_SIPA_income!I14</f>
        <v>129450.461885458</v>
      </c>
      <c r="G21" s="8" t="n">
        <f aca="false">E21-F21*0.7</f>
        <v>19482502.0710849</v>
      </c>
      <c r="H21" s="8"/>
      <c r="I21" s="8"/>
      <c r="J21" s="8" t="n">
        <f aca="false">G21*3.8235866717</f>
        <v>74493035.250368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</row>
    <row r="22" customFormat="false" ht="12.75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33" t="n">
        <f aca="false">central_SIPA_income!B15</f>
        <v>22216148.1449952</v>
      </c>
      <c r="F22" s="133" t="n">
        <f aca="false">central_SIPA_income!I15</f>
        <v>124241.716375217</v>
      </c>
      <c r="G22" s="42" t="n">
        <f aca="false">E22-F22*0.7</f>
        <v>22129178.9435325</v>
      </c>
      <c r="H22" s="42"/>
      <c r="I22" s="42"/>
      <c r="J22" s="42" t="n">
        <f aca="false">G22*3.8235866717</f>
        <v>84612833.6641553</v>
      </c>
      <c r="K22" s="9"/>
      <c r="L22" s="42"/>
      <c r="M22" s="42" t="n">
        <f aca="false">F22*2.511711692</f>
        <v>312059.371653781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75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33" t="n">
        <f aca="false">central_SIPA_income!B16</f>
        <v>18297766.1913127</v>
      </c>
      <c r="F23" s="133" t="n">
        <f aca="false">central_SIPA_income!I16</f>
        <v>112657.52315571</v>
      </c>
      <c r="G23" s="42" t="n">
        <f aca="false">E23-F23*0.7</f>
        <v>18218905.9251037</v>
      </c>
      <c r="H23" s="42"/>
      <c r="I23" s="42"/>
      <c r="J23" s="42" t="n">
        <f aca="false">G23*3.8235866717</f>
        <v>69661565.8681827</v>
      </c>
      <c r="K23" s="9"/>
      <c r="L23" s="42"/>
      <c r="M23" s="42" t="n">
        <f aca="false">F23*2.511711692</f>
        <v>282963.218101957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75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33" t="n">
        <f aca="false">central_SIPA_income!B17</f>
        <v>19940984.1690703</v>
      </c>
      <c r="F24" s="133" t="n">
        <f aca="false">central_SIPA_income!I17</f>
        <v>111977.056282442</v>
      </c>
      <c r="G24" s="42" t="n">
        <f aca="false">E24-F24*0.7</f>
        <v>19862600.2296726</v>
      </c>
      <c r="H24" s="42"/>
      <c r="I24" s="42"/>
      <c r="J24" s="42" t="n">
        <f aca="false">G24*3.8235866717</f>
        <v>75946373.5034813</v>
      </c>
      <c r="K24" s="9"/>
      <c r="L24" s="42"/>
      <c r="M24" s="42" t="n">
        <f aca="false">F24*2.511711692</f>
        <v>281254.081500352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75" hidden="false" customHeight="false" outlineLevel="0" collapsed="false">
      <c r="A25" s="40"/>
      <c r="B25" s="40" t="n">
        <v>2019</v>
      </c>
      <c r="C25" s="5" t="n">
        <v>1</v>
      </c>
      <c r="D25" s="40" t="n">
        <v>177</v>
      </c>
      <c r="E25" s="131" t="n">
        <f aca="false">central_SIPA_income!B18</f>
        <v>15752367.743265</v>
      </c>
      <c r="F25" s="131" t="n">
        <f aca="false">central_SIPA_income!I18</f>
        <v>112020.973797925</v>
      </c>
      <c r="G25" s="8" t="n">
        <f aca="false">E25-F25*0.7</f>
        <v>15673953.0616064</v>
      </c>
      <c r="H25" s="8"/>
      <c r="I25" s="8"/>
      <c r="J25" s="8" t="n">
        <f aca="false">G25*3.8235866717</f>
        <v>59930718.0192098</v>
      </c>
      <c r="K25" s="6"/>
      <c r="L25" s="8"/>
      <c r="M25" s="8" t="n">
        <f aca="false">F25*2.511711692</f>
        <v>281364.389637474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</row>
    <row r="26" customFormat="false" ht="12.75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33" t="n">
        <f aca="false">central_SIPA_income!B19</f>
        <v>18649729.0994449</v>
      </c>
      <c r="F26" s="133" t="n">
        <f aca="false">central_SIPA_income!I19</f>
        <v>109077.552482139</v>
      </c>
      <c r="G26" s="42" t="n">
        <f aca="false">E26-F26*0.7</f>
        <v>18573374.8127074</v>
      </c>
      <c r="H26" s="42" t="n">
        <v>1000</v>
      </c>
      <c r="I26" s="42"/>
      <c r="J26" s="42" t="n">
        <f aca="false">G26*3.8235866717</f>
        <v>71016908.3823567</v>
      </c>
      <c r="K26" s="9"/>
      <c r="L26" s="42"/>
      <c r="M26" s="42" t="n">
        <f aca="false">F26*2.511711692</f>
        <v>273971.363904133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75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33" t="n">
        <f aca="false">central_SIPA_income!B20</f>
        <v>16005252.9528988</v>
      </c>
      <c r="F27" s="133" t="n">
        <f aca="false">central_SIPA_income!I20</f>
        <v>106327.977364974</v>
      </c>
      <c r="G27" s="42" t="n">
        <f aca="false">E27-F27*0.7</f>
        <v>15930823.3687434</v>
      </c>
      <c r="H27" s="42"/>
      <c r="I27" s="42"/>
      <c r="J27" s="42" t="n">
        <f aca="false">G27*3.8235866717</f>
        <v>60912883.901934</v>
      </c>
      <c r="K27" s="9"/>
      <c r="L27" s="42"/>
      <c r="M27" s="42" t="n">
        <f aca="false">F27*2.511711692</f>
        <v>267065.223934316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75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33" t="n">
        <f aca="false">central_SIPA_income!B21</f>
        <v>18411089.193443</v>
      </c>
      <c r="F28" s="133" t="n">
        <f aca="false">central_SIPA_income!I21</f>
        <v>107764.295473706</v>
      </c>
      <c r="G28" s="42" t="n">
        <f aca="false">E28-F28*0.7</f>
        <v>18335654.1866114</v>
      </c>
      <c r="H28" s="42"/>
      <c r="I28" s="42"/>
      <c r="J28" s="42" t="n">
        <f aca="false">G28*3.8235866717</f>
        <v>70107962.9648278</v>
      </c>
      <c r="K28" s="9"/>
      <c r="L28" s="42"/>
      <c r="M28" s="42" t="n">
        <f aca="false">F28*2.511711692</f>
        <v>270672.84092145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75" hidden="false" customHeight="false" outlineLevel="0" collapsed="false">
      <c r="A29" s="40"/>
      <c r="B29" s="40" t="n">
        <v>2020</v>
      </c>
      <c r="C29" s="5" t="n">
        <v>1</v>
      </c>
      <c r="D29" s="40" t="n">
        <v>181</v>
      </c>
      <c r="E29" s="131" t="n">
        <f aca="false">central_SIPA_income!B22</f>
        <v>16236475.1863316</v>
      </c>
      <c r="F29" s="131" t="n">
        <f aca="false">central_SIPA_income!I22</f>
        <v>108436.186793534</v>
      </c>
      <c r="G29" s="8" t="n">
        <f aca="false">E29-F29*0.7</f>
        <v>16160569.8555762</v>
      </c>
      <c r="H29" s="8"/>
      <c r="I29" s="8"/>
      <c r="J29" s="8" t="n">
        <f aca="false">G29*3.8235866717</f>
        <v>61791339.5068578</v>
      </c>
      <c r="K29" s="6"/>
      <c r="L29" s="8"/>
      <c r="M29" s="8" t="n">
        <f aca="false">F29*2.511711692</f>
        <v>272360.438205216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</row>
    <row r="30" customFormat="false" ht="12.75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33" t="n">
        <f aca="false">central_SIPA_income!B23</f>
        <v>19156607.7846463</v>
      </c>
      <c r="F30" s="133" t="n">
        <f aca="false">central_SIPA_income!I23</f>
        <v>106954.814874535</v>
      </c>
      <c r="G30" s="42" t="n">
        <f aca="false">E30-F30*0.7</f>
        <v>19081739.4142341</v>
      </c>
      <c r="H30" s="42"/>
      <c r="I30" s="42"/>
      <c r="J30" s="42" t="n">
        <f aca="false">G30*3.8235866717</f>
        <v>72960684.4971181</v>
      </c>
      <c r="K30" s="9"/>
      <c r="L30" s="42"/>
      <c r="M30" s="42" t="n">
        <f aca="false">F30*2.511711692</f>
        <v>268639.659036064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75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33" t="n">
        <f aca="false">central_SIPA_income!B24</f>
        <v>16831801.8013543</v>
      </c>
      <c r="F31" s="133" t="n">
        <f aca="false">central_SIPA_income!I24</f>
        <v>108448.096685624</v>
      </c>
      <c r="G31" s="42" t="n">
        <f aca="false">E31-F31*0.7</f>
        <v>16755888.1336743</v>
      </c>
      <c r="H31" s="42"/>
      <c r="I31" s="42"/>
      <c r="J31" s="42" t="n">
        <f aca="false">G31*3.8235866717</f>
        <v>64067590.5404134</v>
      </c>
      <c r="K31" s="9"/>
      <c r="L31" s="42"/>
      <c r="M31" s="42" t="n">
        <f aca="false">F31*2.511711692</f>
        <v>272390.352420428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75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33" t="n">
        <f aca="false">central_SIPA_income!B25</f>
        <v>19746383.5620344</v>
      </c>
      <c r="F32" s="133" t="n">
        <f aca="false">central_SIPA_income!I25</f>
        <v>112885.904204418</v>
      </c>
      <c r="G32" s="42" t="n">
        <f aca="false">E32-F32*0.7</f>
        <v>19667363.4290913</v>
      </c>
      <c r="H32" s="42"/>
      <c r="I32" s="42"/>
      <c r="J32" s="42" t="n">
        <f aca="false">G32*3.8235866717</f>
        <v>75199868.6749534</v>
      </c>
      <c r="K32" s="9"/>
      <c r="L32" s="42"/>
      <c r="M32" s="42" t="n">
        <f aca="false">F32*2.511711692</f>
        <v>283536.845452229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75" hidden="false" customHeight="false" outlineLevel="0" collapsed="false">
      <c r="A33" s="40"/>
      <c r="B33" s="40" t="n">
        <v>2021</v>
      </c>
      <c r="C33" s="5" t="n">
        <v>1</v>
      </c>
      <c r="D33" s="40" t="n">
        <v>185</v>
      </c>
      <c r="E33" s="131" t="n">
        <f aca="false">central_SIPA_income!B26</f>
        <v>17556487.6652622</v>
      </c>
      <c r="F33" s="131" t="n">
        <f aca="false">central_SIPA_income!I26</f>
        <v>112334.356705355</v>
      </c>
      <c r="G33" s="8" t="n">
        <f aca="false">E33-F33*0.7</f>
        <v>17477853.6155684</v>
      </c>
      <c r="H33" s="8"/>
      <c r="I33" s="8"/>
      <c r="J33" s="8" t="n">
        <f aca="false">G33*3.8235866717</f>
        <v>66828088.1344111</v>
      </c>
      <c r="K33" s="6"/>
      <c r="L33" s="8"/>
      <c r="M33" s="8" t="n">
        <f aca="false">F33*2.511711692</f>
        <v>282151.517150138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</row>
    <row r="34" customFormat="false" ht="12.75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33" t="n">
        <f aca="false">central_SIPA_income!B27</f>
        <v>20453757.793868</v>
      </c>
      <c r="F34" s="133" t="n">
        <f aca="false">central_SIPA_income!I27</f>
        <v>111735.021997454</v>
      </c>
      <c r="G34" s="42" t="n">
        <f aca="false">E34-F34*0.7</f>
        <v>20375543.2784697</v>
      </c>
      <c r="H34" s="42"/>
      <c r="I34" s="42"/>
      <c r="J34" s="42" t="n">
        <f aca="false">G34*3.8235866717</f>
        <v>77907655.7082035</v>
      </c>
      <c r="K34" s="9"/>
      <c r="L34" s="42"/>
      <c r="M34" s="42" t="n">
        <f aca="false">F34*2.511711692</f>
        <v>280646.161156882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75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33" t="n">
        <f aca="false">central_SIPA_income!B28</f>
        <v>18165409.7987056</v>
      </c>
      <c r="F35" s="133" t="n">
        <f aca="false">central_SIPA_income!I28</f>
        <v>110228.261315717</v>
      </c>
      <c r="G35" s="42" t="n">
        <f aca="false">E35-F35*0.7</f>
        <v>18088250.0157846</v>
      </c>
      <c r="H35" s="42"/>
      <c r="I35" s="42"/>
      <c r="J35" s="42" t="n">
        <f aca="false">G35*3.8235866717</f>
        <v>69161991.6747315</v>
      </c>
      <c r="K35" s="9"/>
      <c r="L35" s="42"/>
      <c r="M35" s="42" t="n">
        <f aca="false">F35*2.511711692</f>
        <v>276861.612735518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75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33" t="n">
        <f aca="false">central_SIPA_income!B29</f>
        <v>21567969.4686709</v>
      </c>
      <c r="F36" s="133" t="n">
        <f aca="false">central_SIPA_income!I29</f>
        <v>105481.577598989</v>
      </c>
      <c r="G36" s="42" t="n">
        <f aca="false">E36-F36*0.7</f>
        <v>21494132.3643516</v>
      </c>
      <c r="H36" s="42"/>
      <c r="I36" s="42"/>
      <c r="J36" s="42" t="n">
        <f aca="false">G36*3.8235866717</f>
        <v>82184678.0280902</v>
      </c>
      <c r="K36" s="9"/>
      <c r="L36" s="42"/>
      <c r="M36" s="42" t="n">
        <f aca="false">F36*2.511711692</f>
        <v>264939.311745985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75" hidden="false" customHeight="false" outlineLevel="0" collapsed="false">
      <c r="A37" s="40"/>
      <c r="B37" s="40" t="n">
        <v>2022</v>
      </c>
      <c r="C37" s="5" t="n">
        <v>1</v>
      </c>
      <c r="D37" s="40" t="n">
        <v>189</v>
      </c>
      <c r="E37" s="131" t="n">
        <f aca="false">central_SIPA_income!B30</f>
        <v>18827423.3565415</v>
      </c>
      <c r="F37" s="131" t="n">
        <f aca="false">central_SIPA_income!I30</f>
        <v>109447.976443112</v>
      </c>
      <c r="G37" s="8" t="n">
        <f aca="false">E37-F37*0.7</f>
        <v>18750809.7730313</v>
      </c>
      <c r="H37" s="8"/>
      <c r="I37" s="8"/>
      <c r="J37" s="8" t="n">
        <f aca="false">G37*3.8235866717</f>
        <v>71695346.3317445</v>
      </c>
      <c r="K37" s="6"/>
      <c r="L37" s="8"/>
      <c r="M37" s="8" t="n">
        <f aca="false">F37*2.511711692</f>
        <v>274901.762097904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</row>
    <row r="38" customFormat="false" ht="12.75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33" t="n">
        <f aca="false">central_SIPA_income!B31</f>
        <v>21911540.3757536</v>
      </c>
      <c r="F38" s="133" t="n">
        <f aca="false">central_SIPA_income!I31</f>
        <v>110951.00257842</v>
      </c>
      <c r="G38" s="42" t="n">
        <f aca="false">E38-F38*0.7</f>
        <v>21833874.6739487</v>
      </c>
      <c r="H38" s="42"/>
      <c r="I38" s="42"/>
      <c r="J38" s="42" t="n">
        <f aca="false">G38*3.8235866717</f>
        <v>83483712.1948785</v>
      </c>
      <c r="K38" s="9"/>
      <c r="L38" s="42"/>
      <c r="M38" s="42" t="n">
        <f aca="false">F38*2.511711692</f>
        <v>278676.930415339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75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33" t="n">
        <f aca="false">central_SIPA_income!B32</f>
        <v>19386783.1971942</v>
      </c>
      <c r="F39" s="133" t="n">
        <f aca="false">central_SIPA_income!I32</f>
        <v>112781.154324798</v>
      </c>
      <c r="G39" s="42" t="n">
        <f aca="false">E39-F39*0.7</f>
        <v>19307836.3891668</v>
      </c>
      <c r="H39" s="42"/>
      <c r="I39" s="42"/>
      <c r="J39" s="42" t="n">
        <f aca="false">G39*3.8235866717</f>
        <v>73825185.8769824</v>
      </c>
      <c r="K39" s="9"/>
      <c r="L39" s="42"/>
      <c r="M39" s="42" t="n">
        <f aca="false">F39*2.511711692</f>
        <v>283273.743954852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75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33" t="n">
        <f aca="false">central_SIPA_income!B33</f>
        <v>22492381.7992734</v>
      </c>
      <c r="F40" s="133" t="n">
        <f aca="false">central_SIPA_income!I33</f>
        <v>117272.902304732</v>
      </c>
      <c r="G40" s="42" t="n">
        <f aca="false">E40-F40*0.7</f>
        <v>22410290.7676601</v>
      </c>
      <c r="H40" s="42"/>
      <c r="I40" s="42"/>
      <c r="J40" s="42" t="n">
        <f aca="false">G40*3.8235866717</f>
        <v>85687689.0881468</v>
      </c>
      <c r="K40" s="9"/>
      <c r="L40" s="42"/>
      <c r="M40" s="42" t="n">
        <f aca="false">F40*2.511711692</f>
        <v>294555.71987357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75" hidden="false" customHeight="false" outlineLevel="0" collapsed="false">
      <c r="A41" s="40"/>
      <c r="B41" s="40" t="n">
        <v>2023</v>
      </c>
      <c r="C41" s="5" t="n">
        <v>1</v>
      </c>
      <c r="D41" s="40" t="n">
        <v>193</v>
      </c>
      <c r="E41" s="131" t="n">
        <f aca="false">central_SIPA_income!B34</f>
        <v>20103276.9332895</v>
      </c>
      <c r="F41" s="131" t="n">
        <f aca="false">central_SIPA_income!I34</f>
        <v>113922.631401542</v>
      </c>
      <c r="G41" s="8" t="n">
        <f aca="false">E41-F41*0.7</f>
        <v>20023531.0913084</v>
      </c>
      <c r="H41" s="8"/>
      <c r="I41" s="8"/>
      <c r="J41" s="8" t="n">
        <f aca="false">G41*3.8235866717</f>
        <v>76561706.6010973</v>
      </c>
      <c r="K41" s="6"/>
      <c r="L41" s="8"/>
      <c r="M41" s="8" t="n">
        <f aca="false">F41*2.511711692</f>
        <v>286140.80527466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</row>
    <row r="42" customFormat="false" ht="12.75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33" t="n">
        <f aca="false">central_SIPA_income!B35</f>
        <v>23386637.087956</v>
      </c>
      <c r="F42" s="133" t="n">
        <f aca="false">central_SIPA_income!I35</f>
        <v>118216.620022713</v>
      </c>
      <c r="G42" s="42" t="n">
        <f aca="false">E42-F42*0.7</f>
        <v>23303885.4539401</v>
      </c>
      <c r="H42" s="42"/>
      <c r="I42" s="42"/>
      <c r="J42" s="42" t="n">
        <f aca="false">G42*3.8235866717</f>
        <v>89104425.8205089</v>
      </c>
      <c r="K42" s="9"/>
      <c r="L42" s="42"/>
      <c r="M42" s="42" t="n">
        <f aca="false">F42*2.511711692</f>
        <v>296926.06669977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75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33" t="n">
        <f aca="false">central_SIPA_income!B36</f>
        <v>20710473.8137641</v>
      </c>
      <c r="F43" s="133" t="n">
        <f aca="false">central_SIPA_income!I36</f>
        <v>118890.657723922</v>
      </c>
      <c r="G43" s="42" t="n">
        <f aca="false">E43-F43*0.7</f>
        <v>20627250.3533573</v>
      </c>
      <c r="H43" s="42"/>
      <c r="I43" s="42"/>
      <c r="J43" s="42" t="n">
        <f aca="false">G43*3.8235866717</f>
        <v>78870079.5249162</v>
      </c>
      <c r="K43" s="9"/>
      <c r="L43" s="42"/>
      <c r="M43" s="42" t="n">
        <f aca="false">F43*2.511711692</f>
        <v>298619.055074744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75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33" t="n">
        <f aca="false">central_SIPA_income!B37</f>
        <v>24096962.9029062</v>
      </c>
      <c r="F44" s="133" t="n">
        <f aca="false">central_SIPA_income!I37</f>
        <v>118992.329025392</v>
      </c>
      <c r="G44" s="42" t="n">
        <f aca="false">E44-F44*0.7</f>
        <v>24013668.2725885</v>
      </c>
      <c r="H44" s="42"/>
      <c r="I44" s="42"/>
      <c r="J44" s="42" t="n">
        <f aca="false">G44*3.8235866717</f>
        <v>91818341.9456944</v>
      </c>
      <c r="K44" s="9"/>
      <c r="L44" s="42"/>
      <c r="M44" s="42" t="n">
        <f aca="false">F44*2.511711692</f>
        <v>298874.424071388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75" hidden="false" customHeight="false" outlineLevel="0" collapsed="false">
      <c r="A45" s="40"/>
      <c r="B45" s="40" t="n">
        <v>2024</v>
      </c>
      <c r="C45" s="5" t="n">
        <v>1</v>
      </c>
      <c r="D45" s="40" t="n">
        <v>197</v>
      </c>
      <c r="E45" s="131" t="n">
        <f aca="false">central_SIPA_income!B38</f>
        <v>21192248.5967493</v>
      </c>
      <c r="F45" s="131" t="n">
        <f aca="false">central_SIPA_income!I38</f>
        <v>127492.364060207</v>
      </c>
      <c r="G45" s="8" t="n">
        <f aca="false">E45-F45*0.7</f>
        <v>21103003.9419072</v>
      </c>
      <c r="H45" s="8"/>
      <c r="I45" s="8"/>
      <c r="J45" s="8" t="n">
        <f aca="false">G45*3.8235866717</f>
        <v>80689164.6051089</v>
      </c>
      <c r="K45" s="6"/>
      <c r="L45" s="8"/>
      <c r="M45" s="8" t="n">
        <f aca="false">F45*2.511711692</f>
        <v>320224.061450743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</row>
    <row r="46" customFormat="false" ht="12.75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33" t="n">
        <f aca="false">central_SIPA_income!B39</f>
        <v>24646924.2752102</v>
      </c>
      <c r="F46" s="133" t="n">
        <f aca="false">central_SIPA_income!I39</f>
        <v>124050.696436556</v>
      </c>
      <c r="G46" s="42" t="n">
        <f aca="false">E46-F46*0.7</f>
        <v>24560088.7877046</v>
      </c>
      <c r="H46" s="42"/>
      <c r="I46" s="42"/>
      <c r="J46" s="42" t="n">
        <f aca="false">G46*3.8235866717</f>
        <v>93907628.1444359</v>
      </c>
      <c r="K46" s="9"/>
      <c r="L46" s="42"/>
      <c r="M46" s="42" t="n">
        <f aca="false">F46*2.511711692</f>
        <v>311579.584640441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75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33" t="n">
        <f aca="false">central_SIPA_income!B40</f>
        <v>21668219.8246266</v>
      </c>
      <c r="F47" s="133" t="n">
        <f aca="false">central_SIPA_income!I40</f>
        <v>127271.560360572</v>
      </c>
      <c r="G47" s="42" t="n">
        <f aca="false">E47-F47*0.7</f>
        <v>21579129.7323742</v>
      </c>
      <c r="H47" s="42"/>
      <c r="I47" s="42"/>
      <c r="J47" s="42" t="n">
        <f aca="false">G47*3.8235866717</f>
        <v>82509672.8315912</v>
      </c>
      <c r="K47" s="9"/>
      <c r="L47" s="42"/>
      <c r="M47" s="42" t="n">
        <f aca="false">F47*2.511711692</f>
        <v>319669.466216731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75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33" t="n">
        <f aca="false">central_SIPA_income!B41</f>
        <v>25073348.4502874</v>
      </c>
      <c r="F48" s="133" t="n">
        <f aca="false">central_SIPA_income!I41</f>
        <v>129745.608261656</v>
      </c>
      <c r="G48" s="42" t="n">
        <f aca="false">E48-F48*0.7</f>
        <v>24982526.5245043</v>
      </c>
      <c r="H48" s="42"/>
      <c r="I48" s="42"/>
      <c r="J48" s="42" t="n">
        <f aca="false">G48*3.8235866717</f>
        <v>95522855.4444863</v>
      </c>
      <c r="K48" s="9"/>
      <c r="L48" s="42"/>
      <c r="M48" s="42" t="n">
        <f aca="false">F48*2.511711692</f>
        <v>325883.561256453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75" hidden="false" customHeight="false" outlineLevel="0" collapsed="false">
      <c r="A49" s="40"/>
      <c r="B49" s="40" t="n">
        <v>2025</v>
      </c>
      <c r="C49" s="5" t="n">
        <v>1</v>
      </c>
      <c r="D49" s="40" t="n">
        <v>201</v>
      </c>
      <c r="E49" s="131" t="n">
        <f aca="false">central_SIPA_income!B42</f>
        <v>22040688.260005</v>
      </c>
      <c r="F49" s="131" t="n">
        <f aca="false">central_SIPA_income!I42</f>
        <v>131014.127913575</v>
      </c>
      <c r="G49" s="8" t="n">
        <f aca="false">E49-F49*0.7</f>
        <v>21948978.3704655</v>
      </c>
      <c r="H49" s="8"/>
      <c r="I49" s="8"/>
      <c r="J49" s="8" t="n">
        <f aca="false">G49*3.8235866717</f>
        <v>83923821.1547436</v>
      </c>
      <c r="K49" s="6"/>
      <c r="L49" s="8"/>
      <c r="M49" s="8" t="n">
        <f aca="false">F49*2.511711692</f>
        <v>329069.716897709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</row>
    <row r="50" customFormat="false" ht="12.75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33" t="n">
        <f aca="false">central_SIPA_income!B43</f>
        <v>25396112.1307799</v>
      </c>
      <c r="F50" s="133" t="n">
        <f aca="false">central_SIPA_income!I43</f>
        <v>134442.318786537</v>
      </c>
      <c r="G50" s="42" t="n">
        <f aca="false">E50-F50*0.7</f>
        <v>25302002.5076293</v>
      </c>
      <c r="H50" s="42"/>
      <c r="I50" s="42"/>
      <c r="J50" s="42" t="n">
        <f aca="false">G50*3.8235866717</f>
        <v>96744399.5554914</v>
      </c>
      <c r="K50" s="9"/>
      <c r="L50" s="42"/>
      <c r="M50" s="42" t="n">
        <f aca="false">F50*2.511711692</f>
        <v>337680.343995735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75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33" t="n">
        <f aca="false">central_SIPA_income!B44</f>
        <v>22453325.8383872</v>
      </c>
      <c r="F51" s="133" t="n">
        <f aca="false">central_SIPA_income!I44</f>
        <v>136955.344206114</v>
      </c>
      <c r="G51" s="42" t="n">
        <f aca="false">E51-F51*0.7</f>
        <v>22357457.0974429</v>
      </c>
      <c r="H51" s="42"/>
      <c r="I51" s="42"/>
      <c r="J51" s="42" t="n">
        <f aca="false">G51*3.8235866717</f>
        <v>85485674.9708873</v>
      </c>
      <c r="K51" s="9"/>
      <c r="L51" s="42"/>
      <c r="M51" s="42" t="n">
        <f aca="false">F51*2.511711692</f>
        <v>343992.339324382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75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33" t="n">
        <f aca="false">central_SIPA_income!B45</f>
        <v>26021639.2646579</v>
      </c>
      <c r="F52" s="133" t="n">
        <f aca="false">central_SIPA_income!I45</f>
        <v>137492.186944999</v>
      </c>
      <c r="G52" s="42" t="n">
        <f aca="false">E52-F52*0.7</f>
        <v>25925394.7337964</v>
      </c>
      <c r="H52" s="42"/>
      <c r="I52" s="42"/>
      <c r="J52" s="42" t="n">
        <f aca="false">G52*3.8235866717</f>
        <v>99127993.7627053</v>
      </c>
      <c r="K52" s="9"/>
      <c r="L52" s="42"/>
      <c r="M52" s="42" t="n">
        <f aca="false">F52*2.511711692</f>
        <v>345340.733508403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75" hidden="false" customHeight="false" outlineLevel="0" collapsed="false">
      <c r="A53" s="40"/>
      <c r="B53" s="40" t="n">
        <v>2026</v>
      </c>
      <c r="C53" s="5" t="n">
        <v>1</v>
      </c>
      <c r="D53" s="40" t="n">
        <v>205</v>
      </c>
      <c r="E53" s="131" t="n">
        <f aca="false">central_SIPA_income!B46</f>
        <v>22991188.396272</v>
      </c>
      <c r="F53" s="131" t="n">
        <f aca="false">central_SIPA_income!I46</f>
        <v>135508.954842135</v>
      </c>
      <c r="G53" s="8" t="n">
        <f aca="false">E53-F53*0.7</f>
        <v>22896332.1278825</v>
      </c>
      <c r="H53" s="8"/>
      <c r="I53" s="8"/>
      <c r="J53" s="8" t="n">
        <f aca="false">G53*3.8235866717</f>
        <v>87546110.354988</v>
      </c>
      <c r="K53" s="6"/>
      <c r="L53" s="8"/>
      <c r="M53" s="8" t="n">
        <f aca="false">F53*2.511711692</f>
        <v>340359.42624769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</row>
    <row r="54" customFormat="false" ht="12.75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33" t="n">
        <f aca="false">central_SIPA_income!B47</f>
        <v>26652445.5981909</v>
      </c>
      <c r="F54" s="133" t="n">
        <f aca="false">central_SIPA_income!I47</f>
        <v>139218.996736368</v>
      </c>
      <c r="G54" s="42" t="n">
        <f aca="false">E54-F54*0.7</f>
        <v>26554992.3004755</v>
      </c>
      <c r="H54" s="42"/>
      <c r="I54" s="42"/>
      <c r="J54" s="42" t="n">
        <f aca="false">G54*3.8235866717</f>
        <v>101535314.627194</v>
      </c>
      <c r="K54" s="9"/>
      <c r="L54" s="42"/>
      <c r="M54" s="42" t="n">
        <f aca="false">F54*2.511711692</f>
        <v>349677.981851245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75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33" t="n">
        <f aca="false">central_SIPA_income!B48</f>
        <v>23496666.689313</v>
      </c>
      <c r="F55" s="133" t="n">
        <f aca="false">central_SIPA_income!I48</f>
        <v>143193.903043383</v>
      </c>
      <c r="G55" s="42" t="n">
        <f aca="false">E55-F55*0.7</f>
        <v>23396430.9571826</v>
      </c>
      <c r="H55" s="42"/>
      <c r="I55" s="42"/>
      <c r="J55" s="42" t="n">
        <f aca="false">G55*3.8235866717</f>
        <v>89458281.5732328</v>
      </c>
      <c r="K55" s="9"/>
      <c r="L55" s="42"/>
      <c r="M55" s="42" t="n">
        <f aca="false">F55*2.511711692</f>
        <v>359661.80049718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75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33" t="n">
        <f aca="false">central_SIPA_income!B49</f>
        <v>27143505.7911983</v>
      </c>
      <c r="F56" s="133" t="n">
        <f aca="false">central_SIPA_income!I49</f>
        <v>136255.707458288</v>
      </c>
      <c r="G56" s="42" t="n">
        <f aca="false">E56-F56*0.7</f>
        <v>27048126.7959775</v>
      </c>
      <c r="H56" s="42"/>
      <c r="I56" s="42"/>
      <c r="J56" s="42" t="n">
        <f aca="false">G56*3.8235866717</f>
        <v>103420857.111551</v>
      </c>
      <c r="K56" s="9"/>
      <c r="L56" s="42"/>
      <c r="M56" s="42" t="n">
        <f aca="false">F56*2.511711692</f>
        <v>342235.053524713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75" hidden="false" customHeight="false" outlineLevel="0" collapsed="false">
      <c r="A57" s="40"/>
      <c r="B57" s="40" t="n">
        <v>2027</v>
      </c>
      <c r="C57" s="5" t="n">
        <v>1</v>
      </c>
      <c r="D57" s="40" t="n">
        <v>209</v>
      </c>
      <c r="E57" s="131" t="n">
        <f aca="false">central_SIPA_income!B50</f>
        <v>23863945.8175031</v>
      </c>
      <c r="F57" s="131" t="n">
        <f aca="false">central_SIPA_income!I50</f>
        <v>138386.453192121</v>
      </c>
      <c r="G57" s="8" t="n">
        <f aca="false">E57-F57*0.7</f>
        <v>23767075.3002686</v>
      </c>
      <c r="H57" s="8"/>
      <c r="I57" s="8"/>
      <c r="J57" s="8" t="n">
        <f aca="false">G57*3.8235866717</f>
        <v>90875472.3433974</v>
      </c>
      <c r="K57" s="6"/>
      <c r="L57" s="8"/>
      <c r="M57" s="8" t="n">
        <f aca="false">F57*2.511711692</f>
        <v>347586.872497062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</row>
    <row r="58" customFormat="false" ht="12.75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33" t="n">
        <f aca="false">central_SIPA_income!B51</f>
        <v>27731057.9630455</v>
      </c>
      <c r="F58" s="133" t="n">
        <f aca="false">central_SIPA_income!I51</f>
        <v>137097.851888358</v>
      </c>
      <c r="G58" s="42" t="n">
        <f aca="false">E58-F58*0.7</f>
        <v>27635089.4667236</v>
      </c>
      <c r="H58" s="42"/>
      <c r="I58" s="42"/>
      <c r="J58" s="42" t="n">
        <f aca="false">G58*3.8235866717</f>
        <v>105665159.756202</v>
      </c>
      <c r="K58" s="9"/>
      <c r="L58" s="42"/>
      <c r="M58" s="42" t="n">
        <f aca="false">F58*2.511711692</f>
        <v>344350.277536073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75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33" t="n">
        <f aca="false">central_SIPA_income!B52</f>
        <v>24314584.6871224</v>
      </c>
      <c r="F59" s="133" t="n">
        <f aca="false">central_SIPA_income!I52</f>
        <v>139410.693962186</v>
      </c>
      <c r="G59" s="42" t="n">
        <f aca="false">E59-F59*0.7</f>
        <v>24216997.2013489</v>
      </c>
      <c r="H59" s="42"/>
      <c r="I59" s="42"/>
      <c r="J59" s="42" t="n">
        <f aca="false">G59*3.8235866717</f>
        <v>92595787.7276737</v>
      </c>
      <c r="K59" s="9"/>
      <c r="L59" s="42"/>
      <c r="M59" s="42" t="n">
        <f aca="false">F59*2.511711692</f>
        <v>350159.470014656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75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33" t="n">
        <f aca="false">central_SIPA_income!B53</f>
        <v>28148074.2228656</v>
      </c>
      <c r="F60" s="133" t="n">
        <f aca="false">central_SIPA_income!I53</f>
        <v>145047.231630837</v>
      </c>
      <c r="G60" s="42" t="n">
        <f aca="false">E60-F60*0.7</f>
        <v>28046541.1607241</v>
      </c>
      <c r="H60" s="42"/>
      <c r="I60" s="42"/>
      <c r="J60" s="42" t="n">
        <f aca="false">G60*3.8235866717</f>
        <v>107238380.96943</v>
      </c>
      <c r="K60" s="9"/>
      <c r="L60" s="42"/>
      <c r="M60" s="42" t="n">
        <f aca="false">F60*2.511711692</f>
        <v>364316.827579407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75" hidden="false" customHeight="false" outlineLevel="0" collapsed="false">
      <c r="A61" s="40"/>
      <c r="B61" s="40" t="n">
        <v>2028</v>
      </c>
      <c r="C61" s="5" t="n">
        <v>1</v>
      </c>
      <c r="D61" s="40" t="n">
        <v>213</v>
      </c>
      <c r="E61" s="131" t="n">
        <f aca="false">central_SIPA_income!B54</f>
        <v>24821655.7956388</v>
      </c>
      <c r="F61" s="131" t="n">
        <f aca="false">central_SIPA_income!I54</f>
        <v>137155.488607457</v>
      </c>
      <c r="G61" s="8" t="n">
        <f aca="false">E61-F61*0.7</f>
        <v>24725646.9536136</v>
      </c>
      <c r="H61" s="8"/>
      <c r="I61" s="8"/>
      <c r="J61" s="8" t="n">
        <f aca="false">G61*3.8235866717</f>
        <v>94540654.1409968</v>
      </c>
      <c r="K61" s="6"/>
      <c r="L61" s="8"/>
      <c r="M61" s="8" t="n">
        <f aca="false">F61*2.511711692</f>
        <v>344495.044357322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</row>
    <row r="62" customFormat="false" ht="12.75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33" t="n">
        <f aca="false">central_SIPA_income!B55</f>
        <v>28648926.9713206</v>
      </c>
      <c r="F62" s="133" t="n">
        <f aca="false">central_SIPA_income!I55</f>
        <v>142080.800615011</v>
      </c>
      <c r="G62" s="42" t="n">
        <f aca="false">E62-F62*0.7</f>
        <v>28549470.4108901</v>
      </c>
      <c r="H62" s="42"/>
      <c r="I62" s="42"/>
      <c r="J62" s="42" t="n">
        <f aca="false">G62*3.8235866717</f>
        <v>109161374.547173</v>
      </c>
      <c r="K62" s="9"/>
      <c r="L62" s="42"/>
      <c r="M62" s="42" t="n">
        <f aca="false">F62*2.511711692</f>
        <v>356866.008113444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75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33" t="n">
        <f aca="false">central_SIPA_income!B56</f>
        <v>25284955.3846651</v>
      </c>
      <c r="F63" s="133" t="n">
        <f aca="false">central_SIPA_income!I56</f>
        <v>141175.412104055</v>
      </c>
      <c r="G63" s="42" t="n">
        <f aca="false">E63-F63*0.7</f>
        <v>25186132.5961923</v>
      </c>
      <c r="H63" s="42"/>
      <c r="I63" s="42"/>
      <c r="J63" s="42" t="n">
        <f aca="false">G63*3.8235866717</f>
        <v>96301360.9064697</v>
      </c>
      <c r="K63" s="9"/>
      <c r="L63" s="42"/>
      <c r="M63" s="42" t="n">
        <f aca="false">F63*2.511711692</f>
        <v>354591.933204673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75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33" t="n">
        <f aca="false">central_SIPA_income!B57</f>
        <v>29395138.0565057</v>
      </c>
      <c r="F64" s="133" t="n">
        <f aca="false">central_SIPA_income!I57</f>
        <v>142753.232747957</v>
      </c>
      <c r="G64" s="42" t="n">
        <f aca="false">E64-F64*0.7</f>
        <v>29295210.7935821</v>
      </c>
      <c r="H64" s="42"/>
      <c r="I64" s="42"/>
      <c r="J64" s="42" t="n">
        <f aca="false">G64*3.8235866717</f>
        <v>112012777.534983</v>
      </c>
      <c r="K64" s="9"/>
      <c r="L64" s="42"/>
      <c r="M64" s="42" t="n">
        <f aca="false">F64*2.511711692</f>
        <v>358554.96376384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75" hidden="false" customHeight="false" outlineLevel="0" collapsed="false">
      <c r="A65" s="40"/>
      <c r="B65" s="40" t="n">
        <v>2029</v>
      </c>
      <c r="C65" s="5" t="n">
        <v>1</v>
      </c>
      <c r="D65" s="40" t="n">
        <v>217</v>
      </c>
      <c r="E65" s="131" t="n">
        <f aca="false">central_SIPA_income!B58</f>
        <v>25757459.199639</v>
      </c>
      <c r="F65" s="131" t="n">
        <f aca="false">central_SIPA_income!I58</f>
        <v>147207.200177233</v>
      </c>
      <c r="G65" s="8" t="n">
        <f aca="false">E65-F65*0.7</f>
        <v>25654414.159515</v>
      </c>
      <c r="H65" s="8"/>
      <c r="I65" s="8"/>
      <c r="J65" s="8" t="n">
        <f aca="false">G65*3.8235866717</f>
        <v>98091876.0505932</v>
      </c>
      <c r="K65" s="6"/>
      <c r="L65" s="8"/>
      <c r="M65" s="8" t="n">
        <f aca="false">F65*2.511711692</f>
        <v>369742.04583174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</row>
    <row r="66" customFormat="false" ht="12.75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33" t="n">
        <f aca="false">central_SIPA_income!B59</f>
        <v>29810107.8860761</v>
      </c>
      <c r="F66" s="133" t="n">
        <f aca="false">central_SIPA_income!I59</f>
        <v>145548.165906367</v>
      </c>
      <c r="G66" s="42" t="n">
        <f aca="false">E66-F66*0.7</f>
        <v>29708224.1699417</v>
      </c>
      <c r="H66" s="42"/>
      <c r="I66" s="42"/>
      <c r="J66" s="42" t="n">
        <f aca="false">G66*3.8235866717</f>
        <v>113591969.976065</v>
      </c>
      <c r="K66" s="9"/>
      <c r="L66" s="42"/>
      <c r="M66" s="42" t="n">
        <f aca="false">F66*2.511711692</f>
        <v>365575.030056178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75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33" t="n">
        <f aca="false">central_SIPA_income!B60</f>
        <v>26285462.6127763</v>
      </c>
      <c r="F67" s="133" t="n">
        <f aca="false">central_SIPA_income!I60</f>
        <v>147844.179767327</v>
      </c>
      <c r="G67" s="42" t="n">
        <f aca="false">E67-F67*0.7</f>
        <v>26181971.6869392</v>
      </c>
      <c r="H67" s="42"/>
      <c r="I67" s="42"/>
      <c r="J67" s="42" t="n">
        <f aca="false">G67*3.8235866717</f>
        <v>100109037.981007</v>
      </c>
      <c r="K67" s="9"/>
      <c r="L67" s="42"/>
      <c r="M67" s="42" t="n">
        <f aca="false">F67*2.511711692</f>
        <v>371341.954915744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75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33" t="n">
        <f aca="false">central_SIPA_income!B61</f>
        <v>30234567.8760097</v>
      </c>
      <c r="F68" s="133" t="n">
        <f aca="false">central_SIPA_income!I61</f>
        <v>146825.265093246</v>
      </c>
      <c r="G68" s="42" t="n">
        <f aca="false">E68-F68*0.7</f>
        <v>30131790.1904444</v>
      </c>
      <c r="H68" s="42"/>
      <c r="I68" s="42"/>
      <c r="J68" s="42" t="n">
        <f aca="false">G68*3.8235866717</f>
        <v>115211511.366644</v>
      </c>
      <c r="K68" s="9"/>
      <c r="L68" s="42"/>
      <c r="M68" s="42" t="n">
        <f aca="false">F68*2.511711692</f>
        <v>368782.735015705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75" hidden="false" customHeight="false" outlineLevel="0" collapsed="false">
      <c r="A69" s="40"/>
      <c r="B69" s="40" t="n">
        <v>2030</v>
      </c>
      <c r="C69" s="5" t="n">
        <v>1</v>
      </c>
      <c r="D69" s="40" t="n">
        <v>221</v>
      </c>
      <c r="E69" s="131" t="n">
        <f aca="false">central_SIPA_income!B62</f>
        <v>26832838.387635</v>
      </c>
      <c r="F69" s="131" t="n">
        <f aca="false">central_SIPA_income!I62</f>
        <v>144560.152974666</v>
      </c>
      <c r="G69" s="8" t="n">
        <f aca="false">E69-F69*0.7</f>
        <v>26731646.2805528</v>
      </c>
      <c r="H69" s="8"/>
      <c r="I69" s="8"/>
      <c r="J69" s="8" t="n">
        <f aca="false">G69*3.8235866717</f>
        <v>102210766.43092</v>
      </c>
      <c r="K69" s="6"/>
      <c r="L69" s="8"/>
      <c r="M69" s="8" t="n">
        <f aca="false">F69*2.511711692</f>
        <v>363093.426423777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</row>
    <row r="70" customFormat="false" ht="12.75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33" t="n">
        <f aca="false">central_SIPA_income!B63</f>
        <v>30914326.4617714</v>
      </c>
      <c r="F70" s="133" t="n">
        <f aca="false">central_SIPA_income!I63</f>
        <v>146387.221817045</v>
      </c>
      <c r="G70" s="42" t="n">
        <f aca="false">E70-F70*0.7</f>
        <v>30811855.4064995</v>
      </c>
      <c r="H70" s="42"/>
      <c r="I70" s="42"/>
      <c r="J70" s="42" t="n">
        <f aca="false">G70*3.8235866717</f>
        <v>117811799.662639</v>
      </c>
      <c r="K70" s="9"/>
      <c r="L70" s="42"/>
      <c r="M70" s="42" t="n">
        <f aca="false">F70*2.511711692</f>
        <v>367682.496597269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75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33" t="n">
        <f aca="false">central_SIPA_income!B64</f>
        <v>26851208.106703</v>
      </c>
      <c r="F71" s="133" t="n">
        <f aca="false">central_SIPA_income!I64</f>
        <v>154236.768421617</v>
      </c>
      <c r="G71" s="42" t="n">
        <f aca="false">E71-F71*0.7</f>
        <v>26743242.3688079</v>
      </c>
      <c r="H71" s="42"/>
      <c r="I71" s="42"/>
      <c r="J71" s="42" t="n">
        <f aca="false">G71*3.8235866717</f>
        <v>102255105.079416</v>
      </c>
      <c r="K71" s="9"/>
      <c r="L71" s="42"/>
      <c r="M71" s="42" t="n">
        <f aca="false">F71*2.511711692</f>
        <v>387398.294580872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75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33" t="n">
        <f aca="false">central_SIPA_income!B65</f>
        <v>31156464.7184905</v>
      </c>
      <c r="F72" s="133" t="n">
        <f aca="false">central_SIPA_income!I65</f>
        <v>152158.571984093</v>
      </c>
      <c r="G72" s="42" t="n">
        <f aca="false">E72-F72*0.7</f>
        <v>31049953.7181016</v>
      </c>
      <c r="H72" s="42"/>
      <c r="I72" s="42"/>
      <c r="J72" s="42" t="n">
        <f aca="false">G72*3.8235866717</f>
        <v>118722189.193435</v>
      </c>
      <c r="K72" s="9"/>
      <c r="L72" s="42"/>
      <c r="M72" s="42" t="n">
        <f aca="false">F72*2.511711692</f>
        <v>382178.464290469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75" hidden="false" customHeight="false" outlineLevel="0" collapsed="false">
      <c r="A73" s="40"/>
      <c r="B73" s="40" t="n">
        <v>2031</v>
      </c>
      <c r="C73" s="5" t="n">
        <v>1</v>
      </c>
      <c r="D73" s="40" t="n">
        <v>225</v>
      </c>
      <c r="E73" s="131" t="n">
        <f aca="false">central_SIPA_income!B66</f>
        <v>27342440.914764</v>
      </c>
      <c r="F73" s="131" t="n">
        <f aca="false">central_SIPA_income!I66</f>
        <v>155745.051665403</v>
      </c>
      <c r="G73" s="8" t="n">
        <f aca="false">E73-F73*0.7</f>
        <v>27233419.3785982</v>
      </c>
      <c r="H73" s="8"/>
      <c r="I73" s="8"/>
      <c r="J73" s="8" t="n">
        <f aca="false">G73*3.8235866717</f>
        <v>104129339.360825</v>
      </c>
      <c r="K73" s="6"/>
      <c r="L73" s="8"/>
      <c r="M73" s="8" t="n">
        <f aca="false">F73*2.511711692</f>
        <v>391186.667239136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</row>
    <row r="74" customFormat="false" ht="12.75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33" t="n">
        <f aca="false">central_SIPA_income!B67</f>
        <v>31516320.4367876</v>
      </c>
      <c r="F74" s="133" t="n">
        <f aca="false">central_SIPA_income!I67</f>
        <v>159689.129684229</v>
      </c>
      <c r="G74" s="42" t="n">
        <f aca="false">E74-F74*0.7</f>
        <v>31404538.0460087</v>
      </c>
      <c r="H74" s="42"/>
      <c r="I74" s="42"/>
      <c r="J74" s="42" t="n">
        <f aca="false">G74*3.8235866717</f>
        <v>120077973.103614</v>
      </c>
      <c r="K74" s="9"/>
      <c r="L74" s="42"/>
      <c r="M74" s="42" t="n">
        <f aca="false">F74*2.511711692</f>
        <v>401093.054113182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75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33" t="n">
        <f aca="false">central_SIPA_income!B68</f>
        <v>27460808.9469873</v>
      </c>
      <c r="F75" s="133" t="n">
        <f aca="false">central_SIPA_income!I68</f>
        <v>161021.856622306</v>
      </c>
      <c r="G75" s="42" t="n">
        <f aca="false">E75-F75*0.7</f>
        <v>27348093.6473517</v>
      </c>
      <c r="H75" s="42"/>
      <c r="I75" s="42"/>
      <c r="J75" s="42" t="n">
        <f aca="false">G75*3.8235866717</f>
        <v>104567806.366417</v>
      </c>
      <c r="K75" s="9"/>
      <c r="L75" s="42"/>
      <c r="M75" s="42" t="n">
        <f aca="false">F75*2.511711692</f>
        <v>404440.479945793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75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33" t="n">
        <f aca="false">central_SIPA_income!B69</f>
        <v>31532417.8896429</v>
      </c>
      <c r="F76" s="133" t="n">
        <f aca="false">central_SIPA_income!I69</f>
        <v>163297.233274249</v>
      </c>
      <c r="G76" s="42" t="n">
        <f aca="false">E76-F76*0.7</f>
        <v>31418109.8263509</v>
      </c>
      <c r="H76" s="42"/>
      <c r="I76" s="42"/>
      <c r="J76" s="42" t="n">
        <f aca="false">G76*3.8235866717</f>
        <v>120129865.982042</v>
      </c>
      <c r="K76" s="9"/>
      <c r="L76" s="42"/>
      <c r="M76" s="42" t="n">
        <f aca="false">F76*2.511711692</f>
        <v>410155.570086184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75" hidden="false" customHeight="false" outlineLevel="0" collapsed="false">
      <c r="A77" s="40"/>
      <c r="B77" s="40" t="n">
        <v>2032</v>
      </c>
      <c r="C77" s="5" t="n">
        <v>1</v>
      </c>
      <c r="D77" s="40" t="n">
        <v>229</v>
      </c>
      <c r="E77" s="131" t="n">
        <f aca="false">central_SIPA_income!B70</f>
        <v>27611031.2511317</v>
      </c>
      <c r="F77" s="131" t="n">
        <f aca="false">central_SIPA_income!I70</f>
        <v>165965.657584596</v>
      </c>
      <c r="G77" s="8" t="n">
        <f aca="false">E77-F77*0.7</f>
        <v>27494855.2908225</v>
      </c>
      <c r="H77" s="8"/>
      <c r="I77" s="8"/>
      <c r="J77" s="8" t="n">
        <f aca="false">G77*3.8235866717</f>
        <v>105128962.230309</v>
      </c>
      <c r="K77" s="6"/>
      <c r="L77" s="8"/>
      <c r="M77" s="8" t="n">
        <f aca="false">F77*2.511711692</f>
        <v>416857.882625699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</row>
    <row r="78" customFormat="false" ht="12.75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33" t="n">
        <f aca="false">central_SIPA_income!B71</f>
        <v>32126816.3008351</v>
      </c>
      <c r="F78" s="133" t="n">
        <f aca="false">central_SIPA_income!I71</f>
        <v>162328.775431567</v>
      </c>
      <c r="G78" s="42" t="n">
        <f aca="false">E78-F78*0.7</f>
        <v>32013186.158033</v>
      </c>
      <c r="H78" s="42"/>
      <c r="I78" s="42"/>
      <c r="J78" s="42" t="n">
        <f aca="false">G78*3.8235866717</f>
        <v>122405191.912506</v>
      </c>
      <c r="K78" s="9"/>
      <c r="L78" s="42"/>
      <c r="M78" s="42" t="n">
        <f aca="false">F78*2.511711692</f>
        <v>407723.08319951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75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33" t="n">
        <f aca="false">central_SIPA_income!B72</f>
        <v>28508066.0199031</v>
      </c>
      <c r="F79" s="133" t="n">
        <f aca="false">central_SIPA_income!I72</f>
        <v>159890.165804259</v>
      </c>
      <c r="G79" s="42" t="n">
        <f aca="false">E79-F79*0.7</f>
        <v>28396142.9038401</v>
      </c>
      <c r="H79" s="42"/>
      <c r="I79" s="42"/>
      <c r="J79" s="42" t="n">
        <f aca="false">G79*3.8235866717</f>
        <v>108575113.534812</v>
      </c>
      <c r="K79" s="9"/>
      <c r="L79" s="42"/>
      <c r="M79" s="42" t="n">
        <f aca="false">F79*2.511711692</f>
        <v>401597.998886375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75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33" t="n">
        <f aca="false">central_SIPA_income!B73</f>
        <v>32823195.0735439</v>
      </c>
      <c r="F80" s="133" t="n">
        <f aca="false">central_SIPA_income!I73</f>
        <v>168946.236508129</v>
      </c>
      <c r="G80" s="42" t="n">
        <f aca="false">E80-F80*0.7</f>
        <v>32704932.7079883</v>
      </c>
      <c r="H80" s="42"/>
      <c r="I80" s="42"/>
      <c r="J80" s="42" t="n">
        <f aca="false">G80*3.8235866717</f>
        <v>125050144.801109</v>
      </c>
      <c r="K80" s="9"/>
      <c r="L80" s="42"/>
      <c r="M80" s="42" t="n">
        <f aca="false">F80*2.511711692</f>
        <v>424344.237556866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75" hidden="false" customHeight="false" outlineLevel="0" collapsed="false">
      <c r="A81" s="40"/>
      <c r="B81" s="40" t="n">
        <v>2033</v>
      </c>
      <c r="C81" s="5" t="n">
        <v>1</v>
      </c>
      <c r="D81" s="40" t="n">
        <v>233</v>
      </c>
      <c r="E81" s="131" t="n">
        <f aca="false">central_SIPA_income!B74</f>
        <v>28934584.7924375</v>
      </c>
      <c r="F81" s="131" t="n">
        <f aca="false">central_SIPA_income!I74</f>
        <v>163962.203124931</v>
      </c>
      <c r="G81" s="8" t="n">
        <f aca="false">E81-F81*0.7</f>
        <v>28819811.25025</v>
      </c>
      <c r="H81" s="8"/>
      <c r="I81" s="8"/>
      <c r="J81" s="8" t="n">
        <f aca="false">G81*3.8235866717</f>
        <v>110195046.177366</v>
      </c>
      <c r="K81" s="6"/>
      <c r="L81" s="8"/>
      <c r="M81" s="8" t="n">
        <f aca="false">F81*2.511711692</f>
        <v>411825.782634967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</row>
    <row r="82" customFormat="false" ht="12.75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33" t="n">
        <f aca="false">central_SIPA_income!B75</f>
        <v>33400763.5666909</v>
      </c>
      <c r="F82" s="133" t="n">
        <f aca="false">central_SIPA_income!I75</f>
        <v>159815.588565782</v>
      </c>
      <c r="G82" s="42" t="n">
        <f aca="false">E82-F82*0.7</f>
        <v>33288892.6546949</v>
      </c>
      <c r="H82" s="42"/>
      <c r="I82" s="42"/>
      <c r="J82" s="42" t="n">
        <f aca="false">G82*3.8235866717</f>
        <v>127282966.270143</v>
      </c>
      <c r="K82" s="9"/>
      <c r="L82" s="42"/>
      <c r="M82" s="42" t="n">
        <f aca="false">F82*2.511711692</f>
        <v>401410.682364536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75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33" t="n">
        <f aca="false">central_SIPA_income!B76</f>
        <v>29170513.5068401</v>
      </c>
      <c r="F83" s="133" t="n">
        <f aca="false">central_SIPA_income!I76</f>
        <v>158203.305769074</v>
      </c>
      <c r="G83" s="42" t="n">
        <f aca="false">E83-F83*0.7</f>
        <v>29059771.1928018</v>
      </c>
      <c r="H83" s="42"/>
      <c r="I83" s="42"/>
      <c r="J83" s="42" t="n">
        <f aca="false">G83*3.8235866717</f>
        <v>111112553.815449</v>
      </c>
      <c r="K83" s="9"/>
      <c r="L83" s="42"/>
      <c r="M83" s="42" t="n">
        <f aca="false">F83*2.511711692</f>
        <v>397361.092813233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75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33" t="n">
        <f aca="false">central_SIPA_income!B77</f>
        <v>33849580.227685</v>
      </c>
      <c r="F84" s="133" t="n">
        <f aca="false">central_SIPA_income!I77</f>
        <v>157467.856711583</v>
      </c>
      <c r="G84" s="42" t="n">
        <f aca="false">E84-F84*0.7</f>
        <v>33739352.7279869</v>
      </c>
      <c r="H84" s="42"/>
      <c r="I84" s="42"/>
      <c r="J84" s="42" t="n">
        <f aca="false">G84*3.8235866717</f>
        <v>129005339.402516</v>
      </c>
      <c r="K84" s="9"/>
      <c r="L84" s="42"/>
      <c r="M84" s="42" t="n">
        <f aca="false">F84*2.511711692</f>
        <v>395513.856816664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75" hidden="false" customHeight="false" outlineLevel="0" collapsed="false">
      <c r="A85" s="40"/>
      <c r="B85" s="40" t="n">
        <v>2034</v>
      </c>
      <c r="C85" s="5" t="n">
        <v>1</v>
      </c>
      <c r="D85" s="40" t="n">
        <v>237</v>
      </c>
      <c r="E85" s="131" t="n">
        <f aca="false">central_SIPA_income!B78</f>
        <v>29727868.8759937</v>
      </c>
      <c r="F85" s="131" t="n">
        <f aca="false">central_SIPA_income!I78</f>
        <v>159204.924978066</v>
      </c>
      <c r="G85" s="8" t="n">
        <f aca="false">E85-F85*0.7</f>
        <v>29616425.4285091</v>
      </c>
      <c r="H85" s="8"/>
      <c r="I85" s="8"/>
      <c r="J85" s="8" t="n">
        <f aca="false">G85*3.8235866717</f>
        <v>113240969.531844</v>
      </c>
      <c r="K85" s="6"/>
      <c r="L85" s="8"/>
      <c r="M85" s="8" t="n">
        <f aca="false">F85*2.511711692</f>
        <v>399876.871491391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</row>
    <row r="86" customFormat="false" ht="12.75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33" t="n">
        <f aca="false">central_SIPA_income!B79</f>
        <v>34214417.5534639</v>
      </c>
      <c r="F86" s="133" t="n">
        <f aca="false">central_SIPA_income!I79</f>
        <v>162083.887481547</v>
      </c>
      <c r="G86" s="42" t="n">
        <f aca="false">E86-F86*0.7</f>
        <v>34100958.8322268</v>
      </c>
      <c r="H86" s="42"/>
      <c r="I86" s="42"/>
      <c r="J86" s="42" t="n">
        <f aca="false">G86*3.8235866717</f>
        <v>130387971.683093</v>
      </c>
      <c r="K86" s="9"/>
      <c r="L86" s="42"/>
      <c r="M86" s="42" t="n">
        <f aca="false">F86*2.511711692</f>
        <v>407107.995272214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75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33" t="n">
        <f aca="false">central_SIPA_income!B80</f>
        <v>29948071.0482094</v>
      </c>
      <c r="F87" s="133" t="n">
        <f aca="false">central_SIPA_income!I80</f>
        <v>161070.96425443</v>
      </c>
      <c r="G87" s="42" t="n">
        <f aca="false">E87-F87*0.7</f>
        <v>29835321.3732313</v>
      </c>
      <c r="H87" s="42"/>
      <c r="I87" s="42"/>
      <c r="J87" s="42" t="n">
        <f aca="false">G87*3.8235866717</f>
        <v>114077937.148573</v>
      </c>
      <c r="K87" s="9"/>
      <c r="L87" s="42"/>
      <c r="M87" s="42" t="n">
        <f aca="false">F87*2.511711692</f>
        <v>404563.824159566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75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33" t="n">
        <f aca="false">central_SIPA_income!B81</f>
        <v>34822502.3021669</v>
      </c>
      <c r="F88" s="133" t="n">
        <f aca="false">central_SIPA_income!I81</f>
        <v>162380.966417315</v>
      </c>
      <c r="G88" s="42" t="n">
        <f aca="false">E88-F88*0.7</f>
        <v>34708835.6256748</v>
      </c>
      <c r="H88" s="42"/>
      <c r="I88" s="42"/>
      <c r="J88" s="42" t="n">
        <f aca="false">G88*3.8235866717</f>
        <v>132712241.288556</v>
      </c>
      <c r="K88" s="9"/>
      <c r="L88" s="42"/>
      <c r="M88" s="42" t="n">
        <f aca="false">F88*2.511711692</f>
        <v>407854.17190863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75" hidden="false" customHeight="false" outlineLevel="0" collapsed="false">
      <c r="A89" s="40"/>
      <c r="B89" s="40" t="n">
        <v>2035</v>
      </c>
      <c r="C89" s="5" t="n">
        <v>1</v>
      </c>
      <c r="D89" s="40" t="n">
        <v>241</v>
      </c>
      <c r="E89" s="131" t="n">
        <f aca="false">central_SIPA_income!B82</f>
        <v>30483796.3685674</v>
      </c>
      <c r="F89" s="131" t="n">
        <f aca="false">central_SIPA_income!I82</f>
        <v>162223.094502284</v>
      </c>
      <c r="G89" s="8" t="n">
        <f aca="false">E89-F89*0.7</f>
        <v>30370240.2024158</v>
      </c>
      <c r="H89" s="8"/>
      <c r="I89" s="8"/>
      <c r="J89" s="8" t="n">
        <f aca="false">G89*3.8235866717</f>
        <v>116123245.654284</v>
      </c>
      <c r="K89" s="6"/>
      <c r="L89" s="8"/>
      <c r="M89" s="8" t="n">
        <f aca="false">F89*2.511711692</f>
        <v>407457.643173809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</row>
    <row r="90" customFormat="false" ht="12.75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33" t="n">
        <f aca="false">central_SIPA_income!B83</f>
        <v>35287096.1754208</v>
      </c>
      <c r="F90" s="133" t="n">
        <f aca="false">central_SIPA_income!I83</f>
        <v>168904.070770851</v>
      </c>
      <c r="G90" s="42" t="n">
        <f aca="false">E90-F90*0.7</f>
        <v>35168863.3258812</v>
      </c>
      <c r="H90" s="42"/>
      <c r="I90" s="42"/>
      <c r="J90" s="42" t="n">
        <f aca="false">G90*3.8235866717</f>
        <v>134471197.071678</v>
      </c>
      <c r="K90" s="9"/>
      <c r="L90" s="42"/>
      <c r="M90" s="42" t="n">
        <f aca="false">F90*2.511711692</f>
        <v>424238.329381543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75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33" t="n">
        <f aca="false">central_SIPA_income!B84</f>
        <v>30906337.4746538</v>
      </c>
      <c r="F91" s="133" t="n">
        <f aca="false">central_SIPA_income!I84</f>
        <v>172712.159881093</v>
      </c>
      <c r="G91" s="42" t="n">
        <f aca="false">E91-F91*0.7</f>
        <v>30785438.962737</v>
      </c>
      <c r="H91" s="42"/>
      <c r="I91" s="42"/>
      <c r="J91" s="42" t="n">
        <f aca="false">G91*3.8235866717</f>
        <v>117710794.100355</v>
      </c>
      <c r="K91" s="9"/>
      <c r="L91" s="42"/>
      <c r="M91" s="42" t="n">
        <f aca="false">F91*2.511711692</f>
        <v>433803.151323914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75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33" t="n">
        <f aca="false">central_SIPA_income!B85</f>
        <v>35343818.0799266</v>
      </c>
      <c r="F92" s="133" t="n">
        <f aca="false">central_SIPA_income!I85</f>
        <v>173245.166528047</v>
      </c>
      <c r="G92" s="42" t="n">
        <f aca="false">E92-F92*0.7</f>
        <v>35222546.463357</v>
      </c>
      <c r="H92" s="42"/>
      <c r="I92" s="42"/>
      <c r="J92" s="42" t="n">
        <f aca="false">G92*3.8235866717</f>
        <v>134676459.200626</v>
      </c>
      <c r="K92" s="9"/>
      <c r="L92" s="42"/>
      <c r="M92" s="42" t="n">
        <f aca="false">F92*2.511711692</f>
        <v>435141.910350982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75" hidden="false" customHeight="false" outlineLevel="0" collapsed="false">
      <c r="A93" s="40"/>
      <c r="B93" s="40" t="n">
        <v>2036</v>
      </c>
      <c r="C93" s="5" t="n">
        <v>1</v>
      </c>
      <c r="D93" s="40" t="n">
        <v>245</v>
      </c>
      <c r="E93" s="131" t="n">
        <f aca="false">central_SIPA_income!B86</f>
        <v>31029445.0981051</v>
      </c>
      <c r="F93" s="131" t="n">
        <f aca="false">central_SIPA_income!I86</f>
        <v>175225.836687435</v>
      </c>
      <c r="G93" s="8" t="n">
        <f aca="false">E93-F93*0.7</f>
        <v>30906787.0124239</v>
      </c>
      <c r="H93" s="8"/>
      <c r="I93" s="8"/>
      <c r="J93" s="8" t="n">
        <f aca="false">G93*3.8235866717</f>
        <v>118174778.885775</v>
      </c>
      <c r="K93" s="6"/>
      <c r="L93" s="8"/>
      <c r="M93" s="8" t="n">
        <f aca="false">F93*2.511711692</f>
        <v>440116.782748313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</row>
    <row r="94" customFormat="false" ht="12.75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33" t="n">
        <f aca="false">central_SIPA_income!B87</f>
        <v>35727867.1700541</v>
      </c>
      <c r="F94" s="133" t="n">
        <f aca="false">central_SIPA_income!I87</f>
        <v>172492.731107683</v>
      </c>
      <c r="G94" s="42" t="n">
        <f aca="false">E94-F94*0.7</f>
        <v>35607122.2582787</v>
      </c>
      <c r="H94" s="42"/>
      <c r="I94" s="42"/>
      <c r="J94" s="42" t="n">
        <f aca="false">G94*3.8235866717</f>
        <v>136146918.084347</v>
      </c>
      <c r="K94" s="9"/>
      <c r="L94" s="42"/>
      <c r="M94" s="42" t="n">
        <f aca="false">F94*2.511711692</f>
        <v>433252.00950818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75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33" t="n">
        <f aca="false">central_SIPA_income!B88</f>
        <v>31563468.4018794</v>
      </c>
      <c r="F95" s="133" t="n">
        <f aca="false">central_SIPA_income!I88</f>
        <v>168925.759093441</v>
      </c>
      <c r="G95" s="42" t="n">
        <f aca="false">E95-F95*0.7</f>
        <v>31445220.370514</v>
      </c>
      <c r="H95" s="42"/>
      <c r="I95" s="42"/>
      <c r="J95" s="42" t="n">
        <f aca="false">G95*3.8235866717</f>
        <v>120233525.497367</v>
      </c>
      <c r="K95" s="9"/>
      <c r="L95" s="42"/>
      <c r="M95" s="42" t="n">
        <f aca="false">F95*2.511711692</f>
        <v>424292.804194971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75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33" t="n">
        <f aca="false">central_SIPA_income!B89</f>
        <v>36233189.2143947</v>
      </c>
      <c r="F96" s="133" t="n">
        <f aca="false">central_SIPA_income!I89</f>
        <v>178163.045713017</v>
      </c>
      <c r="G96" s="42" t="n">
        <f aca="false">E96-F96*0.7</f>
        <v>36108475.0823956</v>
      </c>
      <c r="H96" s="42"/>
      <c r="I96" s="42"/>
      <c r="J96" s="42" t="n">
        <f aca="false">G96*3.8235866717</f>
        <v>138063884.060459</v>
      </c>
      <c r="K96" s="9"/>
      <c r="L96" s="42"/>
      <c r="M96" s="42" t="n">
        <f aca="false">F96*2.511711692</f>
        <v>447494.204999714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75" hidden="false" customHeight="false" outlineLevel="0" collapsed="false">
      <c r="A97" s="40"/>
      <c r="B97" s="40" t="n">
        <v>2037</v>
      </c>
      <c r="C97" s="5" t="n">
        <v>1</v>
      </c>
      <c r="D97" s="40" t="n">
        <v>249</v>
      </c>
      <c r="E97" s="131" t="n">
        <f aca="false">central_SIPA_income!B90</f>
        <v>31600355.8569614</v>
      </c>
      <c r="F97" s="131" t="n">
        <f aca="false">central_SIPA_income!I90</f>
        <v>177384.097010093</v>
      </c>
      <c r="G97" s="8" t="n">
        <f aca="false">E97-F97*0.7</f>
        <v>31476186.9890543</v>
      </c>
      <c r="H97" s="8"/>
      <c r="I97" s="8"/>
      <c r="J97" s="8" t="n">
        <f aca="false">G97*3.8235866717</f>
        <v>120351929.047285</v>
      </c>
      <c r="K97" s="6"/>
      <c r="L97" s="8"/>
      <c r="M97" s="8" t="n">
        <f aca="false">F97*2.511711692</f>
        <v>445537.710435113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</row>
    <row r="98" customFormat="false" ht="12.75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33" t="n">
        <f aca="false">central_SIPA_income!B91</f>
        <v>36409028.1590218</v>
      </c>
      <c r="F98" s="133" t="n">
        <f aca="false">central_SIPA_income!I91</f>
        <v>184568.832748865</v>
      </c>
      <c r="G98" s="42" t="n">
        <f aca="false">E98-F98*0.7</f>
        <v>36279829.9760976</v>
      </c>
      <c r="H98" s="42"/>
      <c r="I98" s="42"/>
      <c r="J98" s="42" t="n">
        <f aca="false">G98*3.8235866717</f>
        <v>138719074.348149</v>
      </c>
      <c r="K98" s="9"/>
      <c r="L98" s="42"/>
      <c r="M98" s="42" t="n">
        <f aca="false">F98*2.511711692</f>
        <v>463583.695194116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75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33" t="n">
        <f aca="false">central_SIPA_income!B92</f>
        <v>32117294.6196136</v>
      </c>
      <c r="F99" s="133" t="n">
        <f aca="false">central_SIPA_income!I92</f>
        <v>183283.475429259</v>
      </c>
      <c r="G99" s="42" t="n">
        <f aca="false">E99-F99*0.7</f>
        <v>31988996.1868131</v>
      </c>
      <c r="H99" s="42"/>
      <c r="I99" s="42"/>
      <c r="J99" s="42" t="n">
        <f aca="false">G99*3.8235866717</f>
        <v>122312699.460961</v>
      </c>
      <c r="K99" s="9"/>
      <c r="L99" s="42"/>
      <c r="M99" s="42" t="n">
        <f aca="false">F99*2.511711692</f>
        <v>460355.248186064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75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33" t="n">
        <f aca="false">central_SIPA_income!B93</f>
        <v>37115417.8373385</v>
      </c>
      <c r="F100" s="133" t="n">
        <f aca="false">central_SIPA_income!I93</f>
        <v>177865.120691182</v>
      </c>
      <c r="G100" s="42" t="n">
        <f aca="false">E100-F100*0.7</f>
        <v>36990912.2528547</v>
      </c>
      <c r="H100" s="42"/>
      <c r="I100" s="42"/>
      <c r="J100" s="42" t="n">
        <f aca="false">G100*3.8235866717</f>
        <v>141437959.064039</v>
      </c>
      <c r="K100" s="9"/>
      <c r="L100" s="42"/>
      <c r="M100" s="42" t="n">
        <f aca="false">F100*2.511711692</f>
        <v>446745.903239033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75" hidden="false" customHeight="false" outlineLevel="0" collapsed="false">
      <c r="A101" s="40"/>
      <c r="B101" s="40" t="n">
        <v>2038</v>
      </c>
      <c r="C101" s="5" t="n">
        <v>1</v>
      </c>
      <c r="D101" s="40" t="n">
        <v>253</v>
      </c>
      <c r="E101" s="131" t="n">
        <f aca="false">central_SIPA_income!B94</f>
        <v>32527821.0222925</v>
      </c>
      <c r="F101" s="131" t="n">
        <f aca="false">central_SIPA_income!I94</f>
        <v>173933.246187646</v>
      </c>
      <c r="G101" s="8" t="n">
        <f aca="false">E101-F101*0.7</f>
        <v>32406067.7499611</v>
      </c>
      <c r="H101" s="8"/>
      <c r="I101" s="8"/>
      <c r="J101" s="8" t="n">
        <f aca="false">G101*3.8235866717</f>
        <v>123907408.730959</v>
      </c>
      <c r="K101" s="6"/>
      <c r="L101" s="8"/>
      <c r="M101" s="8" t="n">
        <f aca="false">F101*2.511711692</f>
        <v>436870.168077024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</row>
    <row r="102" customFormat="false" ht="12.75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33" t="n">
        <f aca="false">central_SIPA_income!B95</f>
        <v>37771710.7966888</v>
      </c>
      <c r="F102" s="133" t="n">
        <f aca="false">central_SIPA_income!I95</f>
        <v>178983.492306488</v>
      </c>
      <c r="G102" s="42" t="n">
        <f aca="false">E102-F102*0.7</f>
        <v>37646422.3520743</v>
      </c>
      <c r="H102" s="42"/>
      <c r="I102" s="42"/>
      <c r="J102" s="42" t="n">
        <f aca="false">G102*3.8235866717</f>
        <v>143944358.74258</v>
      </c>
      <c r="K102" s="9"/>
      <c r="L102" s="42"/>
      <c r="M102" s="42" t="n">
        <f aca="false">F102*2.511711692</f>
        <v>449554.930301198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75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33" t="n">
        <f aca="false">central_SIPA_income!B96</f>
        <v>32810549.4748165</v>
      </c>
      <c r="F103" s="133" t="n">
        <f aca="false">central_SIPA_income!I96</f>
        <v>175442.226523834</v>
      </c>
      <c r="G103" s="42" t="n">
        <f aca="false">E103-F103*0.7</f>
        <v>32687739.9162498</v>
      </c>
      <c r="H103" s="42"/>
      <c r="I103" s="42"/>
      <c r="J103" s="42" t="n">
        <f aca="false">G103*3.8235866717</f>
        <v>124984406.671769</v>
      </c>
      <c r="K103" s="9"/>
      <c r="L103" s="42"/>
      <c r="M103" s="42" t="n">
        <f aca="false">F103*2.511711692</f>
        <v>440660.291630425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75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33" t="n">
        <f aca="false">central_SIPA_income!B97</f>
        <v>37906506.0499351</v>
      </c>
      <c r="F104" s="133" t="n">
        <f aca="false">central_SIPA_income!I97</f>
        <v>179488.261888967</v>
      </c>
      <c r="G104" s="42" t="n">
        <f aca="false">E104-F104*0.7</f>
        <v>37780864.2666129</v>
      </c>
      <c r="H104" s="42"/>
      <c r="I104" s="42"/>
      <c r="J104" s="42" t="n">
        <f aca="false">G104*3.8235866717</f>
        <v>144458409.055128</v>
      </c>
      <c r="K104" s="9"/>
      <c r="L104" s="42"/>
      <c r="M104" s="42" t="n">
        <f aca="false">F104*2.511711692</f>
        <v>450822.765963276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75" hidden="false" customHeight="false" outlineLevel="0" collapsed="false">
      <c r="A105" s="40"/>
      <c r="B105" s="40" t="n">
        <v>2039</v>
      </c>
      <c r="C105" s="5" t="n">
        <v>1</v>
      </c>
      <c r="D105" s="40" t="n">
        <v>257</v>
      </c>
      <c r="E105" s="131" t="n">
        <f aca="false">central_SIPA_income!B98</f>
        <v>33488797.9013216</v>
      </c>
      <c r="F105" s="131" t="n">
        <f aca="false">central_SIPA_income!I98</f>
        <v>176816.463245262</v>
      </c>
      <c r="G105" s="8" t="n">
        <f aca="false">E105-F105*0.7</f>
        <v>33365026.37705</v>
      </c>
      <c r="H105" s="8"/>
      <c r="I105" s="8"/>
      <c r="J105" s="8" t="n">
        <f aca="false">G105*3.8235866717</f>
        <v>127574070.156207</v>
      </c>
      <c r="K105" s="6"/>
      <c r="L105" s="8"/>
      <c r="M105" s="8" t="n">
        <f aca="false">F105*2.511711692</f>
        <v>444111.978071213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</row>
    <row r="106" customFormat="false" ht="12.75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33" t="n">
        <f aca="false">central_SIPA_income!B99</f>
        <v>38585972.5677673</v>
      </c>
      <c r="F106" s="133" t="n">
        <f aca="false">central_SIPA_income!I99</f>
        <v>176552.627130806</v>
      </c>
      <c r="G106" s="42" t="n">
        <f aca="false">E106-F106*0.7</f>
        <v>38462385.7287757</v>
      </c>
      <c r="H106" s="42"/>
      <c r="I106" s="42"/>
      <c r="J106" s="42" t="n">
        <f aca="false">G106*3.8235866717</f>
        <v>147064265.434331</v>
      </c>
      <c r="K106" s="9"/>
      <c r="L106" s="42"/>
      <c r="M106" s="42" t="n">
        <f aca="false">F106*2.511711692</f>
        <v>443449.297817763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75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33" t="n">
        <f aca="false">central_SIPA_income!B100</f>
        <v>33606757.8977337</v>
      </c>
      <c r="F107" s="133" t="n">
        <f aca="false">central_SIPA_income!I100</f>
        <v>182552.730909606</v>
      </c>
      <c r="G107" s="42" t="n">
        <f aca="false">E107-F107*0.7</f>
        <v>33478970.986097</v>
      </c>
      <c r="H107" s="42"/>
      <c r="I107" s="42"/>
      <c r="J107" s="42" t="n">
        <f aca="false">G107*3.8235866717</f>
        <v>128009747.244671</v>
      </c>
      <c r="K107" s="9"/>
      <c r="L107" s="42"/>
      <c r="M107" s="42" t="n">
        <f aca="false">F107*2.511711692</f>
        <v>458519.828632188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75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33" t="n">
        <f aca="false">central_SIPA_income!B101</f>
        <v>38896901.2492025</v>
      </c>
      <c r="F108" s="133" t="n">
        <f aca="false">central_SIPA_income!I101</f>
        <v>185446.545019143</v>
      </c>
      <c r="G108" s="42" t="n">
        <f aca="false">E108-F108*0.7</f>
        <v>38767088.6676892</v>
      </c>
      <c r="H108" s="42"/>
      <c r="I108" s="42"/>
      <c r="J108" s="42" t="n">
        <f aca="false">G108*3.8235866717</f>
        <v>148229323.530388</v>
      </c>
      <c r="K108" s="9"/>
      <c r="L108" s="42"/>
      <c r="M108" s="42" t="n">
        <f aca="false">F108*2.511711692</f>
        <v>465788.255365586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75" hidden="false" customHeight="false" outlineLevel="0" collapsed="false">
      <c r="A109" s="40"/>
      <c r="B109" s="40" t="n">
        <v>2040</v>
      </c>
      <c r="C109" s="5" t="n">
        <v>1</v>
      </c>
      <c r="D109" s="40" t="n">
        <v>261</v>
      </c>
      <c r="E109" s="131" t="n">
        <f aca="false">central_SIPA_income!B102</f>
        <v>33940242.6335991</v>
      </c>
      <c r="F109" s="131" t="n">
        <f aca="false">central_SIPA_income!I102</f>
        <v>177222.668840185</v>
      </c>
      <c r="G109" s="8" t="n">
        <f aca="false">E109-F109*0.7</f>
        <v>33816186.7654109</v>
      </c>
      <c r="H109" s="8"/>
      <c r="I109" s="8"/>
      <c r="J109" s="8" t="n">
        <f aca="false">G109*3.8235866717</f>
        <v>129299121.003943</v>
      </c>
      <c r="K109" s="6"/>
      <c r="L109" s="8"/>
      <c r="M109" s="8" t="n">
        <f aca="false">F109*2.511711692</f>
        <v>445132.249413337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</row>
    <row r="110" customFormat="false" ht="12.75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33" t="n">
        <f aca="false">central_SIPA_income!B103</f>
        <v>39071855.0889018</v>
      </c>
      <c r="F110" s="133" t="n">
        <f aca="false">central_SIPA_income!I103</f>
        <v>187433.289432847</v>
      </c>
      <c r="G110" s="42" t="n">
        <f aca="false">E110-F110*0.7</f>
        <v>38940651.7862988</v>
      </c>
      <c r="H110" s="42"/>
      <c r="I110" s="42"/>
      <c r="J110" s="42" t="n">
        <f aca="false">G110*3.8235866717</f>
        <v>148892957.157403</v>
      </c>
      <c r="K110" s="9"/>
      <c r="L110" s="42"/>
      <c r="M110" s="42" t="n">
        <f aca="false">F110*2.511711692</f>
        <v>470778.384538503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75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33" t="n">
        <f aca="false">central_SIPA_income!B104</f>
        <v>34173150.2424839</v>
      </c>
      <c r="F111" s="133" t="n">
        <f aca="false">central_SIPA_income!I104</f>
        <v>190683.629975696</v>
      </c>
      <c r="G111" s="42" t="n">
        <f aca="false">E111-F111*0.7</f>
        <v>34039671.7015009</v>
      </c>
      <c r="H111" s="42"/>
      <c r="I111" s="42"/>
      <c r="J111" s="42" t="n">
        <f aca="false">G111*3.8235866717</f>
        <v>130153635.026902</v>
      </c>
      <c r="K111" s="9"/>
      <c r="L111" s="42"/>
      <c r="M111" s="42" t="n">
        <f aca="false">F111*2.511711692</f>
        <v>478942.302882956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75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33" t="n">
        <f aca="false">central_SIPA_income!B105</f>
        <v>39577980.7926718</v>
      </c>
      <c r="F112" s="133" t="n">
        <f aca="false">central_SIPA_income!I105</f>
        <v>188499.000494022</v>
      </c>
      <c r="G112" s="42" t="n">
        <f aca="false">E112-F112*0.7</f>
        <v>39446031.4923259</v>
      </c>
      <c r="H112" s="42"/>
      <c r="I112" s="42"/>
      <c r="J112" s="42" t="n">
        <f aca="false">G112*3.8235866717</f>
        <v>150825320.265516</v>
      </c>
      <c r="K112" s="9"/>
      <c r="L112" s="42"/>
      <c r="M112" s="42" t="n">
        <f aca="false">F112*2.511711692</f>
        <v>473455.143471149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75" hidden="false" customHeight="false" outlineLevel="0" collapsed="false">
      <c r="A113" s="40"/>
      <c r="B113" s="40"/>
      <c r="C113" s="5"/>
      <c r="D113" s="40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</row>
    <row r="114" customFormat="false" ht="12.75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75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75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A1:J105"/>
    </sheetView>
  </sheetViews>
  <sheetFormatPr defaultColWidth="9.03125" defaultRowHeight="12.75" zeroHeight="false" outlineLevelRow="0" outlineLevelCol="0"/>
  <cols>
    <col collapsed="false" customWidth="true" hidden="false" outlineLevel="0" max="5" min="5" style="33" width="20.42"/>
    <col collapsed="false" customWidth="true" hidden="false" outlineLevel="0" max="6" min="6" style="33" width="11.42"/>
    <col collapsed="false" customWidth="true" hidden="false" outlineLevel="0" max="8" min="7" style="0" width="11.42"/>
    <col collapsed="false" customWidth="true" hidden="false" outlineLevel="0" max="10" min="10" style="0" width="12.29"/>
  </cols>
  <sheetData>
    <row r="1" customFormat="false" ht="12.75" hidden="false" customHeight="true" outlineLevel="0" collapsed="false">
      <c r="A1" s="137"/>
      <c r="B1" s="137"/>
      <c r="C1" s="137"/>
      <c r="D1" s="137"/>
      <c r="E1" s="138" t="s">
        <v>156</v>
      </c>
      <c r="F1" s="138" t="s">
        <v>157</v>
      </c>
      <c r="G1" s="137"/>
      <c r="H1" s="137"/>
      <c r="I1" s="137"/>
      <c r="J1" s="137"/>
      <c r="K1" s="137"/>
      <c r="L1" s="137"/>
      <c r="M1" s="139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  <c r="BD1" s="140"/>
      <c r="BE1" s="140"/>
      <c r="BF1" s="140"/>
      <c r="BG1" s="140"/>
      <c r="BH1" s="140"/>
      <c r="BI1" s="140"/>
      <c r="BJ1" s="140"/>
      <c r="BK1" s="140"/>
      <c r="BL1" s="140"/>
    </row>
    <row r="2" customFormat="false" ht="50.25" hidden="false" customHeight="true" outlineLevel="0" collapsed="false">
      <c r="A2" s="119" t="s">
        <v>158</v>
      </c>
      <c r="B2" s="119" t="s">
        <v>128</v>
      </c>
      <c r="C2" s="119" t="s">
        <v>129</v>
      </c>
      <c r="D2" s="119" t="s">
        <v>159</v>
      </c>
      <c r="E2" s="121" t="s">
        <v>160</v>
      </c>
      <c r="F2" s="121" t="s">
        <v>161</v>
      </c>
      <c r="G2" s="119" t="s">
        <v>162</v>
      </c>
      <c r="H2" s="119" t="s">
        <v>163</v>
      </c>
      <c r="I2" s="119" t="s">
        <v>164</v>
      </c>
      <c r="J2" s="119" t="s">
        <v>165</v>
      </c>
      <c r="K2" s="119" t="s">
        <v>166</v>
      </c>
      <c r="L2" s="119" t="s">
        <v>167</v>
      </c>
      <c r="M2" s="122" t="s">
        <v>168</v>
      </c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</row>
    <row r="3" customFormat="false" ht="12.75" hidden="false" customHeight="false" outlineLevel="0" collapsed="false">
      <c r="A3" s="124" t="s">
        <v>169</v>
      </c>
      <c r="B3" s="124" t="n">
        <v>2014</v>
      </c>
      <c r="C3" s="125" t="n">
        <v>1</v>
      </c>
      <c r="D3" s="124" t="n">
        <v>45</v>
      </c>
      <c r="E3" s="126" t="n">
        <v>16336703</v>
      </c>
      <c r="F3" s="126" t="n">
        <v>147746</v>
      </c>
      <c r="G3" s="127" t="n">
        <v>16188957</v>
      </c>
      <c r="H3" s="141" t="n">
        <v>59323985</v>
      </c>
      <c r="I3" s="142" t="n">
        <f aca="false">H3/G3</f>
        <v>3.66447233135526</v>
      </c>
      <c r="J3" s="127" t="n">
        <f aca="false">G3*I10</f>
        <v>61899880.2143381</v>
      </c>
      <c r="K3" s="141" t="n">
        <v>354218</v>
      </c>
      <c r="L3" s="142" t="n">
        <f aca="false">K3/F3</f>
        <v>2.39747945798871</v>
      </c>
      <c r="M3" s="127" t="n">
        <f aca="false">F3*2.511711692</f>
        <v>371095.355646232</v>
      </c>
      <c r="N3" s="141"/>
      <c r="O3" s="124"/>
      <c r="P3" s="124"/>
      <c r="Q3" s="127"/>
      <c r="R3" s="127"/>
      <c r="S3" s="127"/>
      <c r="T3" s="124"/>
      <c r="U3" s="124"/>
      <c r="V3" s="125"/>
      <c r="W3" s="125"/>
      <c r="X3" s="127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</row>
    <row r="4" customFormat="false" ht="12.75" hidden="false" customHeight="false" outlineLevel="0" collapsed="false">
      <c r="B4" s="124" t="n">
        <v>2014</v>
      </c>
      <c r="C4" s="125" t="n">
        <v>2</v>
      </c>
      <c r="D4" s="124" t="n">
        <v>46</v>
      </c>
      <c r="E4" s="126" t="n">
        <v>19039169</v>
      </c>
      <c r="F4" s="126" t="n">
        <v>150094</v>
      </c>
      <c r="G4" s="127" t="n">
        <v>18889075</v>
      </c>
      <c r="H4" s="141" t="n">
        <v>70642775</v>
      </c>
      <c r="I4" s="142" t="n">
        <f aca="false">H4/G4</f>
        <v>3.73987476888095</v>
      </c>
      <c r="J4" s="127" t="n">
        <f aca="false">G4*3.8235866717</f>
        <v>72224015.4107417</v>
      </c>
      <c r="K4" s="141" t="n">
        <v>375893</v>
      </c>
      <c r="L4" s="142" t="n">
        <f aca="false">K4/F4</f>
        <v>2.5043839194105</v>
      </c>
      <c r="M4" s="127" t="n">
        <f aca="false">F4*2.511711692</f>
        <v>376992.854699048</v>
      </c>
      <c r="N4" s="141"/>
      <c r="Q4" s="127"/>
      <c r="R4" s="127"/>
      <c r="S4" s="127"/>
      <c r="V4" s="125"/>
      <c r="W4" s="125"/>
      <c r="X4" s="127"/>
    </row>
    <row r="5" customFormat="false" ht="12.75" hidden="false" customHeight="false" outlineLevel="0" collapsed="false">
      <c r="B5" s="124" t="n">
        <v>2014</v>
      </c>
      <c r="C5" s="125" t="n">
        <v>3</v>
      </c>
      <c r="D5" s="124" t="n">
        <v>47</v>
      </c>
      <c r="E5" s="126" t="n">
        <v>16811748</v>
      </c>
      <c r="F5" s="126" t="n">
        <v>145661</v>
      </c>
      <c r="G5" s="127" t="n">
        <v>16666087</v>
      </c>
      <c r="H5" s="141" t="n">
        <v>66453030</v>
      </c>
      <c r="I5" s="142" t="n">
        <f aca="false">H5/G5</f>
        <v>3.98732047900626</v>
      </c>
      <c r="J5" s="127" t="n">
        <f aca="false">G5*3.8235866717</f>
        <v>63724228.1225926</v>
      </c>
      <c r="K5" s="141" t="n">
        <v>387130</v>
      </c>
      <c r="L5" s="142" t="n">
        <f aca="false">K5/F5</f>
        <v>2.65774641118762</v>
      </c>
      <c r="M5" s="127" t="n">
        <f aca="false">F5*2.511711692</f>
        <v>365858.436768412</v>
      </c>
      <c r="N5" s="141"/>
      <c r="Q5" s="127"/>
      <c r="R5" s="127"/>
      <c r="S5" s="127"/>
      <c r="V5" s="125"/>
      <c r="W5" s="125"/>
      <c r="X5" s="127"/>
    </row>
    <row r="6" customFormat="false" ht="12.75" hidden="false" customHeight="false" outlineLevel="0" collapsed="false">
      <c r="B6" s="124" t="n">
        <v>2014</v>
      </c>
      <c r="C6" s="125" t="n">
        <v>4</v>
      </c>
      <c r="D6" s="124" t="n">
        <v>48</v>
      </c>
      <c r="E6" s="126" t="n">
        <v>20743937</v>
      </c>
      <c r="F6" s="126" t="n">
        <v>143630</v>
      </c>
      <c r="G6" s="127" t="n">
        <v>20600306</v>
      </c>
      <c r="H6" s="141" t="n">
        <v>75212989</v>
      </c>
      <c r="I6" s="142" t="n">
        <f aca="false">H6/G6</f>
        <v>3.65106173665576</v>
      </c>
      <c r="J6" s="127" t="n">
        <f aca="false">G6*3.8235866717</f>
        <v>78767055.4545416</v>
      </c>
      <c r="K6" s="141" t="n">
        <v>390504</v>
      </c>
      <c r="L6" s="142" t="n">
        <f aca="false">K6/F6</f>
        <v>2.71881918819188</v>
      </c>
      <c r="M6" s="127" t="n">
        <f aca="false">F6*2.511711692</f>
        <v>360757.15032196</v>
      </c>
      <c r="N6" s="141"/>
      <c r="Q6" s="127"/>
      <c r="R6" s="127"/>
      <c r="S6" s="127"/>
      <c r="V6" s="125"/>
      <c r="W6" s="125"/>
      <c r="X6" s="127"/>
    </row>
    <row r="7" customFormat="false" ht="12.75" hidden="false" customHeight="false" outlineLevel="0" collapsed="false">
      <c r="B7" s="124" t="n">
        <v>2015</v>
      </c>
      <c r="C7" s="125" t="n">
        <v>1</v>
      </c>
      <c r="D7" s="124" t="n">
        <v>49</v>
      </c>
      <c r="E7" s="126" t="n">
        <v>18307160</v>
      </c>
      <c r="F7" s="126" t="n">
        <v>167252</v>
      </c>
      <c r="G7" s="127" t="n">
        <v>18139908</v>
      </c>
      <c r="H7" s="141" t="n">
        <v>71061517</v>
      </c>
      <c r="I7" s="142" t="n">
        <f aca="false">H7/G7</f>
        <v>3.91741330771909</v>
      </c>
      <c r="J7" s="127" t="n">
        <f aca="false">G7*3.8235866717</f>
        <v>69359510.4546642</v>
      </c>
      <c r="K7" s="141" t="n">
        <v>409117</v>
      </c>
      <c r="L7" s="142" t="n">
        <f aca="false">K7/F7</f>
        <v>2.44611125726449</v>
      </c>
      <c r="M7" s="127" t="n">
        <f aca="false">F7*2.511711692</f>
        <v>420088.803910384</v>
      </c>
      <c r="N7" s="141"/>
      <c r="Q7" s="127"/>
      <c r="R7" s="127"/>
      <c r="S7" s="127"/>
      <c r="V7" s="125"/>
      <c r="W7" s="125"/>
      <c r="X7" s="127"/>
    </row>
    <row r="8" customFormat="false" ht="12.75" hidden="false" customHeight="false" outlineLevel="0" collapsed="false">
      <c r="B8" s="124" t="n">
        <v>2015</v>
      </c>
      <c r="C8" s="125" t="n">
        <v>2</v>
      </c>
      <c r="D8" s="124" t="n">
        <v>50</v>
      </c>
      <c r="E8" s="126" t="n">
        <v>21740969</v>
      </c>
      <c r="F8" s="126" t="n">
        <v>188439</v>
      </c>
      <c r="G8" s="127" t="n">
        <v>21552530</v>
      </c>
      <c r="H8" s="141" t="n">
        <v>85808756</v>
      </c>
      <c r="I8" s="142" t="n">
        <f aca="false">H8/G8</f>
        <v>3.98137740673601</v>
      </c>
      <c r="J8" s="127" t="n">
        <f aca="false">G8*3.8235866717</f>
        <v>82407966.4494144</v>
      </c>
      <c r="K8" s="141" t="n">
        <v>442027</v>
      </c>
      <c r="L8" s="142" t="n">
        <f aca="false">K8/F8</f>
        <v>2.34572991790447</v>
      </c>
      <c r="M8" s="127" t="n">
        <f aca="false">F8*2.511711692</f>
        <v>473304.439528788</v>
      </c>
      <c r="N8" s="141"/>
      <c r="Q8" s="127"/>
      <c r="R8" s="127"/>
      <c r="S8" s="127"/>
      <c r="V8" s="125"/>
      <c r="W8" s="125"/>
      <c r="X8" s="127"/>
    </row>
    <row r="9" customFormat="false" ht="12.75" hidden="false" customHeight="false" outlineLevel="0" collapsed="false">
      <c r="A9" s="40"/>
      <c r="B9" s="40" t="n">
        <v>2015</v>
      </c>
      <c r="C9" s="5" t="n">
        <v>1</v>
      </c>
      <c r="D9" s="40" t="n">
        <v>161</v>
      </c>
      <c r="E9" s="131" t="n">
        <f aca="false">low_SIPA_income!B2</f>
        <v>18004066.583314</v>
      </c>
      <c r="F9" s="131" t="n">
        <f aca="false">low_SIPA_income!I2</f>
        <v>135449.214417351</v>
      </c>
      <c r="G9" s="8" t="n">
        <f aca="false">E9-F9*0.7</f>
        <v>17909252.1332219</v>
      </c>
      <c r="H9" s="8"/>
      <c r="I9" s="8"/>
      <c r="J9" s="8" t="n">
        <f aca="false">G9*3.8235866717</f>
        <v>68477577.7567019</v>
      </c>
      <c r="K9" s="6"/>
      <c r="L9" s="8"/>
      <c r="M9" s="8" t="n">
        <f aca="false">F9*2.511711692</f>
        <v>340209.375524275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</row>
    <row r="10" customFormat="false" ht="12.75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33" t="n">
        <f aca="false">low_SIPA_income!B3</f>
        <v>22160667.1304052</v>
      </c>
      <c r="F10" s="133" t="n">
        <f aca="false">low_SIPA_income!I3</f>
        <v>151084.142402353</v>
      </c>
      <c r="G10" s="42" t="n">
        <f aca="false">E10-F10*0.7</f>
        <v>22054908.2307236</v>
      </c>
      <c r="H10" s="42" t="s">
        <v>170</v>
      </c>
      <c r="I10" s="143" t="n">
        <f aca="false">AVERAGE(I3:I8)</f>
        <v>3.82358667172555</v>
      </c>
      <c r="J10" s="42" t="n">
        <f aca="false">G10*3.8235866717</f>
        <v>84328853.1565612</v>
      </c>
      <c r="K10" s="9" t="s">
        <v>170</v>
      </c>
      <c r="L10" s="143" t="n">
        <f aca="false">AVERAGE(L3:L8)</f>
        <v>2.51171169199128</v>
      </c>
      <c r="M10" s="42" t="n">
        <f aca="false">F10*2.511711692</f>
        <v>379479.806947783</v>
      </c>
      <c r="N10" s="42"/>
      <c r="O10" s="7"/>
      <c r="P10" s="7"/>
      <c r="Q10" s="42"/>
      <c r="R10" s="42"/>
      <c r="S10" s="42"/>
      <c r="T10" s="7"/>
      <c r="U10" s="7"/>
      <c r="V10" s="42"/>
      <c r="W10" s="42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75" hidden="false" customHeight="false" outlineLevel="0" collapsed="false">
      <c r="B11" s="7" t="n">
        <v>2015</v>
      </c>
      <c r="C11" s="7" t="n">
        <v>3</v>
      </c>
      <c r="D11" s="7" t="n">
        <v>163</v>
      </c>
      <c r="E11" s="133" t="n">
        <f aca="false">low_SIPA_income!B4</f>
        <v>20241475.1026517</v>
      </c>
      <c r="F11" s="133" t="n">
        <f aca="false">low_SIPA_income!I4</f>
        <v>149343.027816335</v>
      </c>
      <c r="G11" s="42" t="n">
        <f aca="false">E11-F11*0.7</f>
        <v>20136934.9831803</v>
      </c>
      <c r="H11" s="42" t="n">
        <v>76520057</v>
      </c>
      <c r="I11" s="42"/>
      <c r="J11" s="42" t="n">
        <f aca="false">G11*3.8235866717</f>
        <v>76995316.2105775</v>
      </c>
      <c r="K11" s="9" t="n">
        <v>445064</v>
      </c>
      <c r="L11" s="42"/>
      <c r="M11" s="42" t="n">
        <f aca="false">F11*2.511711692</f>
        <v>375106.62908497</v>
      </c>
      <c r="N11" s="42"/>
      <c r="Q11" s="42"/>
      <c r="R11" s="42"/>
      <c r="S11" s="42"/>
      <c r="V11" s="42"/>
      <c r="W11" s="42"/>
      <c r="X11" s="42"/>
    </row>
    <row r="12" customFormat="false" ht="12.75" hidden="false" customHeight="false" outlineLevel="0" collapsed="false">
      <c r="B12" s="7" t="n">
        <v>2015</v>
      </c>
      <c r="C12" s="7" t="n">
        <v>4</v>
      </c>
      <c r="D12" s="7" t="n">
        <v>164</v>
      </c>
      <c r="E12" s="133" t="n">
        <f aca="false">low_SIPA_income!B5</f>
        <v>23722454.9768764</v>
      </c>
      <c r="F12" s="133" t="n">
        <f aca="false">low_SIPA_income!I5</f>
        <v>146563.952510206</v>
      </c>
      <c r="G12" s="42" t="n">
        <f aca="false">E12-F12*0.7</f>
        <v>23619860.2101193</v>
      </c>
      <c r="H12" s="42" t="n">
        <v>81658874</v>
      </c>
      <c r="I12" s="42"/>
      <c r="J12" s="42" t="n">
        <f aca="false">G12*3.8235866717</f>
        <v>90312582.6868292</v>
      </c>
      <c r="K12" s="9" t="n">
        <v>414371</v>
      </c>
      <c r="L12" s="42"/>
      <c r="M12" s="42" t="n">
        <f aca="false">F12*2.511711692</f>
        <v>368126.393145617</v>
      </c>
      <c r="N12" s="42"/>
      <c r="Q12" s="42"/>
      <c r="R12" s="42"/>
      <c r="S12" s="42"/>
      <c r="V12" s="42"/>
      <c r="W12" s="42"/>
      <c r="X12" s="42"/>
    </row>
    <row r="13" customFormat="false" ht="12.75" hidden="false" customHeight="false" outlineLevel="0" collapsed="false">
      <c r="A13" s="40" t="s">
        <v>171</v>
      </c>
      <c r="B13" s="40" t="n">
        <v>2016</v>
      </c>
      <c r="C13" s="5" t="n">
        <v>1</v>
      </c>
      <c r="D13" s="40" t="n">
        <v>165</v>
      </c>
      <c r="E13" s="131" t="n">
        <f aca="false">low_SIPA_income!B6</f>
        <v>19331296.5999875</v>
      </c>
      <c r="F13" s="131" t="n">
        <f aca="false">low_SIPA_income!I6</f>
        <v>140377.525227439</v>
      </c>
      <c r="G13" s="8" t="n">
        <f aca="false">E13-F13*0.7</f>
        <v>19233032.3323283</v>
      </c>
      <c r="H13" s="8" t="n">
        <v>71384639</v>
      </c>
      <c r="I13" s="8"/>
      <c r="J13" s="8" t="n">
        <f aca="false">G13*3.8235866717</f>
        <v>73539166.0822656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</row>
    <row r="14" customFormat="false" ht="12.75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33" t="n">
        <f aca="false">low_SIPA_income!B7</f>
        <v>22042294.2695248</v>
      </c>
      <c r="F14" s="133" t="n">
        <f aca="false">low_SIPA_income!I7</f>
        <v>141764.810127232</v>
      </c>
      <c r="G14" s="42" t="n">
        <f aca="false">E14-F14*0.7</f>
        <v>21943058.9024357</v>
      </c>
      <c r="H14" s="42" t="n">
        <v>78650764</v>
      </c>
      <c r="I14" s="42"/>
      <c r="J14" s="42" t="n">
        <f aca="false">G14*3.8235866717</f>
        <v>83901187.5556813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75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33" t="n">
        <f aca="false">low_SIPA_income!B8</f>
        <v>19232590.5323115</v>
      </c>
      <c r="F15" s="133" t="n">
        <f aca="false">low_SIPA_income!I8</f>
        <v>144189.0349691</v>
      </c>
      <c r="G15" s="42" t="n">
        <f aca="false">E15-F15*0.7</f>
        <v>19131658.2078331</v>
      </c>
      <c r="H15" s="42" t="n">
        <v>72210474</v>
      </c>
      <c r="I15" s="42"/>
      <c r="J15" s="42" t="n">
        <f aca="false">G15*3.8235866717</f>
        <v>73151553.3309907</v>
      </c>
      <c r="K15" s="9" t="n">
        <v>375488</v>
      </c>
      <c r="L15" s="42"/>
      <c r="M15" s="42" t="n">
        <f aca="false">F15*2.511711692</f>
        <v>362161.284990085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75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33" t="n">
        <f aca="false">low_SIPA_income!B9</f>
        <v>22573431.3103478</v>
      </c>
      <c r="F16" s="133" t="n">
        <f aca="false">low_SIPA_income!I9</f>
        <v>151268.17202623</v>
      </c>
      <c r="G16" s="42" t="n">
        <f aca="false">E16-F16*0.7</f>
        <v>22467543.5899294</v>
      </c>
      <c r="H16" s="42" t="n">
        <v>79983678</v>
      </c>
      <c r="I16" s="42"/>
      <c r="J16" s="42" t="n">
        <f aca="false">G16*3.8235866717</f>
        <v>85906600.216293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75" hidden="false" customHeight="false" outlineLevel="0" collapsed="false">
      <c r="A17" s="40"/>
      <c r="B17" s="40" t="n">
        <v>2017</v>
      </c>
      <c r="C17" s="5" t="n">
        <v>1</v>
      </c>
      <c r="D17" s="40" t="n">
        <v>169</v>
      </c>
      <c r="E17" s="131" t="n">
        <f aca="false">low_SIPA_income!B10</f>
        <v>19517489.3136732</v>
      </c>
      <c r="F17" s="131" t="n">
        <f aca="false">low_SIPA_income!I10</f>
        <v>123378.287154311</v>
      </c>
      <c r="G17" s="8" t="n">
        <f aca="false">E17-F17*0.7</f>
        <v>19431124.5126652</v>
      </c>
      <c r="H17" s="8" t="n">
        <v>74434596</v>
      </c>
      <c r="I17" s="8"/>
      <c r="J17" s="8" t="n">
        <f aca="false">G17*3.8235866717</f>
        <v>74296588.7027698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</row>
    <row r="18" customFormat="false" ht="12.75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33" t="n">
        <f aca="false">low_SIPA_income!B11</f>
        <v>23345636.0092435</v>
      </c>
      <c r="F18" s="133" t="n">
        <f aca="false">low_SIPA_income!I11</f>
        <v>131002.673091904</v>
      </c>
      <c r="G18" s="42" t="n">
        <f aca="false">E18-F18*0.7</f>
        <v>23253934.1380792</v>
      </c>
      <c r="H18" s="42" t="n">
        <v>80479757</v>
      </c>
      <c r="I18" s="42"/>
      <c r="J18" s="42" t="n">
        <f aca="false">G18*3.8235866717</f>
        <v>88913432.6349491</v>
      </c>
      <c r="K18" s="9" t="n">
        <v>458270</v>
      </c>
      <c r="L18" s="42"/>
      <c r="M18" s="42" t="n">
        <f aca="false">F18*2.511711692</f>
        <v>329040.945688189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75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33" t="n">
        <f aca="false">low_SIPA_income!B12</f>
        <v>20685682.2682735</v>
      </c>
      <c r="F19" s="133" t="n">
        <f aca="false">low_SIPA_income!I12</f>
        <v>137459.026655012</v>
      </c>
      <c r="G19" s="42" t="n">
        <f aca="false">E19-F19*0.7</f>
        <v>20589460.949615</v>
      </c>
      <c r="H19" s="42" t="n">
        <v>73976782</v>
      </c>
      <c r="I19" s="42"/>
      <c r="J19" s="42" t="n">
        <f aca="false">G19*3.8235866717</f>
        <v>78725588.4644355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75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33" t="n">
        <f aca="false">low_SIPA_income!B13</f>
        <v>24447811.7042151</v>
      </c>
      <c r="F20" s="133" t="n">
        <f aca="false">low_SIPA_income!I13</f>
        <v>143698.094559182</v>
      </c>
      <c r="G20" s="42" t="n">
        <f aca="false">E20-F20*0.7</f>
        <v>24347223.0380237</v>
      </c>
      <c r="H20" s="42" t="n">
        <v>82408987.5633976</v>
      </c>
      <c r="I20" s="42"/>
      <c r="J20" s="42" t="n">
        <f aca="false">G20*3.8235866717</f>
        <v>93093717.5010945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75" hidden="false" customHeight="false" outlineLevel="0" collapsed="false">
      <c r="A21" s="40"/>
      <c r="B21" s="40" t="n">
        <v>2018</v>
      </c>
      <c r="C21" s="5" t="n">
        <v>1</v>
      </c>
      <c r="D21" s="40" t="n">
        <v>173</v>
      </c>
      <c r="E21" s="131" t="n">
        <f aca="false">low_SIPA_income!B14</f>
        <v>19576770.9795357</v>
      </c>
      <c r="F21" s="131" t="n">
        <f aca="false">low_SIPA_income!I14</f>
        <v>129450.461885458</v>
      </c>
      <c r="G21" s="8" t="n">
        <f aca="false">E21-F21*0.7</f>
        <v>19486155.6562159</v>
      </c>
      <c r="H21" s="8"/>
      <c r="I21" s="8"/>
      <c r="J21" s="8" t="n">
        <f aca="false">G21*3.8235866717</f>
        <v>74507005.0497786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</row>
    <row r="22" customFormat="false" ht="12.75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33" t="n">
        <f aca="false">low_SIPA_income!B15</f>
        <v>22220215.5173139</v>
      </c>
      <c r="F22" s="133" t="n">
        <f aca="false">low_SIPA_income!I15</f>
        <v>124241.716375217</v>
      </c>
      <c r="G22" s="42" t="n">
        <f aca="false">E22-F22*0.7</f>
        <v>22133246.3158512</v>
      </c>
      <c r="H22" s="42"/>
      <c r="I22" s="42"/>
      <c r="J22" s="42" t="n">
        <f aca="false">G22*3.8235866717</f>
        <v>84628385.614742</v>
      </c>
      <c r="K22" s="9"/>
      <c r="L22" s="42"/>
      <c r="M22" s="42" t="n">
        <f aca="false">F22*2.511711692</f>
        <v>312059.37165378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75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33" t="n">
        <f aca="false">low_SIPA_income!B16</f>
        <v>18315951.7891644</v>
      </c>
      <c r="F23" s="133" t="n">
        <f aca="false">low_SIPA_income!I16</f>
        <v>112657.52315571</v>
      </c>
      <c r="G23" s="42" t="n">
        <f aca="false">E23-F23*0.7</f>
        <v>18237091.5229554</v>
      </c>
      <c r="H23" s="42"/>
      <c r="I23" s="42"/>
      <c r="J23" s="42" t="n">
        <f aca="false">G23*3.8235866717</f>
        <v>69731100.0777453</v>
      </c>
      <c r="K23" s="9"/>
      <c r="L23" s="42"/>
      <c r="M23" s="42" t="n">
        <f aca="false">F23*2.511711692</f>
        <v>282963.218101958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75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33" t="n">
        <f aca="false">low_SIPA_income!B17</f>
        <v>19986579.5361517</v>
      </c>
      <c r="F24" s="133" t="n">
        <f aca="false">low_SIPA_income!I17</f>
        <v>111977.056282442</v>
      </c>
      <c r="G24" s="42" t="n">
        <f aca="false">E24-F24*0.7</f>
        <v>19908195.596754</v>
      </c>
      <c r="H24" s="42"/>
      <c r="I24" s="42"/>
      <c r="J24" s="42" t="n">
        <f aca="false">G24*3.8235866717</f>
        <v>76120711.3413452</v>
      </c>
      <c r="K24" s="9"/>
      <c r="L24" s="42"/>
      <c r="M24" s="42" t="n">
        <f aca="false">F24*2.511711692</f>
        <v>281254.081500352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75" hidden="false" customHeight="false" outlineLevel="0" collapsed="false">
      <c r="A25" s="40"/>
      <c r="B25" s="40" t="n">
        <v>2019</v>
      </c>
      <c r="C25" s="5" t="n">
        <v>1</v>
      </c>
      <c r="D25" s="40" t="n">
        <v>177</v>
      </c>
      <c r="E25" s="131" t="n">
        <f aca="false">low_SIPA_income!B18</f>
        <v>15765474.155274</v>
      </c>
      <c r="F25" s="131" t="n">
        <f aca="false">low_SIPA_income!I18</f>
        <v>112983.375310289</v>
      </c>
      <c r="G25" s="8" t="n">
        <f aca="false">E25-F25*0.7</f>
        <v>15686385.7925568</v>
      </c>
      <c r="H25" s="8"/>
      <c r="I25" s="8"/>
      <c r="J25" s="8" t="n">
        <f aca="false">G25*3.8235866717</f>
        <v>59978255.6435644</v>
      </c>
      <c r="K25" s="6"/>
      <c r="L25" s="8"/>
      <c r="M25" s="8" t="n">
        <f aca="false">F25*2.511711692</f>
        <v>283781.664768477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</row>
    <row r="26" customFormat="false" ht="12.75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33" t="n">
        <f aca="false">low_SIPA_income!B19</f>
        <v>18657793.5185827</v>
      </c>
      <c r="F26" s="133" t="n">
        <f aca="false">low_SIPA_income!I19</f>
        <v>111109.744064318</v>
      </c>
      <c r="G26" s="42" t="n">
        <f aca="false">E26-F26*0.7</f>
        <v>18580016.6977377</v>
      </c>
      <c r="H26" s="42" t="n">
        <v>1000</v>
      </c>
      <c r="I26" s="42"/>
      <c r="J26" s="42" t="n">
        <f aca="false">G26*3.8235866717</f>
        <v>71042304.2054332</v>
      </c>
      <c r="K26" s="9"/>
      <c r="L26" s="42"/>
      <c r="M26" s="42" t="n">
        <f aca="false">F26*2.511711692</f>
        <v>279075.643261475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75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33" t="n">
        <f aca="false">low_SIPA_income!B20</f>
        <v>15997402.2056668</v>
      </c>
      <c r="F27" s="133" t="n">
        <f aca="false">low_SIPA_income!I20</f>
        <v>109390.258252687</v>
      </c>
      <c r="G27" s="42" t="n">
        <f aca="false">E27-F27*0.7</f>
        <v>15920829.0248899</v>
      </c>
      <c r="H27" s="42"/>
      <c r="I27" s="42"/>
      <c r="J27" s="42" t="n">
        <f aca="false">G27*3.8235866717</f>
        <v>60874669.6619836</v>
      </c>
      <c r="K27" s="9"/>
      <c r="L27" s="42"/>
      <c r="M27" s="42" t="n">
        <f aca="false">F27*2.511711692</f>
        <v>274756.790644173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75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33" t="n">
        <f aca="false">low_SIPA_income!B21</f>
        <v>18417019.9206197</v>
      </c>
      <c r="F28" s="133" t="n">
        <f aca="false">low_SIPA_income!I21</f>
        <v>108953.577959935</v>
      </c>
      <c r="G28" s="42" t="n">
        <f aca="false">E28-F28*0.7</f>
        <v>18340752.4160477</v>
      </c>
      <c r="H28" s="42"/>
      <c r="I28" s="42"/>
      <c r="J28" s="42" t="n">
        <f aca="false">G28*3.8235866717</f>
        <v>70127456.4869497</v>
      </c>
      <c r="K28" s="9"/>
      <c r="L28" s="42"/>
      <c r="M28" s="42" t="n">
        <f aca="false">F28*2.511711692</f>
        <v>273659.975647202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75" hidden="false" customHeight="false" outlineLevel="0" collapsed="false">
      <c r="A29" s="40"/>
      <c r="B29" s="40" t="n">
        <v>2020</v>
      </c>
      <c r="C29" s="5" t="n">
        <v>1</v>
      </c>
      <c r="D29" s="40" t="n">
        <v>181</v>
      </c>
      <c r="E29" s="131" t="n">
        <f aca="false">low_SIPA_income!B22</f>
        <v>16219761.4340024</v>
      </c>
      <c r="F29" s="131" t="n">
        <f aca="false">low_SIPA_income!I22</f>
        <v>110895.328749862</v>
      </c>
      <c r="G29" s="8" t="n">
        <f aca="false">E29-F29*0.7</f>
        <v>16142134.7038775</v>
      </c>
      <c r="H29" s="8"/>
      <c r="I29" s="8"/>
      <c r="J29" s="8" t="n">
        <f aca="false">G29*3.8235866717</f>
        <v>61720851.106532</v>
      </c>
      <c r="K29" s="6"/>
      <c r="L29" s="8"/>
      <c r="M29" s="8" t="n">
        <f aca="false">F29*2.511711692</f>
        <v>278537.093809212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</row>
    <row r="30" customFormat="false" ht="12.75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33" t="n">
        <f aca="false">low_SIPA_income!B23</f>
        <v>19095179.1793774</v>
      </c>
      <c r="F30" s="133" t="n">
        <f aca="false">low_SIPA_income!I23</f>
        <v>111735.512325865</v>
      </c>
      <c r="G30" s="42" t="n">
        <f aca="false">E30-F30*0.7</f>
        <v>19016964.3207493</v>
      </c>
      <c r="H30" s="42"/>
      <c r="I30" s="42"/>
      <c r="J30" s="42" t="n">
        <f aca="false">G30*3.8235866717</f>
        <v>72713011.3130115</v>
      </c>
      <c r="K30" s="9"/>
      <c r="L30" s="42"/>
      <c r="M30" s="42" t="n">
        <f aca="false">F30*2.511711692</f>
        <v>280647.392720485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75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33" t="n">
        <f aca="false">low_SIPA_income!B24</f>
        <v>16661765.6935492</v>
      </c>
      <c r="F31" s="133" t="n">
        <f aca="false">low_SIPA_income!I24</f>
        <v>112811.771321692</v>
      </c>
      <c r="G31" s="42" t="n">
        <f aca="false">E31-F31*0.7</f>
        <v>16582797.453624</v>
      </c>
      <c r="H31" s="42"/>
      <c r="I31" s="42"/>
      <c r="J31" s="42" t="n">
        <f aca="false">G31*3.8235866717</f>
        <v>63405763.3231775</v>
      </c>
      <c r="K31" s="9"/>
      <c r="L31" s="42"/>
      <c r="M31" s="42" t="n">
        <f aca="false">F31*2.511711692</f>
        <v>283350.645023924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75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33" t="n">
        <f aca="false">low_SIPA_income!B25</f>
        <v>19484973.2178551</v>
      </c>
      <c r="F32" s="133" t="n">
        <f aca="false">low_SIPA_income!I25</f>
        <v>115665.706632701</v>
      </c>
      <c r="G32" s="42" t="n">
        <f aca="false">E32-F32*0.7</f>
        <v>19404007.2232122</v>
      </c>
      <c r="H32" s="42"/>
      <c r="I32" s="42"/>
      <c r="J32" s="42" t="n">
        <f aca="false">G32*3.8235866717</f>
        <v>74192903.3962447</v>
      </c>
      <c r="K32" s="9"/>
      <c r="L32" s="42"/>
      <c r="M32" s="42" t="n">
        <f aca="false">F32*2.511711692</f>
        <v>290518.907712797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75" hidden="false" customHeight="false" outlineLevel="0" collapsed="false">
      <c r="A33" s="40"/>
      <c r="B33" s="40" t="n">
        <v>2021</v>
      </c>
      <c r="C33" s="5" t="n">
        <v>1</v>
      </c>
      <c r="D33" s="40" t="n">
        <v>185</v>
      </c>
      <c r="E33" s="131" t="n">
        <f aca="false">low_SIPA_income!B26</f>
        <v>17180532.393276</v>
      </c>
      <c r="F33" s="131" t="n">
        <f aca="false">low_SIPA_income!I26</f>
        <v>117095.962753259</v>
      </c>
      <c r="G33" s="8" t="n">
        <f aca="false">E33-F33*0.7</f>
        <v>17098565.2193487</v>
      </c>
      <c r="H33" s="8"/>
      <c r="I33" s="8"/>
      <c r="J33" s="8" t="n">
        <f aca="false">G33*3.8235866717</f>
        <v>65377846.0778949</v>
      </c>
      <c r="K33" s="6"/>
      <c r="L33" s="8"/>
      <c r="M33" s="8" t="n">
        <f aca="false">F33*2.511711692</f>
        <v>294111.298733357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</row>
    <row r="34" customFormat="false" ht="12.75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33" t="n">
        <f aca="false">low_SIPA_income!B27</f>
        <v>19951636.3909649</v>
      </c>
      <c r="F34" s="133" t="n">
        <f aca="false">low_SIPA_income!I27</f>
        <v>112815.624363854</v>
      </c>
      <c r="G34" s="42" t="n">
        <f aca="false">E34-F34*0.7</f>
        <v>19872665.4539102</v>
      </c>
      <c r="H34" s="42"/>
      <c r="I34" s="42"/>
      <c r="J34" s="42" t="n">
        <f aca="false">G34*3.8235866717</f>
        <v>75984858.7607241</v>
      </c>
      <c r="K34" s="9"/>
      <c r="L34" s="42"/>
      <c r="M34" s="42" t="n">
        <f aca="false">F34*2.511711692</f>
        <v>283360.322754972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75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33" t="n">
        <f aca="false">low_SIPA_income!B28</f>
        <v>17451665.6322578</v>
      </c>
      <c r="F35" s="133" t="n">
        <f aca="false">low_SIPA_income!I28</f>
        <v>118695.719873636</v>
      </c>
      <c r="G35" s="42" t="n">
        <f aca="false">E35-F35*0.7</f>
        <v>17368578.6283463</v>
      </c>
      <c r="H35" s="42"/>
      <c r="I35" s="42"/>
      <c r="J35" s="42" t="n">
        <f aca="false">G35*3.8235866717</f>
        <v>66410265.7497182</v>
      </c>
      <c r="K35" s="9"/>
      <c r="L35" s="42"/>
      <c r="M35" s="42" t="n">
        <f aca="false">F35*2.511711692</f>
        <v>298129.427396968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75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33" t="n">
        <f aca="false">low_SIPA_income!B29</f>
        <v>20405339.079285</v>
      </c>
      <c r="F36" s="133" t="n">
        <f aca="false">low_SIPA_income!I29</f>
        <v>114687.417646896</v>
      </c>
      <c r="G36" s="42" t="n">
        <f aca="false">E36-F36*0.7</f>
        <v>20325057.8869322</v>
      </c>
      <c r="H36" s="42"/>
      <c r="I36" s="42"/>
      <c r="J36" s="42" t="n">
        <f aca="false">G36*3.8235866717</f>
        <v>77714620.4380048</v>
      </c>
      <c r="K36" s="9"/>
      <c r="L36" s="42"/>
      <c r="M36" s="42" t="n">
        <f aca="false">F36*2.511711692</f>
        <v>288061.727828996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75" hidden="false" customHeight="false" outlineLevel="0" collapsed="false">
      <c r="A37" s="40"/>
      <c r="B37" s="40" t="n">
        <v>2022</v>
      </c>
      <c r="C37" s="5" t="n">
        <v>1</v>
      </c>
      <c r="D37" s="40" t="n">
        <v>189</v>
      </c>
      <c r="E37" s="131" t="n">
        <f aca="false">low_SIPA_income!B30</f>
        <v>17865337.3120379</v>
      </c>
      <c r="F37" s="131" t="n">
        <f aca="false">low_SIPA_income!I30</f>
        <v>117374.912621981</v>
      </c>
      <c r="G37" s="8" t="n">
        <f aca="false">E37-F37*0.7</f>
        <v>17783174.8732025</v>
      </c>
      <c r="H37" s="8"/>
      <c r="I37" s="8"/>
      <c r="J37" s="8" t="n">
        <f aca="false">G37*3.8235866717</f>
        <v>67995510.4256875</v>
      </c>
      <c r="K37" s="6"/>
      <c r="L37" s="8"/>
      <c r="M37" s="8" t="n">
        <f aca="false">F37*2.511711692</f>
        <v>294811.940380108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</row>
    <row r="38" customFormat="false" ht="12.75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33" t="n">
        <f aca="false">low_SIPA_income!B31</f>
        <v>20717108.0180851</v>
      </c>
      <c r="F38" s="133" t="n">
        <f aca="false">low_SIPA_income!I31</f>
        <v>118900.601217229</v>
      </c>
      <c r="G38" s="42" t="n">
        <f aca="false">E38-F38*0.7</f>
        <v>20633877.597233</v>
      </c>
      <c r="H38" s="42"/>
      <c r="I38" s="42"/>
      <c r="J38" s="42" t="n">
        <f aca="false">G38*3.8235866717</f>
        <v>78895419.3662695</v>
      </c>
      <c r="K38" s="9"/>
      <c r="L38" s="42"/>
      <c r="M38" s="42" t="n">
        <f aca="false">F38*2.511711692</f>
        <v>298644.030263144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75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33" t="n">
        <f aca="false">low_SIPA_income!B32</f>
        <v>18273146.5408804</v>
      </c>
      <c r="F39" s="133" t="n">
        <f aca="false">low_SIPA_income!I32</f>
        <v>119396.831971516</v>
      </c>
      <c r="G39" s="42" t="n">
        <f aca="false">E39-F39*0.7</f>
        <v>18189568.7585003</v>
      </c>
      <c r="H39" s="42"/>
      <c r="I39" s="42"/>
      <c r="J39" s="42" t="n">
        <f aca="false">G39*3.8235866717</f>
        <v>69549392.6689726</v>
      </c>
      <c r="K39" s="9"/>
      <c r="L39" s="42"/>
      <c r="M39" s="42" t="n">
        <f aca="false">F39*2.511711692</f>
        <v>299890.418850616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75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33" t="n">
        <f aca="false">low_SIPA_income!B33</f>
        <v>21178008.4776861</v>
      </c>
      <c r="F40" s="133" t="n">
        <f aca="false">low_SIPA_income!I33</f>
        <v>115712.588610148</v>
      </c>
      <c r="G40" s="42" t="n">
        <f aca="false">E40-F40*0.7</f>
        <v>21097009.665659</v>
      </c>
      <c r="H40" s="42"/>
      <c r="I40" s="42"/>
      <c r="J40" s="42" t="n">
        <f aca="false">G40*3.8235866717</f>
        <v>80666244.9703398</v>
      </c>
      <c r="K40" s="9"/>
      <c r="L40" s="42"/>
      <c r="M40" s="42" t="n">
        <f aca="false">F40*2.511711692</f>
        <v>290636.661723695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75" hidden="false" customHeight="false" outlineLevel="0" collapsed="false">
      <c r="A41" s="40"/>
      <c r="B41" s="40" t="n">
        <v>2023</v>
      </c>
      <c r="C41" s="5" t="n">
        <v>1</v>
      </c>
      <c r="D41" s="40" t="n">
        <v>193</v>
      </c>
      <c r="E41" s="131" t="n">
        <f aca="false">low_SIPA_income!B34</f>
        <v>18614439.9409928</v>
      </c>
      <c r="F41" s="131" t="n">
        <f aca="false">low_SIPA_income!I34</f>
        <v>120062.541416613</v>
      </c>
      <c r="G41" s="8" t="n">
        <f aca="false">E41-F41*0.7</f>
        <v>18530396.1620012</v>
      </c>
      <c r="H41" s="8"/>
      <c r="I41" s="8"/>
      <c r="J41" s="8" t="n">
        <f aca="false">G41*3.8235866717</f>
        <v>70852575.7863485</v>
      </c>
      <c r="K41" s="6"/>
      <c r="L41" s="8"/>
      <c r="M41" s="8" t="n">
        <f aca="false">F41*2.511711692</f>
        <v>301562.489047341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</row>
    <row r="42" customFormat="false" ht="12.75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33" t="n">
        <f aca="false">low_SIPA_income!B35</f>
        <v>21793230.2270027</v>
      </c>
      <c r="F42" s="133" t="n">
        <f aca="false">low_SIPA_income!I35</f>
        <v>121525.173916464</v>
      </c>
      <c r="G42" s="42" t="n">
        <f aca="false">E42-F42*0.7</f>
        <v>21708162.6052612</v>
      </c>
      <c r="H42" s="42"/>
      <c r="I42" s="42"/>
      <c r="J42" s="42" t="n">
        <f aca="false">G42*3.8235866717</f>
        <v>83003041.204573</v>
      </c>
      <c r="K42" s="9"/>
      <c r="L42" s="42"/>
      <c r="M42" s="42" t="n">
        <f aca="false">F42*2.511711692</f>
        <v>305236.200198316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75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33" t="n">
        <f aca="false">low_SIPA_income!B36</f>
        <v>19146864.4969192</v>
      </c>
      <c r="F43" s="133" t="n">
        <f aca="false">low_SIPA_income!I36</f>
        <v>124670.794272231</v>
      </c>
      <c r="G43" s="42" t="n">
        <f aca="false">E43-F43*0.7</f>
        <v>19059594.9409286</v>
      </c>
      <c r="H43" s="42"/>
      <c r="I43" s="42"/>
      <c r="J43" s="42" t="n">
        <f aca="false">G43*3.8235866717</f>
        <v>72876013.1841355</v>
      </c>
      <c r="K43" s="9"/>
      <c r="L43" s="42"/>
      <c r="M43" s="42" t="n">
        <f aca="false">F43*2.511711692</f>
        <v>313137.091624489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75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33" t="n">
        <f aca="false">low_SIPA_income!B37</f>
        <v>22112574.3116993</v>
      </c>
      <c r="F44" s="133" t="n">
        <f aca="false">low_SIPA_income!I37</f>
        <v>120691.434095772</v>
      </c>
      <c r="G44" s="42" t="n">
        <f aca="false">E44-F44*0.7</f>
        <v>22028090.3078323</v>
      </c>
      <c r="H44" s="42"/>
      <c r="I44" s="42"/>
      <c r="J44" s="42" t="n">
        <f aca="false">G44*3.8235866717</f>
        <v>84226312.5040314</v>
      </c>
      <c r="K44" s="9"/>
      <c r="L44" s="42"/>
      <c r="M44" s="42" t="n">
        <f aca="false">F44*2.511711692</f>
        <v>303142.086142598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75" hidden="false" customHeight="false" outlineLevel="0" collapsed="false">
      <c r="A45" s="40"/>
      <c r="B45" s="40" t="n">
        <v>2024</v>
      </c>
      <c r="C45" s="5" t="n">
        <v>1</v>
      </c>
      <c r="D45" s="40" t="n">
        <v>197</v>
      </c>
      <c r="E45" s="131" t="n">
        <f aca="false">low_SIPA_income!B38</f>
        <v>19308145.1883975</v>
      </c>
      <c r="F45" s="131" t="n">
        <f aca="false">low_SIPA_income!I38</f>
        <v>124111.238254657</v>
      </c>
      <c r="G45" s="8" t="n">
        <f aca="false">E45-F45*0.7</f>
        <v>19221267.3216192</v>
      </c>
      <c r="H45" s="8"/>
      <c r="I45" s="8"/>
      <c r="J45" s="8" t="n">
        <f aca="false">G45*3.8235866717</f>
        <v>73494181.5441261</v>
      </c>
      <c r="K45" s="6"/>
      <c r="L45" s="8"/>
      <c r="M45" s="8" t="n">
        <f aca="false">F45*2.511711692</f>
        <v>311731.64823282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</row>
    <row r="46" customFormat="false" ht="12.75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33" t="n">
        <f aca="false">low_SIPA_income!B39</f>
        <v>22295922.3630549</v>
      </c>
      <c r="F46" s="133" t="n">
        <f aca="false">low_SIPA_income!I39</f>
        <v>124251.799082364</v>
      </c>
      <c r="G46" s="42" t="n">
        <f aca="false">E46-F46*0.7</f>
        <v>22208946.1036972</v>
      </c>
      <c r="H46" s="42"/>
      <c r="I46" s="42"/>
      <c r="J46" s="42" t="n">
        <f aca="false">G46*3.8235866717</f>
        <v>84917830.3146005</v>
      </c>
      <c r="K46" s="9"/>
      <c r="L46" s="42"/>
      <c r="M46" s="42" t="n">
        <f aca="false">F46*2.511711692</f>
        <v>312084.696507209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75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33" t="n">
        <f aca="false">low_SIPA_income!B40</f>
        <v>19659376.1670296</v>
      </c>
      <c r="F47" s="133" t="n">
        <f aca="false">low_SIPA_income!I40</f>
        <v>124346.864541359</v>
      </c>
      <c r="G47" s="42" t="n">
        <f aca="false">E47-F47*0.7</f>
        <v>19572333.3618506</v>
      </c>
      <c r="H47" s="42"/>
      <c r="I47" s="42"/>
      <c r="J47" s="42" t="n">
        <f aca="false">G47*3.8235866717</f>
        <v>74836512.9764414</v>
      </c>
      <c r="K47" s="9"/>
      <c r="L47" s="42"/>
      <c r="M47" s="42" t="n">
        <f aca="false">F47*2.511711692</f>
        <v>312323.473532072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75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33" t="n">
        <f aca="false">low_SIPA_income!B41</f>
        <v>22741610.2763696</v>
      </c>
      <c r="F48" s="133" t="n">
        <f aca="false">low_SIPA_income!I41</f>
        <v>125640.670673003</v>
      </c>
      <c r="G48" s="42" t="n">
        <f aca="false">E48-F48*0.7</f>
        <v>22653661.8068985</v>
      </c>
      <c r="H48" s="42"/>
      <c r="I48" s="42"/>
      <c r="J48" s="42" t="n">
        <f aca="false">G48*3.8235866717</f>
        <v>86618239.3500565</v>
      </c>
      <c r="K48" s="9"/>
      <c r="L48" s="42"/>
      <c r="M48" s="42" t="n">
        <f aca="false">F48*2.511711692</f>
        <v>315573.141520103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75" hidden="false" customHeight="false" outlineLevel="0" collapsed="false">
      <c r="A49" s="40"/>
      <c r="B49" s="40" t="n">
        <v>2025</v>
      </c>
      <c r="C49" s="5" t="n">
        <v>1</v>
      </c>
      <c r="D49" s="40" t="n">
        <v>201</v>
      </c>
      <c r="E49" s="131" t="n">
        <f aca="false">low_SIPA_income!B42</f>
        <v>19776613.1832254</v>
      </c>
      <c r="F49" s="131" t="n">
        <f aca="false">low_SIPA_income!I42</f>
        <v>127438.422013121</v>
      </c>
      <c r="G49" s="8" t="n">
        <f aca="false">E49-F49*0.7</f>
        <v>19687406.2878162</v>
      </c>
      <c r="H49" s="8"/>
      <c r="I49" s="8"/>
      <c r="J49" s="8" t="n">
        <f aca="false">G49*3.8235866717</f>
        <v>75276504.2824369</v>
      </c>
      <c r="K49" s="6"/>
      <c r="L49" s="8"/>
      <c r="M49" s="8" t="n">
        <f aca="false">F49*2.511711692</f>
        <v>320088.574580386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</row>
    <row r="50" customFormat="false" ht="12.75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33" t="n">
        <f aca="false">low_SIPA_income!B43</f>
        <v>22890259.5389261</v>
      </c>
      <c r="F50" s="133" t="n">
        <f aca="false">low_SIPA_income!I43</f>
        <v>127135.974760523</v>
      </c>
      <c r="G50" s="42" t="n">
        <f aca="false">E50-F50*0.7</f>
        <v>22801264.3565937</v>
      </c>
      <c r="H50" s="42"/>
      <c r="I50" s="42"/>
      <c r="J50" s="42" t="n">
        <f aca="false">G50*3.8235866717</f>
        <v>87182610.4917801</v>
      </c>
      <c r="K50" s="9"/>
      <c r="L50" s="42"/>
      <c r="M50" s="42" t="n">
        <f aca="false">F50*2.511711692</f>
        <v>319328.914279822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75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33" t="n">
        <f aca="false">low_SIPA_income!B44</f>
        <v>20153814.9752602</v>
      </c>
      <c r="F51" s="133" t="n">
        <f aca="false">low_SIPA_income!I44</f>
        <v>128338.397252649</v>
      </c>
      <c r="G51" s="42" t="n">
        <f aca="false">E51-F51*0.7</f>
        <v>20063978.0971833</v>
      </c>
      <c r="H51" s="42"/>
      <c r="I51" s="42"/>
      <c r="J51" s="42" t="n">
        <f aca="false">G51*3.8235866717</f>
        <v>76716359.233671</v>
      </c>
      <c r="K51" s="9"/>
      <c r="L51" s="42"/>
      <c r="M51" s="42" t="n">
        <f aca="false">F51*2.511711692</f>
        <v>322349.052912019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75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33" t="n">
        <f aca="false">low_SIPA_income!B45</f>
        <v>23274506.7687041</v>
      </c>
      <c r="F52" s="133" t="n">
        <f aca="false">low_SIPA_income!I45</f>
        <v>130189.022479835</v>
      </c>
      <c r="G52" s="42" t="n">
        <f aca="false">E52-F52*0.7</f>
        <v>23183374.4529682</v>
      </c>
      <c r="H52" s="42"/>
      <c r="I52" s="42"/>
      <c r="J52" s="42" t="n">
        <f aca="false">G52*3.8235866717</f>
        <v>88643641.5633995</v>
      </c>
      <c r="K52" s="9"/>
      <c r="L52" s="42"/>
      <c r="M52" s="42" t="n">
        <f aca="false">F52*2.511711692</f>
        <v>326997.289932652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75" hidden="false" customHeight="false" outlineLevel="0" collapsed="false">
      <c r="A53" s="40"/>
      <c r="B53" s="40" t="n">
        <v>2026</v>
      </c>
      <c r="C53" s="5" t="n">
        <v>1</v>
      </c>
      <c r="D53" s="40" t="n">
        <v>205</v>
      </c>
      <c r="E53" s="131" t="n">
        <f aca="false">low_SIPA_income!B46</f>
        <v>20500688.0549386</v>
      </c>
      <c r="F53" s="131" t="n">
        <f aca="false">low_SIPA_income!I46</f>
        <v>132405.346321893</v>
      </c>
      <c r="G53" s="8" t="n">
        <f aca="false">E53-F53*0.7</f>
        <v>20408004.3125133</v>
      </c>
      <c r="H53" s="8"/>
      <c r="I53" s="8"/>
      <c r="J53" s="8" t="n">
        <f aca="false">G53*3.8235866717</f>
        <v>78031773.2853219</v>
      </c>
      <c r="K53" s="6"/>
      <c r="L53" s="8"/>
      <c r="M53" s="8" t="n">
        <f aca="false">F53*2.511711692</f>
        <v>332564.056440008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</row>
    <row r="54" customFormat="false" ht="12.75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33" t="n">
        <f aca="false">low_SIPA_income!B47</f>
        <v>23793874.5264971</v>
      </c>
      <c r="F54" s="133" t="n">
        <f aca="false">low_SIPA_income!I47</f>
        <v>126516.029974808</v>
      </c>
      <c r="G54" s="42" t="n">
        <f aca="false">E54-F54*0.7</f>
        <v>23705313.3055147</v>
      </c>
      <c r="H54" s="42"/>
      <c r="I54" s="42"/>
      <c r="J54" s="42" t="n">
        <f aca="false">G54*3.8235866717</f>
        <v>90639320.0034388</v>
      </c>
      <c r="K54" s="9"/>
      <c r="L54" s="42"/>
      <c r="M54" s="42" t="n">
        <f aca="false">F54*2.511711692</f>
        <v>317771.791713148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75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33" t="n">
        <f aca="false">low_SIPA_income!B48</f>
        <v>21044801.1106013</v>
      </c>
      <c r="F55" s="133" t="n">
        <f aca="false">low_SIPA_income!I48</f>
        <v>125500.067712619</v>
      </c>
      <c r="G55" s="42" t="n">
        <f aca="false">E55-F55*0.7</f>
        <v>20956951.0632025</v>
      </c>
      <c r="H55" s="42"/>
      <c r="I55" s="42"/>
      <c r="J55" s="42" t="n">
        <f aca="false">G55*3.8235866717</f>
        <v>80130718.7647301</v>
      </c>
      <c r="K55" s="9"/>
      <c r="L55" s="42"/>
      <c r="M55" s="42" t="n">
        <f aca="false">F55*2.511711692</f>
        <v>315219.987420577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75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33" t="n">
        <f aca="false">low_SIPA_income!B49</f>
        <v>24206942.8107527</v>
      </c>
      <c r="F56" s="133" t="n">
        <f aca="false">low_SIPA_income!I49</f>
        <v>135545.501117782</v>
      </c>
      <c r="G56" s="42" t="n">
        <f aca="false">E56-F56*0.7</f>
        <v>24112060.9599703</v>
      </c>
      <c r="H56" s="42"/>
      <c r="I56" s="42"/>
      <c r="J56" s="42" t="n">
        <f aca="false">G56*3.8235866717</f>
        <v>92194554.9137602</v>
      </c>
      <c r="K56" s="9"/>
      <c r="L56" s="42"/>
      <c r="M56" s="42" t="n">
        <f aca="false">F56*2.511711692</f>
        <v>340451.219955532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75" hidden="false" customHeight="false" outlineLevel="0" collapsed="false">
      <c r="A57" s="40"/>
      <c r="B57" s="40" t="n">
        <v>2027</v>
      </c>
      <c r="C57" s="5" t="n">
        <v>1</v>
      </c>
      <c r="D57" s="40" t="n">
        <v>209</v>
      </c>
      <c r="E57" s="131" t="n">
        <f aca="false">low_SIPA_income!B50</f>
        <v>21244509.4035554</v>
      </c>
      <c r="F57" s="131" t="n">
        <f aca="false">low_SIPA_income!I50</f>
        <v>134675.188013825</v>
      </c>
      <c r="G57" s="8" t="n">
        <f aca="false">E57-F57*0.7</f>
        <v>21150236.7719457</v>
      </c>
      <c r="H57" s="8"/>
      <c r="I57" s="8"/>
      <c r="J57" s="8" t="n">
        <f aca="false">G57*3.8235866717</f>
        <v>80869763.4245109</v>
      </c>
      <c r="K57" s="6"/>
      <c r="L57" s="8"/>
      <c r="M57" s="8" t="n">
        <f aca="false">F57*2.511711692</f>
        <v>338265.244356623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</row>
    <row r="58" customFormat="false" ht="12.75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33" t="n">
        <f aca="false">low_SIPA_income!B51</f>
        <v>24533784.1280752</v>
      </c>
      <c r="F58" s="133" t="n">
        <f aca="false">low_SIPA_income!I51</f>
        <v>136524.510216215</v>
      </c>
      <c r="G58" s="42" t="n">
        <f aca="false">E58-F58*0.7</f>
        <v>24438216.9709239</v>
      </c>
      <c r="H58" s="42"/>
      <c r="I58" s="42"/>
      <c r="J58" s="42" t="n">
        <f aca="false">G58*3.8235866717</f>
        <v>93441640.6901372</v>
      </c>
      <c r="K58" s="9"/>
      <c r="L58" s="42"/>
      <c r="M58" s="42" t="n">
        <f aca="false">F58*2.511711692</f>
        <v>342910.208554641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75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33" t="n">
        <f aca="false">low_SIPA_income!B52</f>
        <v>21559809.0258955</v>
      </c>
      <c r="F59" s="133" t="n">
        <f aca="false">low_SIPA_income!I52</f>
        <v>139217.166551781</v>
      </c>
      <c r="G59" s="42" t="n">
        <f aca="false">E59-F59*0.7</f>
        <v>21462357.0093093</v>
      </c>
      <c r="H59" s="42"/>
      <c r="I59" s="42"/>
      <c r="J59" s="42" t="n">
        <f aca="false">G59*3.8235866717</f>
        <v>82063182.2040619</v>
      </c>
      <c r="K59" s="9"/>
      <c r="L59" s="42"/>
      <c r="M59" s="42" t="n">
        <f aca="false">F59*2.511711692</f>
        <v>349673.38495522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75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33" t="n">
        <f aca="false">low_SIPA_income!B53</f>
        <v>25021175.1855566</v>
      </c>
      <c r="F60" s="133" t="n">
        <f aca="false">low_SIPA_income!I53</f>
        <v>140437.841709068</v>
      </c>
      <c r="G60" s="42" t="n">
        <f aca="false">E60-F60*0.7</f>
        <v>24922868.6963603</v>
      </c>
      <c r="H60" s="42"/>
      <c r="I60" s="42"/>
      <c r="J60" s="42" t="n">
        <f aca="false">G60*3.8235866717</f>
        <v>95294748.5679322</v>
      </c>
      <c r="K60" s="9"/>
      <c r="L60" s="42"/>
      <c r="M60" s="42" t="n">
        <f aca="false">F60*2.511711692</f>
        <v>352739.369019911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75" hidden="false" customHeight="false" outlineLevel="0" collapsed="false">
      <c r="A61" s="40"/>
      <c r="B61" s="40" t="n">
        <v>2028</v>
      </c>
      <c r="C61" s="5" t="n">
        <v>1</v>
      </c>
      <c r="D61" s="40" t="n">
        <v>213</v>
      </c>
      <c r="E61" s="131" t="n">
        <f aca="false">low_SIPA_income!B54</f>
        <v>22117943.8228451</v>
      </c>
      <c r="F61" s="131" t="n">
        <f aca="false">low_SIPA_income!I54</f>
        <v>143142.393071229</v>
      </c>
      <c r="G61" s="8" t="n">
        <f aca="false">E61-F61*0.7</f>
        <v>22017744.1476952</v>
      </c>
      <c r="H61" s="8"/>
      <c r="I61" s="8"/>
      <c r="J61" s="8" t="n">
        <f aca="false">G61*3.8235866717</f>
        <v>84186753.0640282</v>
      </c>
      <c r="K61" s="6"/>
      <c r="L61" s="8"/>
      <c r="M61" s="8" t="n">
        <f aca="false">F61*2.511711692</f>
        <v>359532.422297866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</row>
    <row r="62" customFormat="false" ht="12.75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33" t="n">
        <f aca="false">low_SIPA_income!B55</f>
        <v>25489775.1276972</v>
      </c>
      <c r="F62" s="133" t="n">
        <f aca="false">low_SIPA_income!I55</f>
        <v>142001.117510085</v>
      </c>
      <c r="G62" s="42" t="n">
        <f aca="false">E62-F62*0.7</f>
        <v>25390374.3454401</v>
      </c>
      <c r="H62" s="42"/>
      <c r="I62" s="42"/>
      <c r="J62" s="42" t="n">
        <f aca="false">G62*3.8235866717</f>
        <v>97082296.9366985</v>
      </c>
      <c r="K62" s="9"/>
      <c r="L62" s="42"/>
      <c r="M62" s="42" t="n">
        <f aca="false">F62*2.511711692</f>
        <v>356665.867127146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75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33" t="n">
        <f aca="false">low_SIPA_income!B56</f>
        <v>22273358.4289642</v>
      </c>
      <c r="F63" s="133" t="n">
        <f aca="false">low_SIPA_income!I56</f>
        <v>142349.424314438</v>
      </c>
      <c r="G63" s="42" t="n">
        <f aca="false">E63-F63*0.7</f>
        <v>22173713.8319441</v>
      </c>
      <c r="H63" s="42"/>
      <c r="I63" s="42"/>
      <c r="J63" s="42" t="n">
        <f aca="false">G63*3.8235866717</f>
        <v>84783116.6699114</v>
      </c>
      <c r="K63" s="9"/>
      <c r="L63" s="42"/>
      <c r="M63" s="42" t="n">
        <f aca="false">F63*2.511711692</f>
        <v>357540.713400043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75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33" t="n">
        <f aca="false">low_SIPA_income!B57</f>
        <v>25691334.7926485</v>
      </c>
      <c r="F64" s="133" t="n">
        <f aca="false">low_SIPA_income!I57</f>
        <v>142237.820389367</v>
      </c>
      <c r="G64" s="42" t="n">
        <f aca="false">E64-F64*0.7</f>
        <v>25591768.3183759</v>
      </c>
      <c r="H64" s="42"/>
      <c r="I64" s="42"/>
      <c r="J64" s="42" t="n">
        <f aca="false">G64*3.8235866717</f>
        <v>97852344.2473766</v>
      </c>
      <c r="K64" s="9"/>
      <c r="L64" s="42"/>
      <c r="M64" s="42" t="n">
        <f aca="false">F64*2.511711692</f>
        <v>357260.396516569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75" hidden="false" customHeight="false" outlineLevel="0" collapsed="false">
      <c r="A65" s="40"/>
      <c r="B65" s="40" t="n">
        <v>2029</v>
      </c>
      <c r="C65" s="5" t="n">
        <v>1</v>
      </c>
      <c r="D65" s="40" t="n">
        <v>217</v>
      </c>
      <c r="E65" s="131" t="n">
        <f aca="false">low_SIPA_income!B58</f>
        <v>22483761.4614219</v>
      </c>
      <c r="F65" s="131" t="n">
        <f aca="false">low_SIPA_income!I58</f>
        <v>146287.503602669</v>
      </c>
      <c r="G65" s="8" t="n">
        <f aca="false">E65-F65*0.7</f>
        <v>22381360.2089</v>
      </c>
      <c r="H65" s="8"/>
      <c r="I65" s="8"/>
      <c r="J65" s="8" t="n">
        <f aca="false">G65*3.8235866717</f>
        <v>85577070.5892669</v>
      </c>
      <c r="K65" s="6"/>
      <c r="L65" s="8"/>
      <c r="M65" s="8" t="n">
        <f aca="false">F65*2.511711692</f>
        <v>367432.033192316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</row>
    <row r="66" customFormat="false" ht="12.75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33" t="n">
        <f aca="false">low_SIPA_income!B59</f>
        <v>25820749.8446416</v>
      </c>
      <c r="F66" s="133" t="n">
        <f aca="false">low_SIPA_income!I59</f>
        <v>145947.143113152</v>
      </c>
      <c r="G66" s="42" t="n">
        <f aca="false">E66-F66*0.7</f>
        <v>25718586.8444624</v>
      </c>
      <c r="H66" s="42"/>
      <c r="I66" s="42"/>
      <c r="J66" s="42" t="n">
        <f aca="false">G66*3.8235866717</f>
        <v>98337245.8734454</v>
      </c>
      <c r="K66" s="9"/>
      <c r="L66" s="42"/>
      <c r="M66" s="42" t="n">
        <f aca="false">F66*2.511711692</f>
        <v>366577.145771301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75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33" t="n">
        <f aca="false">low_SIPA_income!B60</f>
        <v>22510484.4217314</v>
      </c>
      <c r="F67" s="133" t="n">
        <f aca="false">low_SIPA_income!I60</f>
        <v>150673.247881272</v>
      </c>
      <c r="G67" s="42" t="n">
        <f aca="false">E67-F67*0.7</f>
        <v>22405013.1482145</v>
      </c>
      <c r="H67" s="42"/>
      <c r="I67" s="42"/>
      <c r="J67" s="42" t="n">
        <f aca="false">G67*3.8235866717</f>
        <v>85667509.6527763</v>
      </c>
      <c r="K67" s="9"/>
      <c r="L67" s="42"/>
      <c r="M67" s="42" t="n">
        <f aca="false">F67*2.511711692</f>
        <v>378447.758375005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75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33" t="n">
        <f aca="false">low_SIPA_income!B61</f>
        <v>26023173.3348463</v>
      </c>
      <c r="F68" s="133" t="n">
        <f aca="false">low_SIPA_income!I61</f>
        <v>145760.700836896</v>
      </c>
      <c r="G68" s="42" t="n">
        <f aca="false">E68-F68*0.7</f>
        <v>25921140.8442605</v>
      </c>
      <c r="H68" s="42"/>
      <c r="I68" s="42"/>
      <c r="J68" s="42" t="n">
        <f aca="false">G68*3.8235866717</f>
        <v>99111728.6473729</v>
      </c>
      <c r="K68" s="9"/>
      <c r="L68" s="42"/>
      <c r="M68" s="42" t="n">
        <f aca="false">F68*2.511711692</f>
        <v>366108.856526146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75" hidden="false" customHeight="false" outlineLevel="0" collapsed="false">
      <c r="A69" s="40"/>
      <c r="B69" s="40" t="n">
        <v>2030</v>
      </c>
      <c r="C69" s="5" t="n">
        <v>1</v>
      </c>
      <c r="D69" s="40" t="n">
        <v>221</v>
      </c>
      <c r="E69" s="131" t="n">
        <f aca="false">low_SIPA_income!B62</f>
        <v>22740711.4271381</v>
      </c>
      <c r="F69" s="131" t="n">
        <f aca="false">low_SIPA_income!I62</f>
        <v>150882.058047664</v>
      </c>
      <c r="G69" s="8" t="n">
        <f aca="false">E69-F69*0.7</f>
        <v>22635093.9865047</v>
      </c>
      <c r="H69" s="8"/>
      <c r="I69" s="8"/>
      <c r="J69" s="8" t="n">
        <f aca="false">G69*3.8235866717</f>
        <v>86547243.6794763</v>
      </c>
      <c r="K69" s="6"/>
      <c r="L69" s="8"/>
      <c r="M69" s="8" t="n">
        <f aca="false">F69*2.511711692</f>
        <v>378972.22931134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</row>
    <row r="70" customFormat="false" ht="12.75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33" t="n">
        <f aca="false">low_SIPA_income!B63</f>
        <v>26398005.3736858</v>
      </c>
      <c r="F70" s="133" t="n">
        <f aca="false">low_SIPA_income!I63</f>
        <v>149338.449803565</v>
      </c>
      <c r="G70" s="42" t="n">
        <f aca="false">E70-F70*0.7</f>
        <v>26293468.4588233</v>
      </c>
      <c r="H70" s="42"/>
      <c r="I70" s="42"/>
      <c r="J70" s="42" t="n">
        <f aca="false">G70*3.8235866717</f>
        <v>100535355.551921</v>
      </c>
      <c r="K70" s="9"/>
      <c r="L70" s="42"/>
      <c r="M70" s="42" t="n">
        <f aca="false">F70*2.511711692</f>
        <v>375095.130436769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75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33" t="n">
        <f aca="false">low_SIPA_income!B64</f>
        <v>22941724.4176579</v>
      </c>
      <c r="F71" s="133" t="n">
        <f aca="false">low_SIPA_income!I64</f>
        <v>147033.303991877</v>
      </c>
      <c r="G71" s="42" t="n">
        <f aca="false">E71-F71*0.7</f>
        <v>22838801.1048636</v>
      </c>
      <c r="H71" s="42"/>
      <c r="I71" s="42"/>
      <c r="J71" s="42" t="n">
        <f aca="false">G71*3.8235866717</f>
        <v>87326135.5021637</v>
      </c>
      <c r="K71" s="9"/>
      <c r="L71" s="42"/>
      <c r="M71" s="42" t="n">
        <f aca="false">F71*2.511711692</f>
        <v>369305.268749788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75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33" t="n">
        <f aca="false">low_SIPA_income!B65</f>
        <v>26499026.7322471</v>
      </c>
      <c r="F72" s="133" t="n">
        <f aca="false">low_SIPA_income!I65</f>
        <v>149423.193171035</v>
      </c>
      <c r="G72" s="42" t="n">
        <f aca="false">E72-F72*0.7</f>
        <v>26394430.4970274</v>
      </c>
      <c r="H72" s="42"/>
      <c r="I72" s="42"/>
      <c r="J72" s="42" t="n">
        <f aca="false">G72*3.8235866717</f>
        <v>100921392.655546</v>
      </c>
      <c r="K72" s="9"/>
      <c r="L72" s="42"/>
      <c r="M72" s="42" t="n">
        <f aca="false">F72*2.511711692</f>
        <v>375307.981343663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75" hidden="false" customHeight="false" outlineLevel="0" collapsed="false">
      <c r="A73" s="40"/>
      <c r="B73" s="40" t="n">
        <v>2031</v>
      </c>
      <c r="C73" s="5" t="n">
        <v>1</v>
      </c>
      <c r="D73" s="40" t="n">
        <v>225</v>
      </c>
      <c r="E73" s="131" t="n">
        <f aca="false">low_SIPA_income!B66</f>
        <v>23078395.767897</v>
      </c>
      <c r="F73" s="131" t="n">
        <f aca="false">low_SIPA_income!I66</f>
        <v>156201.177816321</v>
      </c>
      <c r="G73" s="8" t="n">
        <f aca="false">E73-F73*0.7</f>
        <v>22969054.9434256</v>
      </c>
      <c r="H73" s="8"/>
      <c r="I73" s="8"/>
      <c r="J73" s="8" t="n">
        <f aca="false">G73*3.8235866717</f>
        <v>87824172.343227</v>
      </c>
      <c r="K73" s="6"/>
      <c r="L73" s="8"/>
      <c r="M73" s="8" t="n">
        <f aca="false">F73*2.511711692</f>
        <v>392332.324625424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</row>
    <row r="74" customFormat="false" ht="12.75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33" t="n">
        <f aca="false">low_SIPA_income!B67</f>
        <v>26622480.7884616</v>
      </c>
      <c r="F74" s="133" t="n">
        <f aca="false">low_SIPA_income!I67</f>
        <v>150659.226019612</v>
      </c>
      <c r="G74" s="42" t="n">
        <f aca="false">E74-F74*0.7</f>
        <v>26517019.3302479</v>
      </c>
      <c r="H74" s="42"/>
      <c r="I74" s="42"/>
      <c r="J74" s="42" t="n">
        <f aca="false">G74*3.8235866717</f>
        <v>101390121.684347</v>
      </c>
      <c r="K74" s="9"/>
      <c r="L74" s="42"/>
      <c r="M74" s="42" t="n">
        <f aca="false">F74*2.511711692</f>
        <v>378412.53950113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75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33" t="n">
        <f aca="false">low_SIPA_income!B68</f>
        <v>23185049.7145767</v>
      </c>
      <c r="F75" s="133" t="n">
        <f aca="false">low_SIPA_income!I68</f>
        <v>151825.723717411</v>
      </c>
      <c r="G75" s="42" t="n">
        <f aca="false">E75-F75*0.7</f>
        <v>23078771.7079745</v>
      </c>
      <c r="H75" s="42"/>
      <c r="I75" s="42"/>
      <c r="J75" s="42" t="n">
        <f aca="false">G75*3.8235866717</f>
        <v>88243683.9018184</v>
      </c>
      <c r="K75" s="9"/>
      <c r="L75" s="42"/>
      <c r="M75" s="42" t="n">
        <f aca="false">F75*2.511711692</f>
        <v>381342.445407383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75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33" t="n">
        <f aca="false">low_SIPA_income!B69</f>
        <v>26587776.2474441</v>
      </c>
      <c r="F76" s="133" t="n">
        <f aca="false">low_SIPA_income!I69</f>
        <v>157085.959720815</v>
      </c>
      <c r="G76" s="42" t="n">
        <f aca="false">E76-F76*0.7</f>
        <v>26477816.0756395</v>
      </c>
      <c r="H76" s="42"/>
      <c r="I76" s="42"/>
      <c r="J76" s="42" t="n">
        <f aca="false">G76*3.8235866717</f>
        <v>101240224.642539</v>
      </c>
      <c r="K76" s="9"/>
      <c r="L76" s="42"/>
      <c r="M76" s="42" t="n">
        <f aca="false">F76*2.511711692</f>
        <v>394554.641679812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75" hidden="false" customHeight="false" outlineLevel="0" collapsed="false">
      <c r="A77" s="40"/>
      <c r="B77" s="40" t="n">
        <v>2032</v>
      </c>
      <c r="C77" s="5" t="n">
        <v>1</v>
      </c>
      <c r="D77" s="40" t="n">
        <v>229</v>
      </c>
      <c r="E77" s="131" t="n">
        <f aca="false">low_SIPA_income!B70</f>
        <v>23372015.2224394</v>
      </c>
      <c r="F77" s="131" t="n">
        <f aca="false">low_SIPA_income!I70</f>
        <v>156058.009924079</v>
      </c>
      <c r="G77" s="8" t="n">
        <f aca="false">E77-F77*0.7</f>
        <v>23262774.6154925</v>
      </c>
      <c r="H77" s="8"/>
      <c r="I77" s="8"/>
      <c r="J77" s="8" t="n">
        <f aca="false">G77*3.8235866717</f>
        <v>88947234.9665584</v>
      </c>
      <c r="K77" s="6"/>
      <c r="L77" s="8"/>
      <c r="M77" s="8" t="n">
        <f aca="false">F77*2.511711692</f>
        <v>391972.728156561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</row>
    <row r="78" customFormat="false" ht="12.75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33" t="n">
        <f aca="false">low_SIPA_income!B71</f>
        <v>26956460.0681644</v>
      </c>
      <c r="F78" s="133" t="n">
        <f aca="false">low_SIPA_income!I71</f>
        <v>159561.392733414</v>
      </c>
      <c r="G78" s="42" t="n">
        <f aca="false">E78-F78*0.7</f>
        <v>26844767.093251</v>
      </c>
      <c r="H78" s="42"/>
      <c r="I78" s="42"/>
      <c r="J78" s="42" t="n">
        <f aca="false">G78*3.8235866717</f>
        <v>102643293.662645</v>
      </c>
      <c r="K78" s="9"/>
      <c r="L78" s="42"/>
      <c r="M78" s="42" t="n">
        <f aca="false">F78*2.511711692</f>
        <v>400772.21572032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75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33" t="n">
        <f aca="false">low_SIPA_income!B72</f>
        <v>23453221.3839416</v>
      </c>
      <c r="F79" s="133" t="n">
        <f aca="false">low_SIPA_income!I72</f>
        <v>160205.497619581</v>
      </c>
      <c r="G79" s="42" t="n">
        <f aca="false">E79-F79*0.7</f>
        <v>23341077.5356079</v>
      </c>
      <c r="H79" s="42"/>
      <c r="I79" s="42"/>
      <c r="J79" s="42" t="n">
        <f aca="false">G79*3.8235866717</f>
        <v>89246632.9682666</v>
      </c>
      <c r="K79" s="9"/>
      <c r="L79" s="42"/>
      <c r="M79" s="42" t="n">
        <f aca="false">F79*2.511711692</f>
        <v>402390.02149378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75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33" t="n">
        <f aca="false">low_SIPA_income!B73</f>
        <v>26979117.4230246</v>
      </c>
      <c r="F80" s="133" t="n">
        <f aca="false">low_SIPA_income!I73</f>
        <v>163156.87095022</v>
      </c>
      <c r="G80" s="42" t="n">
        <f aca="false">E80-F80*0.7</f>
        <v>26864907.6133594</v>
      </c>
      <c r="H80" s="42"/>
      <c r="I80" s="42"/>
      <c r="J80" s="42" t="n">
        <f aca="false">G80*3.8235866717</f>
        <v>102720302.686893</v>
      </c>
      <c r="K80" s="9"/>
      <c r="L80" s="42"/>
      <c r="M80" s="42" t="n">
        <f aca="false">F80*2.511711692</f>
        <v>409803.020395803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75" hidden="false" customHeight="false" outlineLevel="0" collapsed="false">
      <c r="A81" s="40"/>
      <c r="B81" s="40" t="n">
        <v>2033</v>
      </c>
      <c r="C81" s="5" t="n">
        <v>1</v>
      </c>
      <c r="D81" s="40" t="n">
        <v>233</v>
      </c>
      <c r="E81" s="131" t="n">
        <f aca="false">low_SIPA_income!B74</f>
        <v>23565070.3413159</v>
      </c>
      <c r="F81" s="131" t="n">
        <f aca="false">low_SIPA_income!I74</f>
        <v>169387.019069593</v>
      </c>
      <c r="G81" s="8" t="n">
        <f aca="false">E81-F81*0.7</f>
        <v>23446499.4279672</v>
      </c>
      <c r="H81" s="8"/>
      <c r="I81" s="8"/>
      <c r="J81" s="8" t="n">
        <f aca="false">G81*3.8235866717</f>
        <v>89649722.710797</v>
      </c>
      <c r="K81" s="6"/>
      <c r="L81" s="8"/>
      <c r="M81" s="8" t="n">
        <f aca="false">F81*2.511711692</f>
        <v>425451.356270124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</row>
    <row r="82" customFormat="false" ht="12.75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33" t="n">
        <f aca="false">low_SIPA_income!B75</f>
        <v>27172460.0005994</v>
      </c>
      <c r="F82" s="133" t="n">
        <f aca="false">low_SIPA_income!I75</f>
        <v>170621.983951178</v>
      </c>
      <c r="G82" s="42" t="n">
        <f aca="false">E82-F82*0.7</f>
        <v>27053024.6118336</v>
      </c>
      <c r="H82" s="42"/>
      <c r="I82" s="42"/>
      <c r="J82" s="42" t="n">
        <f aca="false">G82*3.8235866717</f>
        <v>103439584.334979</v>
      </c>
      <c r="K82" s="9"/>
      <c r="L82" s="42"/>
      <c r="M82" s="42" t="n">
        <f aca="false">F82*2.511711692</f>
        <v>428553.23200241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75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33" t="n">
        <f aca="false">low_SIPA_income!B76</f>
        <v>23914157.0326162</v>
      </c>
      <c r="F83" s="133" t="n">
        <f aca="false">low_SIPA_income!I76</f>
        <v>163370.56595057</v>
      </c>
      <c r="G83" s="42" t="n">
        <f aca="false">E83-F83*0.7</f>
        <v>23799797.6364508</v>
      </c>
      <c r="H83" s="42"/>
      <c r="I83" s="42"/>
      <c r="J83" s="42" t="n">
        <f aca="false">G83*3.8235866717</f>
        <v>91000589.0318905</v>
      </c>
      <c r="K83" s="9"/>
      <c r="L83" s="42"/>
      <c r="M83" s="42" t="n">
        <f aca="false">F83*2.511711692</f>
        <v>410339.760626704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75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33" t="n">
        <f aca="false">low_SIPA_income!B77</f>
        <v>27458594.8524454</v>
      </c>
      <c r="F84" s="133" t="n">
        <f aca="false">low_SIPA_income!I77</f>
        <v>161178.031020991</v>
      </c>
      <c r="G84" s="42" t="n">
        <f aca="false">E84-F84*0.7</f>
        <v>27345770.2307307</v>
      </c>
      <c r="H84" s="42"/>
      <c r="I84" s="42"/>
      <c r="J84" s="42" t="n">
        <f aca="false">G84*3.8235866717</f>
        <v>104558922.581593</v>
      </c>
      <c r="K84" s="9"/>
      <c r="L84" s="42"/>
      <c r="M84" s="42" t="n">
        <f aca="false">F84*2.511711692</f>
        <v>404832.745008962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75" hidden="false" customHeight="false" outlineLevel="0" collapsed="false">
      <c r="A85" s="40"/>
      <c r="B85" s="40" t="n">
        <v>2034</v>
      </c>
      <c r="C85" s="5" t="n">
        <v>1</v>
      </c>
      <c r="D85" s="40" t="n">
        <v>237</v>
      </c>
      <c r="E85" s="131" t="n">
        <f aca="false">low_SIPA_income!B78</f>
        <v>23861810.311913</v>
      </c>
      <c r="F85" s="131" t="n">
        <f aca="false">low_SIPA_income!I78</f>
        <v>163514.798155555</v>
      </c>
      <c r="G85" s="8" t="n">
        <f aca="false">E85-F85*0.7</f>
        <v>23747349.9532041</v>
      </c>
      <c r="H85" s="8"/>
      <c r="I85" s="8"/>
      <c r="J85" s="8" t="n">
        <f aca="false">G85*3.8235866717</f>
        <v>90800050.7692669</v>
      </c>
      <c r="K85" s="6"/>
      <c r="L85" s="8"/>
      <c r="M85" s="8" t="n">
        <f aca="false">F85*2.511711692</f>
        <v>410702.030342328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</row>
    <row r="86" customFormat="false" ht="12.75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33" t="n">
        <f aca="false">low_SIPA_income!B79</f>
        <v>27520467.9885388</v>
      </c>
      <c r="F86" s="133" t="n">
        <f aca="false">low_SIPA_income!I79</f>
        <v>162451.632015268</v>
      </c>
      <c r="G86" s="42" t="n">
        <f aca="false">E86-F86*0.7</f>
        <v>27406751.8461281</v>
      </c>
      <c r="H86" s="42"/>
      <c r="I86" s="42"/>
      <c r="J86" s="42" t="n">
        <f aca="false">G86*3.8235866717</f>
        <v>104792091.073445</v>
      </c>
      <c r="K86" s="9"/>
      <c r="L86" s="42"/>
      <c r="M86" s="42" t="n">
        <f aca="false">F86*2.511711692</f>
        <v>408031.66351723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75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33" t="n">
        <f aca="false">low_SIPA_income!B80</f>
        <v>23994542.9128093</v>
      </c>
      <c r="F87" s="133" t="n">
        <f aca="false">low_SIPA_income!I80</f>
        <v>161698.145403963</v>
      </c>
      <c r="G87" s="42" t="n">
        <f aca="false">E87-F87*0.7</f>
        <v>23881354.2110265</v>
      </c>
      <c r="H87" s="42"/>
      <c r="I87" s="42"/>
      <c r="J87" s="42" t="n">
        <f aca="false">G87*3.8235866717</f>
        <v>91312427.6634277</v>
      </c>
      <c r="K87" s="9"/>
      <c r="L87" s="42"/>
      <c r="M87" s="42" t="n">
        <f aca="false">F87*2.511711692</f>
        <v>406139.12238585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75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33" t="n">
        <f aca="false">low_SIPA_income!B81</f>
        <v>27613338.8489115</v>
      </c>
      <c r="F88" s="133" t="n">
        <f aca="false">low_SIPA_income!I81</f>
        <v>157438.098667293</v>
      </c>
      <c r="G88" s="42" t="n">
        <f aca="false">E88-F88*0.7</f>
        <v>27503132.1798444</v>
      </c>
      <c r="H88" s="42"/>
      <c r="I88" s="42"/>
      <c r="J88" s="42" t="n">
        <f aca="false">G88*3.8235866717</f>
        <v>105160609.632856</v>
      </c>
      <c r="K88" s="9"/>
      <c r="L88" s="42"/>
      <c r="M88" s="42" t="n">
        <f aca="false">F88*2.511711692</f>
        <v>395439.113188889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75" hidden="false" customHeight="false" outlineLevel="0" collapsed="false">
      <c r="A89" s="40"/>
      <c r="B89" s="40" t="n">
        <v>2035</v>
      </c>
      <c r="C89" s="5" t="n">
        <v>1</v>
      </c>
      <c r="D89" s="40" t="n">
        <v>241</v>
      </c>
      <c r="E89" s="131" t="n">
        <f aca="false">low_SIPA_income!B82</f>
        <v>24031500.9219378</v>
      </c>
      <c r="F89" s="131" t="n">
        <f aca="false">low_SIPA_income!I82</f>
        <v>160718.024307691</v>
      </c>
      <c r="G89" s="8" t="n">
        <f aca="false">E89-F89*0.7</f>
        <v>23918998.3049224</v>
      </c>
      <c r="H89" s="8"/>
      <c r="I89" s="8"/>
      <c r="J89" s="8" t="n">
        <f aca="false">G89*3.8235866717</f>
        <v>91456363.1191163</v>
      </c>
      <c r="K89" s="6"/>
      <c r="L89" s="8"/>
      <c r="M89" s="8" t="n">
        <f aca="false">F89*2.511711692</f>
        <v>403677.340768768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</row>
    <row r="90" customFormat="false" ht="12.75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33" t="n">
        <f aca="false">low_SIPA_income!B83</f>
        <v>27540383.166681</v>
      </c>
      <c r="F90" s="133" t="n">
        <f aca="false">low_SIPA_income!I83</f>
        <v>166580.518347509</v>
      </c>
      <c r="G90" s="42" t="n">
        <f aca="false">E90-F90*0.7</f>
        <v>27423776.8038377</v>
      </c>
      <c r="H90" s="42"/>
      <c r="I90" s="42"/>
      <c r="J90" s="42" t="n">
        <f aca="false">G90*3.8235866717</f>
        <v>104857187.47483</v>
      </c>
      <c r="K90" s="9"/>
      <c r="L90" s="42"/>
      <c r="M90" s="42" t="n">
        <f aca="false">F90*2.511711692</f>
        <v>418402.235592859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75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33" t="n">
        <f aca="false">low_SIPA_income!B84</f>
        <v>24347220.6473209</v>
      </c>
      <c r="F91" s="133" t="n">
        <f aca="false">low_SIPA_income!I84</f>
        <v>167437.451617473</v>
      </c>
      <c r="G91" s="42" t="n">
        <f aca="false">E91-F91*0.7</f>
        <v>24230014.4311887</v>
      </c>
      <c r="H91" s="42"/>
      <c r="I91" s="42"/>
      <c r="J91" s="42" t="n">
        <f aca="false">G91*3.8235866717</f>
        <v>92645560.2341917</v>
      </c>
      <c r="K91" s="9"/>
      <c r="L91" s="42"/>
      <c r="M91" s="42" t="n">
        <f aca="false">F91*2.511711692</f>
        <v>420554.604906291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75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33" t="n">
        <f aca="false">low_SIPA_income!B85</f>
        <v>28032252.6835637</v>
      </c>
      <c r="F92" s="133" t="n">
        <f aca="false">low_SIPA_income!I85</f>
        <v>166283.912781644</v>
      </c>
      <c r="G92" s="42" t="n">
        <f aca="false">E92-F92*0.7</f>
        <v>27915853.9446166</v>
      </c>
      <c r="H92" s="42"/>
      <c r="I92" s="42"/>
      <c r="J92" s="42" t="n">
        <f aca="false">G92*3.8235866717</f>
        <v>106738687.07176</v>
      </c>
      <c r="K92" s="9"/>
      <c r="L92" s="42"/>
      <c r="M92" s="42" t="n">
        <f aca="false">F92*2.511711692</f>
        <v>417657.247925164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75" hidden="false" customHeight="false" outlineLevel="0" collapsed="false">
      <c r="A93" s="40"/>
      <c r="B93" s="40" t="n">
        <v>2036</v>
      </c>
      <c r="C93" s="5" t="n">
        <v>1</v>
      </c>
      <c r="D93" s="40" t="n">
        <v>245</v>
      </c>
      <c r="E93" s="131" t="n">
        <f aca="false">low_SIPA_income!B86</f>
        <v>24643519.6310892</v>
      </c>
      <c r="F93" s="131" t="n">
        <f aca="false">low_SIPA_income!I86</f>
        <v>160960.750867267</v>
      </c>
      <c r="G93" s="8" t="n">
        <f aca="false">E93-F93*0.7</f>
        <v>24530847.1054821</v>
      </c>
      <c r="H93" s="8"/>
      <c r="I93" s="8"/>
      <c r="J93" s="8" t="n">
        <f aca="false">G93*3.8235866717</f>
        <v>93795820.0380319</v>
      </c>
      <c r="K93" s="6"/>
      <c r="L93" s="8"/>
      <c r="M93" s="8" t="n">
        <f aca="false">F93*2.511711692</f>
        <v>404286.999906414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</row>
    <row r="94" customFormat="false" ht="12.75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33" t="n">
        <f aca="false">low_SIPA_income!B87</f>
        <v>28386066.4368837</v>
      </c>
      <c r="F94" s="133" t="n">
        <f aca="false">low_SIPA_income!I87</f>
        <v>160619.841672909</v>
      </c>
      <c r="G94" s="42" t="n">
        <f aca="false">E94-F94*0.7</f>
        <v>28273632.5477127</v>
      </c>
      <c r="H94" s="42"/>
      <c r="I94" s="42"/>
      <c r="J94" s="42" t="n">
        <f aca="false">G94*3.8235866717</f>
        <v>108106684.569977</v>
      </c>
      <c r="K94" s="9"/>
      <c r="L94" s="42"/>
      <c r="M94" s="42" t="n">
        <f aca="false">F94*2.511711692</f>
        <v>403430.734297034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75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33" t="n">
        <f aca="false">low_SIPA_income!B88</f>
        <v>24729809.8326306</v>
      </c>
      <c r="F95" s="133" t="n">
        <f aca="false">low_SIPA_income!I88</f>
        <v>167136.797399688</v>
      </c>
      <c r="G95" s="42" t="n">
        <f aca="false">E95-F95*0.7</f>
        <v>24612814.0744508</v>
      </c>
      <c r="H95" s="42"/>
      <c r="I95" s="42"/>
      <c r="J95" s="42" t="n">
        <f aca="false">G95*3.8235866717</f>
        <v>94109227.8481003</v>
      </c>
      <c r="K95" s="9"/>
      <c r="L95" s="42"/>
      <c r="M95" s="42" t="n">
        <f aca="false">F95*2.511711692</f>
        <v>419799.448192232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75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33" t="n">
        <f aca="false">low_SIPA_income!B89</f>
        <v>28544619.0146216</v>
      </c>
      <c r="F96" s="133" t="n">
        <f aca="false">low_SIPA_income!I89</f>
        <v>169546.043839908</v>
      </c>
      <c r="G96" s="42" t="n">
        <f aca="false">E96-F96*0.7</f>
        <v>28425936.7839337</v>
      </c>
      <c r="H96" s="42"/>
      <c r="I96" s="42"/>
      <c r="J96" s="42" t="n">
        <f aca="false">G96*3.8235866717</f>
        <v>108689033.017636</v>
      </c>
      <c r="K96" s="9"/>
      <c r="L96" s="42"/>
      <c r="M96" s="42" t="n">
        <f aca="false">F96*2.511711692</f>
        <v>425850.780645042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75" hidden="false" customHeight="false" outlineLevel="0" collapsed="false">
      <c r="A97" s="40"/>
      <c r="B97" s="40" t="n">
        <v>2037</v>
      </c>
      <c r="C97" s="5" t="n">
        <v>1</v>
      </c>
      <c r="D97" s="40" t="n">
        <v>249</v>
      </c>
      <c r="E97" s="131" t="n">
        <f aca="false">low_SIPA_income!B90</f>
        <v>24993068.189</v>
      </c>
      <c r="F97" s="131" t="n">
        <f aca="false">low_SIPA_income!I90</f>
        <v>162468.831116371</v>
      </c>
      <c r="G97" s="8" t="n">
        <f aca="false">E97-F97*0.7</f>
        <v>24879340.0072185</v>
      </c>
      <c r="H97" s="8"/>
      <c r="I97" s="8"/>
      <c r="J97" s="8" t="n">
        <f aca="false">G97*3.8235866717</f>
        <v>95128312.8522934</v>
      </c>
      <c r="K97" s="6"/>
      <c r="L97" s="8"/>
      <c r="M97" s="8" t="n">
        <f aca="false">F97*2.511711692</f>
        <v>408074.862700563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</row>
    <row r="98" customFormat="false" ht="12.75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33" t="n">
        <f aca="false">low_SIPA_income!B91</f>
        <v>28587524.3345079</v>
      </c>
      <c r="F98" s="133" t="n">
        <f aca="false">low_SIPA_income!I91</f>
        <v>166659.492357061</v>
      </c>
      <c r="G98" s="42" t="n">
        <f aca="false">E98-F98*0.7</f>
        <v>28470862.689858</v>
      </c>
      <c r="H98" s="42"/>
      <c r="I98" s="42"/>
      <c r="J98" s="42" t="n">
        <f aca="false">G98*3.8235866717</f>
        <v>108860811.112742</v>
      </c>
      <c r="K98" s="9"/>
      <c r="L98" s="42"/>
      <c r="M98" s="42" t="n">
        <f aca="false">F98*2.511711692</f>
        <v>418600.595536015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75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33" t="n">
        <f aca="false">low_SIPA_income!B92</f>
        <v>25124238.1201587</v>
      </c>
      <c r="F99" s="133" t="n">
        <f aca="false">low_SIPA_income!I92</f>
        <v>169064.507495465</v>
      </c>
      <c r="G99" s="42" t="n">
        <f aca="false">E99-F99*0.7</f>
        <v>25005892.9649119</v>
      </c>
      <c r="H99" s="42"/>
      <c r="I99" s="42"/>
      <c r="J99" s="42" t="n">
        <f aca="false">G99*3.8235866717</f>
        <v>95612199.0545939</v>
      </c>
      <c r="K99" s="9"/>
      <c r="L99" s="42"/>
      <c r="M99" s="42" t="n">
        <f aca="false">F99*2.511711692</f>
        <v>424641.300178581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75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33" t="n">
        <f aca="false">low_SIPA_income!B93</f>
        <v>28777288.7214092</v>
      </c>
      <c r="F100" s="133" t="n">
        <f aca="false">low_SIPA_income!I93</f>
        <v>168135.116248995</v>
      </c>
      <c r="G100" s="42" t="n">
        <f aca="false">E100-F100*0.7</f>
        <v>28659594.1400349</v>
      </c>
      <c r="H100" s="42"/>
      <c r="I100" s="42"/>
      <c r="J100" s="42" t="n">
        <f aca="false">G100*3.8235866717</f>
        <v>109582442.170169</v>
      </c>
      <c r="K100" s="9"/>
      <c r="L100" s="42"/>
      <c r="M100" s="42" t="n">
        <f aca="false">F100*2.511711692</f>
        <v>422306.93731838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75" hidden="false" customHeight="false" outlineLevel="0" collapsed="false">
      <c r="A101" s="40"/>
      <c r="B101" s="40" t="n">
        <v>2038</v>
      </c>
      <c r="C101" s="5" t="n">
        <v>1</v>
      </c>
      <c r="D101" s="40" t="n">
        <v>253</v>
      </c>
      <c r="E101" s="131" t="n">
        <f aca="false">low_SIPA_income!B94</f>
        <v>25319533.0031326</v>
      </c>
      <c r="F101" s="131" t="n">
        <f aca="false">low_SIPA_income!I94</f>
        <v>165434.457486214</v>
      </c>
      <c r="G101" s="8" t="n">
        <f aca="false">E101-F101*0.7</f>
        <v>25203728.8828922</v>
      </c>
      <c r="H101" s="8"/>
      <c r="I101" s="8"/>
      <c r="J101" s="8" t="n">
        <f aca="false">G101*3.8235866717</f>
        <v>96368641.8337671</v>
      </c>
      <c r="K101" s="6"/>
      <c r="L101" s="8"/>
      <c r="M101" s="8" t="n">
        <f aca="false">F101*2.511711692</f>
        <v>415523.661127801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</row>
    <row r="102" customFormat="false" ht="12.75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33" t="n">
        <f aca="false">low_SIPA_income!B95</f>
        <v>29028298.2481298</v>
      </c>
      <c r="F102" s="133" t="n">
        <f aca="false">low_SIPA_income!I95</f>
        <v>167226.408823549</v>
      </c>
      <c r="G102" s="42" t="n">
        <f aca="false">E102-F102*0.7</f>
        <v>28911239.7619533</v>
      </c>
      <c r="H102" s="42"/>
      <c r="I102" s="42"/>
      <c r="J102" s="42" t="n">
        <f aca="false">G102*3.8235866717</f>
        <v>110544631.016128</v>
      </c>
      <c r="K102" s="9"/>
      <c r="L102" s="42"/>
      <c r="M102" s="42" t="n">
        <f aca="false">F102*2.511711692</f>
        <v>420024.52625328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75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33" t="n">
        <f aca="false">low_SIPA_income!B96</f>
        <v>25294495.0939213</v>
      </c>
      <c r="F103" s="133" t="n">
        <f aca="false">low_SIPA_income!I96</f>
        <v>171050.368544245</v>
      </c>
      <c r="G103" s="42" t="n">
        <f aca="false">E103-F103*0.7</f>
        <v>25174759.8359403</v>
      </c>
      <c r="H103" s="42"/>
      <c r="I103" s="42"/>
      <c r="J103" s="42" t="n">
        <f aca="false">G103*3.8235866717</f>
        <v>96257876.1719499</v>
      </c>
      <c r="K103" s="9"/>
      <c r="L103" s="42"/>
      <c r="M103" s="42" t="n">
        <f aca="false">F103*2.511711692</f>
        <v>429629.210593489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75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33" t="n">
        <f aca="false">low_SIPA_income!B97</f>
        <v>29070594.4264353</v>
      </c>
      <c r="F104" s="133" t="n">
        <f aca="false">low_SIPA_income!I97</f>
        <v>171286.520765199</v>
      </c>
      <c r="G104" s="42" t="n">
        <f aca="false">E104-F104*0.7</f>
        <v>28950693.8618997</v>
      </c>
      <c r="H104" s="42"/>
      <c r="I104" s="42"/>
      <c r="J104" s="42" t="n">
        <f aca="false">G104*3.8235866717</f>
        <v>110695487.186827</v>
      </c>
      <c r="K104" s="9"/>
      <c r="L104" s="42"/>
      <c r="M104" s="42" t="n">
        <f aca="false">F104*2.511711692</f>
        <v>430222.356887951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75" hidden="false" customHeight="false" outlineLevel="0" collapsed="false">
      <c r="A105" s="40"/>
      <c r="B105" s="40" t="n">
        <v>2039</v>
      </c>
      <c r="C105" s="5" t="n">
        <v>1</v>
      </c>
      <c r="D105" s="40" t="n">
        <v>257</v>
      </c>
      <c r="E105" s="131" t="n">
        <f aca="false">low_SIPA_income!B98</f>
        <v>25454406.6320044</v>
      </c>
      <c r="F105" s="131" t="n">
        <f aca="false">low_SIPA_income!I98</f>
        <v>172698.717038257</v>
      </c>
      <c r="G105" s="8" t="n">
        <f aca="false">E105-F105*0.7</f>
        <v>25333517.5300776</v>
      </c>
      <c r="H105" s="8"/>
      <c r="I105" s="8"/>
      <c r="J105" s="8" t="n">
        <f aca="false">G105*3.8235866717</f>
        <v>96864899.9752831</v>
      </c>
      <c r="K105" s="6"/>
      <c r="L105" s="8"/>
      <c r="M105" s="8" t="n">
        <f aca="false">F105*2.511711692</f>
        <v>433769.38677839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</row>
    <row r="106" customFormat="false" ht="12.75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33" t="n">
        <f aca="false">low_SIPA_income!B99</f>
        <v>29278104.3937971</v>
      </c>
      <c r="F106" s="133" t="n">
        <f aca="false">low_SIPA_income!I99</f>
        <v>168529.740323394</v>
      </c>
      <c r="G106" s="42" t="n">
        <f aca="false">E106-F106*0.7</f>
        <v>29160133.5755707</v>
      </c>
      <c r="H106" s="42"/>
      <c r="I106" s="42"/>
      <c r="J106" s="42" t="n">
        <f aca="false">G106*3.8235866717</f>
        <v>111496298.084544</v>
      </c>
      <c r="K106" s="9"/>
      <c r="L106" s="42"/>
      <c r="M106" s="42" t="n">
        <f aca="false">F106*2.511711692</f>
        <v>423298.119219993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75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33" t="n">
        <f aca="false">low_SIPA_income!B100</f>
        <v>25525870.3999728</v>
      </c>
      <c r="F107" s="133" t="n">
        <f aca="false">low_SIPA_income!I100</f>
        <v>179229.636807083</v>
      </c>
      <c r="G107" s="42" t="n">
        <f aca="false">E107-F107*0.7</f>
        <v>25400409.6542078</v>
      </c>
      <c r="H107" s="42"/>
      <c r="I107" s="42"/>
      <c r="J107" s="42" t="n">
        <f aca="false">G107*3.8235866717</f>
        <v>97120667.8095491</v>
      </c>
      <c r="K107" s="9"/>
      <c r="L107" s="42"/>
      <c r="M107" s="42" t="n">
        <f aca="false">F107*2.511711692</f>
        <v>450173.174321264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75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33" t="n">
        <f aca="false">low_SIPA_income!B101</f>
        <v>29335268.1022305</v>
      </c>
      <c r="F108" s="133" t="n">
        <f aca="false">low_SIPA_income!I101</f>
        <v>179171.564921931</v>
      </c>
      <c r="G108" s="42" t="n">
        <f aca="false">E108-F108*0.7</f>
        <v>29209848.0067851</v>
      </c>
      <c r="H108" s="42"/>
      <c r="I108" s="42"/>
      <c r="J108" s="42" t="n">
        <f aca="false">G108*3.8235866717</f>
        <v>111686385.521127</v>
      </c>
      <c r="K108" s="9"/>
      <c r="L108" s="42"/>
      <c r="M108" s="42" t="n">
        <f aca="false">F108*2.511711692</f>
        <v>450027.314488351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75" hidden="false" customHeight="false" outlineLevel="0" collapsed="false">
      <c r="A109" s="40"/>
      <c r="B109" s="40" t="n">
        <v>2040</v>
      </c>
      <c r="C109" s="5" t="n">
        <v>1</v>
      </c>
      <c r="D109" s="40" t="n">
        <v>261</v>
      </c>
      <c r="E109" s="131" t="n">
        <f aca="false">low_SIPA_income!B102</f>
        <v>25657084.8201385</v>
      </c>
      <c r="F109" s="131" t="n">
        <f aca="false">low_SIPA_income!I102</f>
        <v>176011.033823054</v>
      </c>
      <c r="G109" s="8" t="n">
        <f aca="false">E109-F109*0.7</f>
        <v>25533877.0964624</v>
      </c>
      <c r="H109" s="8"/>
      <c r="I109" s="8"/>
      <c r="J109" s="8" t="n">
        <f aca="false">G109*3.8235866717</f>
        <v>97630992.1428594</v>
      </c>
      <c r="K109" s="6"/>
      <c r="L109" s="8"/>
      <c r="M109" s="8" t="n">
        <f aca="false">F109*2.511711692</f>
        <v>442088.971574372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</row>
    <row r="110" customFormat="false" ht="12.75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33" t="n">
        <f aca="false">low_SIPA_income!B103</f>
        <v>29271645.7781561</v>
      </c>
      <c r="F110" s="133" t="n">
        <f aca="false">low_SIPA_income!I103</f>
        <v>177108.194564265</v>
      </c>
      <c r="G110" s="42" t="n">
        <f aca="false">E110-F110*0.7</f>
        <v>29147670.0419611</v>
      </c>
      <c r="H110" s="42"/>
      <c r="I110" s="42"/>
      <c r="J110" s="42" t="n">
        <f aca="false">G110*3.8235866717</f>
        <v>111448642.683552</v>
      </c>
      <c r="K110" s="9"/>
      <c r="L110" s="42"/>
      <c r="M110" s="42" t="n">
        <f aca="false">F110*2.511711692</f>
        <v>444844.723036075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75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33" t="n">
        <f aca="false">low_SIPA_income!B104</f>
        <v>25742690.0593484</v>
      </c>
      <c r="F111" s="133" t="n">
        <f aca="false">low_SIPA_income!I104</f>
        <v>175327.528259485</v>
      </c>
      <c r="G111" s="42" t="n">
        <f aca="false">E111-F111*0.7</f>
        <v>25619960.7895668</v>
      </c>
      <c r="H111" s="42"/>
      <c r="I111" s="42"/>
      <c r="J111" s="42" t="n">
        <f aca="false">G111*3.8235866717</f>
        <v>97960140.6044641</v>
      </c>
      <c r="K111" s="9"/>
      <c r="L111" s="42"/>
      <c r="M111" s="42" t="n">
        <f aca="false">F111*2.511711692</f>
        <v>440372.202658809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75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33" t="n">
        <f aca="false">low_SIPA_income!B105</f>
        <v>29497765.5730546</v>
      </c>
      <c r="F112" s="133" t="n">
        <f aca="false">low_SIPA_income!I105</f>
        <v>178390.153552543</v>
      </c>
      <c r="G112" s="42" t="n">
        <f aca="false">E112-F112*0.7</f>
        <v>29372892.4655678</v>
      </c>
      <c r="H112" s="42"/>
      <c r="I112" s="42"/>
      <c r="J112" s="42" t="n">
        <f aca="false">G112*3.8235866717</f>
        <v>112309800.140622</v>
      </c>
      <c r="K112" s="9"/>
      <c r="L112" s="42"/>
      <c r="M112" s="42" t="n">
        <f aca="false">F112*2.511711692</f>
        <v>448064.634415598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75" hidden="false" customHeight="false" outlineLevel="0" collapsed="false">
      <c r="A113" s="40"/>
      <c r="B113" s="40"/>
      <c r="C113" s="5"/>
      <c r="D113" s="40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</row>
    <row r="114" customFormat="false" ht="12.75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75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75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23" customFormat="false" ht="12.75" hidden="false" customHeight="false" outlineLevel="0" collapsed="false">
      <c r="E123" s="3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A1:J105"/>
    </sheetView>
  </sheetViews>
  <sheetFormatPr defaultColWidth="9.03125" defaultRowHeight="12.75" zeroHeight="false" outlineLevelRow="0" outlineLevelCol="0"/>
  <cols>
    <col collapsed="false" customWidth="true" hidden="false" outlineLevel="0" max="5" min="5" style="33" width="19.57"/>
    <col collapsed="false" customWidth="true" hidden="false" outlineLevel="0" max="6" min="6" style="33" width="12.14"/>
    <col collapsed="false" customWidth="true" hidden="false" outlineLevel="0" max="10" min="7" style="0" width="12.14"/>
  </cols>
  <sheetData>
    <row r="1" customFormat="false" ht="12.75" hidden="false" customHeight="true" outlineLevel="0" collapsed="false">
      <c r="A1" s="137"/>
      <c r="B1" s="137"/>
      <c r="C1" s="137"/>
      <c r="D1" s="137"/>
      <c r="E1" s="138" t="s">
        <v>156</v>
      </c>
      <c r="F1" s="138" t="s">
        <v>157</v>
      </c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137"/>
      <c r="BH1" s="137"/>
      <c r="BI1" s="137"/>
      <c r="BJ1" s="137"/>
      <c r="BK1" s="137"/>
      <c r="BL1" s="137"/>
    </row>
    <row r="2" customFormat="false" ht="50.25" hidden="false" customHeight="true" outlineLevel="0" collapsed="false">
      <c r="A2" s="119" t="s">
        <v>158</v>
      </c>
      <c r="B2" s="119" t="s">
        <v>128</v>
      </c>
      <c r="C2" s="119" t="s">
        <v>129</v>
      </c>
      <c r="D2" s="119" t="s">
        <v>159</v>
      </c>
      <c r="E2" s="121" t="s">
        <v>160</v>
      </c>
      <c r="F2" s="121" t="s">
        <v>161</v>
      </c>
      <c r="G2" s="119" t="s">
        <v>162</v>
      </c>
      <c r="H2" s="119" t="s">
        <v>163</v>
      </c>
      <c r="I2" s="119" t="s">
        <v>164</v>
      </c>
      <c r="J2" s="119" t="s">
        <v>165</v>
      </c>
      <c r="K2" s="119" t="s">
        <v>166</v>
      </c>
      <c r="L2" s="119" t="s">
        <v>167</v>
      </c>
      <c r="M2" s="122" t="s">
        <v>168</v>
      </c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</row>
    <row r="3" customFormat="false" ht="12.75" hidden="false" customHeight="false" outlineLevel="0" collapsed="false">
      <c r="A3" s="124" t="s">
        <v>169</v>
      </c>
      <c r="B3" s="124" t="n">
        <v>2014</v>
      </c>
      <c r="C3" s="125" t="n">
        <v>1</v>
      </c>
      <c r="D3" s="124" t="n">
        <v>45</v>
      </c>
      <c r="E3" s="126" t="n">
        <v>16336703</v>
      </c>
      <c r="F3" s="126" t="n">
        <v>147746</v>
      </c>
      <c r="G3" s="127" t="n">
        <v>16188957</v>
      </c>
      <c r="H3" s="141" t="n">
        <v>59323985</v>
      </c>
      <c r="I3" s="142" t="n">
        <f aca="false">H3/G3</f>
        <v>3.66447233135526</v>
      </c>
      <c r="J3" s="127" t="n">
        <f aca="false">G3*I10</f>
        <v>61899880.2143381</v>
      </c>
      <c r="K3" s="141" t="n">
        <v>354218</v>
      </c>
      <c r="L3" s="142" t="n">
        <f aca="false">K3/F3</f>
        <v>2.39747945798871</v>
      </c>
      <c r="M3" s="127" t="n">
        <f aca="false">F3*2.511711692</f>
        <v>371095.355646232</v>
      </c>
      <c r="N3" s="141"/>
      <c r="O3" s="124"/>
      <c r="P3" s="124"/>
      <c r="Q3" s="127"/>
      <c r="R3" s="127"/>
      <c r="S3" s="127"/>
      <c r="T3" s="124"/>
      <c r="U3" s="124"/>
      <c r="V3" s="125"/>
      <c r="W3" s="125"/>
      <c r="X3" s="127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</row>
    <row r="4" customFormat="false" ht="12.75" hidden="false" customHeight="false" outlineLevel="0" collapsed="false">
      <c r="B4" s="124" t="n">
        <v>2014</v>
      </c>
      <c r="C4" s="125" t="n">
        <v>2</v>
      </c>
      <c r="D4" s="124" t="n">
        <v>46</v>
      </c>
      <c r="E4" s="126" t="n">
        <v>19039169</v>
      </c>
      <c r="F4" s="126" t="n">
        <v>150094</v>
      </c>
      <c r="G4" s="127" t="n">
        <v>18889075</v>
      </c>
      <c r="H4" s="141" t="n">
        <v>70642775</v>
      </c>
      <c r="I4" s="142" t="n">
        <f aca="false">H4/G4</f>
        <v>3.73987476888095</v>
      </c>
      <c r="J4" s="127" t="n">
        <f aca="false">G4*3.8235866717</f>
        <v>72224015.4107417</v>
      </c>
      <c r="K4" s="141" t="n">
        <v>375893</v>
      </c>
      <c r="L4" s="142" t="n">
        <f aca="false">K4/F4</f>
        <v>2.5043839194105</v>
      </c>
      <c r="M4" s="127" t="n">
        <f aca="false">F4*2.511711692</f>
        <v>376992.854699048</v>
      </c>
      <c r="N4" s="141"/>
      <c r="Q4" s="127"/>
      <c r="R4" s="127"/>
      <c r="S4" s="127"/>
      <c r="V4" s="125"/>
      <c r="W4" s="125"/>
      <c r="X4" s="127"/>
    </row>
    <row r="5" customFormat="false" ht="12.75" hidden="false" customHeight="false" outlineLevel="0" collapsed="false">
      <c r="B5" s="124" t="n">
        <v>2014</v>
      </c>
      <c r="C5" s="125" t="n">
        <v>3</v>
      </c>
      <c r="D5" s="124" t="n">
        <v>47</v>
      </c>
      <c r="E5" s="126" t="n">
        <v>16811748</v>
      </c>
      <c r="F5" s="126" t="n">
        <v>145661</v>
      </c>
      <c r="G5" s="127" t="n">
        <v>16666087</v>
      </c>
      <c r="H5" s="141" t="n">
        <v>66453030</v>
      </c>
      <c r="I5" s="142" t="n">
        <f aca="false">H5/G5</f>
        <v>3.98732047900626</v>
      </c>
      <c r="J5" s="127" t="n">
        <f aca="false">G5*3.8235866717</f>
        <v>63724228.1225926</v>
      </c>
      <c r="K5" s="141" t="n">
        <v>387130</v>
      </c>
      <c r="L5" s="142" t="n">
        <f aca="false">K5/F5</f>
        <v>2.65774641118762</v>
      </c>
      <c r="M5" s="127" t="n">
        <f aca="false">F5*2.511711692</f>
        <v>365858.436768412</v>
      </c>
      <c r="N5" s="141"/>
      <c r="Q5" s="127"/>
      <c r="R5" s="127"/>
      <c r="S5" s="127"/>
      <c r="V5" s="125"/>
      <c r="W5" s="125"/>
      <c r="X5" s="127"/>
    </row>
    <row r="6" customFormat="false" ht="12.75" hidden="false" customHeight="false" outlineLevel="0" collapsed="false">
      <c r="B6" s="124" t="n">
        <v>2014</v>
      </c>
      <c r="C6" s="125" t="n">
        <v>4</v>
      </c>
      <c r="D6" s="124" t="n">
        <v>48</v>
      </c>
      <c r="E6" s="126" t="n">
        <v>20743937</v>
      </c>
      <c r="F6" s="126" t="n">
        <v>143630</v>
      </c>
      <c r="G6" s="127" t="n">
        <v>20600306</v>
      </c>
      <c r="H6" s="141" t="n">
        <v>75212989</v>
      </c>
      <c r="I6" s="142" t="n">
        <f aca="false">H6/G6</f>
        <v>3.65106173665576</v>
      </c>
      <c r="J6" s="127" t="n">
        <f aca="false">G6*3.8235866717</f>
        <v>78767055.4545416</v>
      </c>
      <c r="K6" s="141" t="n">
        <v>390504</v>
      </c>
      <c r="L6" s="142" t="n">
        <f aca="false">K6/F6</f>
        <v>2.71881918819188</v>
      </c>
      <c r="M6" s="127" t="n">
        <f aca="false">F6*2.511711692</f>
        <v>360757.15032196</v>
      </c>
      <c r="N6" s="141"/>
      <c r="Q6" s="127"/>
      <c r="R6" s="127"/>
      <c r="S6" s="127"/>
      <c r="V6" s="125"/>
      <c r="W6" s="125"/>
      <c r="X6" s="127"/>
    </row>
    <row r="7" customFormat="false" ht="12.75" hidden="false" customHeight="false" outlineLevel="0" collapsed="false">
      <c r="B7" s="124" t="n">
        <v>2015</v>
      </c>
      <c r="C7" s="125" t="n">
        <v>1</v>
      </c>
      <c r="D7" s="124" t="n">
        <v>49</v>
      </c>
      <c r="E7" s="126" t="n">
        <v>18307160</v>
      </c>
      <c r="F7" s="126" t="n">
        <v>167252</v>
      </c>
      <c r="G7" s="127" t="n">
        <v>18139908</v>
      </c>
      <c r="H7" s="141" t="n">
        <v>71061517</v>
      </c>
      <c r="I7" s="142" t="n">
        <f aca="false">H7/G7</f>
        <v>3.91741330771909</v>
      </c>
      <c r="J7" s="127" t="n">
        <f aca="false">G7*3.8235866717</f>
        <v>69359510.4546642</v>
      </c>
      <c r="K7" s="141" t="n">
        <v>409117</v>
      </c>
      <c r="L7" s="142" t="n">
        <f aca="false">K7/F7</f>
        <v>2.44611125726449</v>
      </c>
      <c r="M7" s="127" t="n">
        <f aca="false">F7*2.511711692</f>
        <v>420088.803910384</v>
      </c>
      <c r="N7" s="141"/>
      <c r="Q7" s="127"/>
      <c r="R7" s="127"/>
      <c r="S7" s="127"/>
      <c r="V7" s="125"/>
      <c r="W7" s="125"/>
      <c r="X7" s="127"/>
    </row>
    <row r="8" customFormat="false" ht="12.75" hidden="false" customHeight="false" outlineLevel="0" collapsed="false">
      <c r="B8" s="124" t="n">
        <v>2015</v>
      </c>
      <c r="C8" s="125" t="n">
        <v>2</v>
      </c>
      <c r="D8" s="124" t="n">
        <v>50</v>
      </c>
      <c r="E8" s="126" t="n">
        <v>21740969</v>
      </c>
      <c r="F8" s="126" t="n">
        <v>188439</v>
      </c>
      <c r="G8" s="127" t="n">
        <v>21552530</v>
      </c>
      <c r="H8" s="141" t="n">
        <v>85808756</v>
      </c>
      <c r="I8" s="142" t="n">
        <f aca="false">H8/G8</f>
        <v>3.98137740673601</v>
      </c>
      <c r="J8" s="127" t="n">
        <f aca="false">G8*3.8235866717</f>
        <v>82407966.4494144</v>
      </c>
      <c r="K8" s="141" t="n">
        <v>442027</v>
      </c>
      <c r="L8" s="142" t="n">
        <f aca="false">K8/F8</f>
        <v>2.34572991790447</v>
      </c>
      <c r="M8" s="127" t="n">
        <f aca="false">F8*2.511711692</f>
        <v>473304.439528788</v>
      </c>
      <c r="N8" s="141"/>
      <c r="Q8" s="127"/>
      <c r="R8" s="127"/>
      <c r="S8" s="127"/>
      <c r="V8" s="125"/>
      <c r="W8" s="125"/>
      <c r="X8" s="127"/>
    </row>
    <row r="9" customFormat="false" ht="12.75" hidden="false" customHeight="false" outlineLevel="0" collapsed="false">
      <c r="A9" s="40"/>
      <c r="B9" s="40" t="n">
        <v>2015</v>
      </c>
      <c r="C9" s="5" t="n">
        <v>1</v>
      </c>
      <c r="D9" s="40" t="n">
        <v>161</v>
      </c>
      <c r="E9" s="131" t="n">
        <f aca="false">high_SIPA_income!B2</f>
        <v>18004066.583314</v>
      </c>
      <c r="F9" s="131" t="n">
        <f aca="false">high_SIPA_income!I2</f>
        <v>135449.214417351</v>
      </c>
      <c r="G9" s="8" t="n">
        <f aca="false">E9-F9*0.7</f>
        <v>17909252.1332219</v>
      </c>
      <c r="H9" s="8"/>
      <c r="I9" s="8"/>
      <c r="J9" s="8" t="n">
        <f aca="false">G9*3.8235866717</f>
        <v>68477577.7567019</v>
      </c>
      <c r="K9" s="6"/>
      <c r="L9" s="8"/>
      <c r="M9" s="8" t="n">
        <f aca="false">F9*2.511711692</f>
        <v>340209.375524275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</row>
    <row r="10" customFormat="false" ht="12.75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33" t="n">
        <f aca="false">high_SIPA_income!B3</f>
        <v>22160667.1304052</v>
      </c>
      <c r="F10" s="133" t="n">
        <f aca="false">high_SIPA_income!I3</f>
        <v>151084.142402353</v>
      </c>
      <c r="G10" s="42" t="n">
        <f aca="false">E10-F10*0.7</f>
        <v>22054908.2307236</v>
      </c>
      <c r="H10" s="42" t="s">
        <v>170</v>
      </c>
      <c r="I10" s="143" t="n">
        <f aca="false">AVERAGE(I3:I8)</f>
        <v>3.82358667172555</v>
      </c>
      <c r="J10" s="42" t="n">
        <f aca="false">G10*3.8235866717</f>
        <v>84328853.1565612</v>
      </c>
      <c r="K10" s="9" t="s">
        <v>170</v>
      </c>
      <c r="L10" s="143" t="n">
        <f aca="false">AVERAGE(L3:L8)</f>
        <v>2.51171169199128</v>
      </c>
      <c r="M10" s="42" t="n">
        <f aca="false">F10*2.511711692</f>
        <v>379479.806947783</v>
      </c>
      <c r="N10" s="42"/>
      <c r="O10" s="7"/>
      <c r="P10" s="7"/>
      <c r="Q10" s="42"/>
      <c r="R10" s="42"/>
      <c r="S10" s="42"/>
      <c r="T10" s="7"/>
      <c r="U10" s="7"/>
      <c r="V10" s="42"/>
      <c r="W10" s="42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75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33" t="n">
        <f aca="false">high_SIPA_income!B4</f>
        <v>20241474.6608547</v>
      </c>
      <c r="F11" s="133" t="n">
        <f aca="false">high_SIPA_income!I4</f>
        <v>149343.027816335</v>
      </c>
      <c r="G11" s="42" t="n">
        <f aca="false">E11-F11*0.7</f>
        <v>20136934.5413833</v>
      </c>
      <c r="H11" s="42" t="n">
        <v>76520057</v>
      </c>
      <c r="I11" s="42"/>
      <c r="J11" s="42" t="n">
        <f aca="false">G11*3.8235866717</f>
        <v>76995314.5213284</v>
      </c>
      <c r="K11" s="9" t="n">
        <v>445064</v>
      </c>
      <c r="L11" s="42"/>
      <c r="M11" s="42" t="n">
        <f aca="false">F11*2.511711692</f>
        <v>375106.62908497</v>
      </c>
      <c r="N11" s="42"/>
      <c r="Q11" s="42"/>
      <c r="R11" s="42"/>
      <c r="S11" s="42"/>
      <c r="V11" s="42"/>
      <c r="W11" s="42"/>
      <c r="X11" s="42"/>
    </row>
    <row r="12" customFormat="false" ht="12.75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33" t="n">
        <f aca="false">high_SIPA_income!B5</f>
        <v>23722644.8086565</v>
      </c>
      <c r="F12" s="133" t="n">
        <f aca="false">high_SIPA_income!I5</f>
        <v>146563.952510206</v>
      </c>
      <c r="G12" s="42" t="n">
        <f aca="false">E12-F12*0.7</f>
        <v>23620050.0418994</v>
      </c>
      <c r="H12" s="42" t="n">
        <v>81658874</v>
      </c>
      <c r="I12" s="42"/>
      <c r="J12" s="42" t="n">
        <f aca="false">G12*3.8235866717</f>
        <v>90313308.5250934</v>
      </c>
      <c r="K12" s="9" t="n">
        <v>414371</v>
      </c>
      <c r="L12" s="42"/>
      <c r="M12" s="42" t="n">
        <f aca="false">F12*2.511711692</f>
        <v>368126.393145617</v>
      </c>
      <c r="N12" s="42"/>
      <c r="Q12" s="42"/>
      <c r="R12" s="42"/>
      <c r="S12" s="42"/>
      <c r="V12" s="42"/>
      <c r="W12" s="42"/>
      <c r="X12" s="42"/>
    </row>
    <row r="13" customFormat="false" ht="12.75" hidden="false" customHeight="false" outlineLevel="0" collapsed="false">
      <c r="A13" s="40" t="s">
        <v>171</v>
      </c>
      <c r="B13" s="40" t="n">
        <v>2016</v>
      </c>
      <c r="C13" s="5" t="n">
        <v>1</v>
      </c>
      <c r="D13" s="40" t="n">
        <v>165</v>
      </c>
      <c r="E13" s="131" t="n">
        <f aca="false">high_SIPA_income!B6</f>
        <v>19331318.9269655</v>
      </c>
      <c r="F13" s="131" t="n">
        <f aca="false">high_SIPA_income!I6</f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</row>
    <row r="14" customFormat="false" ht="12.75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33" t="n">
        <f aca="false">high_SIPA_income!B7</f>
        <v>22042352.8766765</v>
      </c>
      <c r="F14" s="133" t="n">
        <f aca="false">high_SIPA_income!I7</f>
        <v>141764.810127232</v>
      </c>
      <c r="G14" s="42" t="n">
        <f aca="false">E14-F14*0.7</f>
        <v>21943117.5095874</v>
      </c>
      <c r="H14" s="42" t="n">
        <v>78650764</v>
      </c>
      <c r="I14" s="42"/>
      <c r="J14" s="42" t="n">
        <f aca="false">G14*3.8235866717</f>
        <v>83901411.6452054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75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33" t="n">
        <f aca="false">high_SIPA_income!B8</f>
        <v>19234129.6394673</v>
      </c>
      <c r="F15" s="133" t="n">
        <f aca="false">high_SIPA_income!I8</f>
        <v>144189.0349691</v>
      </c>
      <c r="G15" s="42" t="n">
        <f aca="false">E15-F15*0.7</f>
        <v>19133197.3149889</v>
      </c>
      <c r="H15" s="42" t="n">
        <v>72210474</v>
      </c>
      <c r="I15" s="42"/>
      <c r="J15" s="42" t="n">
        <f aca="false">G15*3.8235866717</f>
        <v>73157438.2405979</v>
      </c>
      <c r="K15" s="9" t="n">
        <v>375488</v>
      </c>
      <c r="L15" s="42"/>
      <c r="M15" s="42" t="n">
        <f aca="false">F15*2.511711692</f>
        <v>362161.284990085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75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33" t="n">
        <f aca="false">high_SIPA_income!B9</f>
        <v>22573512.1008919</v>
      </c>
      <c r="F16" s="133" t="n">
        <f aca="false">high_SIPA_income!I9</f>
        <v>151268.17202623</v>
      </c>
      <c r="G16" s="42" t="n">
        <f aca="false">E16-F16*0.7</f>
        <v>22467624.3804735</v>
      </c>
      <c r="H16" s="42" t="n">
        <v>79983678</v>
      </c>
      <c r="I16" s="42"/>
      <c r="J16" s="42" t="n">
        <f aca="false">G16*3.8235866717</f>
        <v>85906909.1259406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75" hidden="false" customHeight="false" outlineLevel="0" collapsed="false">
      <c r="A17" s="40"/>
      <c r="B17" s="40" t="n">
        <v>2017</v>
      </c>
      <c r="C17" s="5" t="n">
        <v>1</v>
      </c>
      <c r="D17" s="40" t="n">
        <v>169</v>
      </c>
      <c r="E17" s="131" t="n">
        <f aca="false">high_SIPA_income!B10</f>
        <v>19517575.3041269</v>
      </c>
      <c r="F17" s="131" t="n">
        <f aca="false">high_SIPA_income!I10</f>
        <v>123378.287154311</v>
      </c>
      <c r="G17" s="8" t="n">
        <f aca="false">E17-F17*0.7</f>
        <v>19431210.5031189</v>
      </c>
      <c r="H17" s="8" t="n">
        <v>74434596</v>
      </c>
      <c r="I17" s="8"/>
      <c r="J17" s="8" t="n">
        <f aca="false">G17*3.8235866717</f>
        <v>74296917.4947224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</row>
    <row r="18" customFormat="false" ht="12.75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33" t="n">
        <f aca="false">high_SIPA_income!B11</f>
        <v>23345722.4547066</v>
      </c>
      <c r="F18" s="133" t="n">
        <f aca="false">high_SIPA_income!I11</f>
        <v>131002.673091904</v>
      </c>
      <c r="G18" s="42" t="n">
        <f aca="false">E18-F18*0.7</f>
        <v>23254020.5835423</v>
      </c>
      <c r="H18" s="42" t="n">
        <v>80479757</v>
      </c>
      <c r="I18" s="42"/>
      <c r="J18" s="42" t="n">
        <f aca="false">G18*3.8235866717</f>
        <v>88913763.1666697</v>
      </c>
      <c r="K18" s="9" t="n">
        <v>458270</v>
      </c>
      <c r="L18" s="42"/>
      <c r="M18" s="42" t="n">
        <f aca="false">F18*2.511711692</f>
        <v>329040.945688189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75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33" t="n">
        <f aca="false">high_SIPA_income!B12</f>
        <v>20685758.7576831</v>
      </c>
      <c r="F19" s="133" t="n">
        <f aca="false">high_SIPA_income!I12</f>
        <v>137459.026655012</v>
      </c>
      <c r="G19" s="42" t="n">
        <f aca="false">E19-F19*0.7</f>
        <v>20589537.4390246</v>
      </c>
      <c r="H19" s="42" t="n">
        <v>73976782</v>
      </c>
      <c r="I19" s="42"/>
      <c r="J19" s="42" t="n">
        <f aca="false">G19*3.8235866717</f>
        <v>78725880.9283226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75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33" t="n">
        <f aca="false">high_SIPA_income!B13</f>
        <v>24447912.8962081</v>
      </c>
      <c r="F20" s="133" t="n">
        <f aca="false">high_SIPA_income!I13</f>
        <v>143698.094559182</v>
      </c>
      <c r="G20" s="42" t="n">
        <f aca="false">E20-F20*0.7</f>
        <v>24347324.2300167</v>
      </c>
      <c r="H20" s="42" t="n">
        <v>82408987.5633976</v>
      </c>
      <c r="I20" s="42"/>
      <c r="J20" s="42" t="n">
        <f aca="false">G20*3.8235866717</f>
        <v>93094104.4174502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75" hidden="false" customHeight="false" outlineLevel="0" collapsed="false">
      <c r="A21" s="40"/>
      <c r="B21" s="40" t="n">
        <v>2018</v>
      </c>
      <c r="C21" s="5" t="n">
        <v>1</v>
      </c>
      <c r="D21" s="40" t="n">
        <v>173</v>
      </c>
      <c r="E21" s="131" t="n">
        <f aca="false">high_SIPA_income!B14</f>
        <v>19576875.4819577</v>
      </c>
      <c r="F21" s="131" t="n">
        <f aca="false">high_SIPA_income!I14</f>
        <v>129450.461885458</v>
      </c>
      <c r="G21" s="8" t="n">
        <f aca="false">E21-F21*0.7</f>
        <v>19486260.1586379</v>
      </c>
      <c r="H21" s="8"/>
      <c r="I21" s="8"/>
      <c r="J21" s="8" t="n">
        <f aca="false">G21*3.8235866717</f>
        <v>74507404.6238465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</row>
    <row r="22" customFormat="false" ht="12.75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33" t="n">
        <f aca="false">high_SIPA_income!B15</f>
        <v>22220331.7878667</v>
      </c>
      <c r="F22" s="133" t="n">
        <f aca="false">high_SIPA_income!I15</f>
        <v>124241.716375217</v>
      </c>
      <c r="G22" s="42" t="n">
        <f aca="false">E22-F22*0.7</f>
        <v>22133362.586404</v>
      </c>
      <c r="H22" s="42"/>
      <c r="I22" s="42"/>
      <c r="J22" s="42" t="n">
        <f aca="false">G22*3.8235866717</f>
        <v>84628830.185278</v>
      </c>
      <c r="K22" s="9"/>
      <c r="L22" s="42"/>
      <c r="M22" s="42" t="n">
        <f aca="false">F22*2.511711692</f>
        <v>312059.37165378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75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33" t="n">
        <f aca="false">high_SIPA_income!B16</f>
        <v>18304035.7763677</v>
      </c>
      <c r="F23" s="133" t="n">
        <f aca="false">high_SIPA_income!I16</f>
        <v>112609.408176984</v>
      </c>
      <c r="G23" s="42" t="n">
        <f aca="false">E23-F23*0.7</f>
        <v>18225209.1906438</v>
      </c>
      <c r="H23" s="42"/>
      <c r="I23" s="42"/>
      <c r="J23" s="42" t="n">
        <f aca="false">G23*3.8235866717</f>
        <v>69685666.95029</v>
      </c>
      <c r="K23" s="9"/>
      <c r="L23" s="42"/>
      <c r="M23" s="42" t="n">
        <f aca="false">F23*2.511711692</f>
        <v>282842.367147331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75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33" t="n">
        <f aca="false">high_SIPA_income!B17</f>
        <v>19978690.5370359</v>
      </c>
      <c r="F24" s="133" t="n">
        <f aca="false">high_SIPA_income!I17</f>
        <v>111380.981934753</v>
      </c>
      <c r="G24" s="42" t="n">
        <f aca="false">E24-F24*0.7</f>
        <v>19900723.8496816</v>
      </c>
      <c r="H24" s="42"/>
      <c r="I24" s="42"/>
      <c r="J24" s="42" t="n">
        <f aca="false">G24*3.8235866717</f>
        <v>76092142.4688248</v>
      </c>
      <c r="K24" s="9"/>
      <c r="L24" s="42"/>
      <c r="M24" s="42" t="n">
        <f aca="false">F24*2.511711692</f>
        <v>279756.91459196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75" hidden="false" customHeight="false" outlineLevel="0" collapsed="false">
      <c r="A25" s="40"/>
      <c r="B25" s="40" t="n">
        <v>2019</v>
      </c>
      <c r="C25" s="5" t="n">
        <v>1</v>
      </c>
      <c r="D25" s="40" t="n">
        <v>177</v>
      </c>
      <c r="E25" s="131" t="n">
        <f aca="false">high_SIPA_income!B18</f>
        <v>15756304.8886345</v>
      </c>
      <c r="F25" s="131" t="n">
        <f aca="false">high_SIPA_income!I18</f>
        <v>112841.24617785</v>
      </c>
      <c r="G25" s="8" t="n">
        <f aca="false">E25-F25*0.7</f>
        <v>15677316.01631</v>
      </c>
      <c r="H25" s="8"/>
      <c r="I25" s="8"/>
      <c r="J25" s="8" t="n">
        <f aca="false">G25*3.8235866717</f>
        <v>59943576.5679919</v>
      </c>
      <c r="K25" s="6"/>
      <c r="L25" s="8"/>
      <c r="M25" s="8" t="n">
        <f aca="false">F25*2.511711692</f>
        <v>283424.677364756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</row>
    <row r="26" customFormat="false" ht="12.75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33" t="n">
        <f aca="false">high_SIPA_income!B19</f>
        <v>18646832.0810618</v>
      </c>
      <c r="F26" s="133" t="n">
        <f aca="false">high_SIPA_income!I19</f>
        <v>111367.371902844</v>
      </c>
      <c r="G26" s="42" t="n">
        <f aca="false">E26-F26*0.7</f>
        <v>18568874.9207298</v>
      </c>
      <c r="H26" s="42" t="n">
        <v>1000</v>
      </c>
      <c r="I26" s="42"/>
      <c r="J26" s="42" t="n">
        <f aca="false">G26*3.8235866717</f>
        <v>70999702.6553669</v>
      </c>
      <c r="K26" s="9"/>
      <c r="L26" s="42"/>
      <c r="M26" s="42" t="n">
        <f aca="false">F26*2.511711692</f>
        <v>279722.730115686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75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33" t="n">
        <f aca="false">high_SIPA_income!B20</f>
        <v>15995991.3851328</v>
      </c>
      <c r="F27" s="133" t="n">
        <f aca="false">high_SIPA_income!I20</f>
        <v>110090.445964971</v>
      </c>
      <c r="G27" s="42" t="n">
        <f aca="false">E27-F27*0.7</f>
        <v>15918928.0729573</v>
      </c>
      <c r="H27" s="42"/>
      <c r="I27" s="42"/>
      <c r="J27" s="42" t="n">
        <f aca="false">G27*3.8235866717</f>
        <v>60867401.2075106</v>
      </c>
      <c r="K27" s="9"/>
      <c r="L27" s="42"/>
      <c r="M27" s="42" t="n">
        <f aca="false">F27*2.511711692</f>
        <v>276515.460307712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75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33" t="n">
        <f aca="false">high_SIPA_income!B21</f>
        <v>18436118.6178788</v>
      </c>
      <c r="F28" s="133" t="n">
        <f aca="false">high_SIPA_income!I21</f>
        <v>109378.803212193</v>
      </c>
      <c r="G28" s="42" t="n">
        <f aca="false">E28-F28*0.7</f>
        <v>18359553.4556303</v>
      </c>
      <c r="H28" s="42"/>
      <c r="I28" s="42"/>
      <c r="J28" s="42" t="n">
        <f aca="false">G28*3.8235866717</f>
        <v>70199343.8913116</v>
      </c>
      <c r="K28" s="9"/>
      <c r="L28" s="42"/>
      <c r="M28" s="42" t="n">
        <f aca="false">F28*2.511711692</f>
        <v>274728.018885032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75" hidden="false" customHeight="false" outlineLevel="0" collapsed="false">
      <c r="A29" s="40"/>
      <c r="B29" s="40" t="n">
        <v>2020</v>
      </c>
      <c r="C29" s="5" t="n">
        <v>1</v>
      </c>
      <c r="D29" s="40" t="n">
        <v>181</v>
      </c>
      <c r="E29" s="131" t="n">
        <f aca="false">high_SIPA_income!B22</f>
        <v>16534328.4487623</v>
      </c>
      <c r="F29" s="131" t="n">
        <f aca="false">high_SIPA_income!I22</f>
        <v>110520.360172067</v>
      </c>
      <c r="G29" s="8" t="n">
        <f aca="false">E29-F29*0.7</f>
        <v>16456964.1966419</v>
      </c>
      <c r="H29" s="8"/>
      <c r="I29" s="8"/>
      <c r="J29" s="8" t="n">
        <f aca="false">G29*3.8235866717</f>
        <v>62924628.9589239</v>
      </c>
      <c r="K29" s="6"/>
      <c r="L29" s="8"/>
      <c r="M29" s="8" t="n">
        <f aca="false">F29*2.511711692</f>
        <v>277595.280848232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</row>
    <row r="30" customFormat="false" ht="12.75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33" t="n">
        <f aca="false">high_SIPA_income!B23</f>
        <v>19981588.9654274</v>
      </c>
      <c r="F30" s="133" t="n">
        <f aca="false">high_SIPA_income!I23</f>
        <v>110302.276286578</v>
      </c>
      <c r="G30" s="42" t="n">
        <f aca="false">E30-F30*0.7</f>
        <v>19904377.3720268</v>
      </c>
      <c r="H30" s="42"/>
      <c r="I30" s="42"/>
      <c r="J30" s="42" t="n">
        <f aca="false">G30*3.8235866717</f>
        <v>76106112.0281687</v>
      </c>
      <c r="K30" s="9"/>
      <c r="L30" s="42"/>
      <c r="M30" s="42" t="n">
        <f aca="false">F30*2.511711692</f>
        <v>277047.517003212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75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33" t="n">
        <f aca="false">high_SIPA_income!B24</f>
        <v>17776916.5235002</v>
      </c>
      <c r="F31" s="133" t="n">
        <f aca="false">high_SIPA_income!I24</f>
        <v>117221.819912354</v>
      </c>
      <c r="G31" s="42" t="n">
        <f aca="false">E31-F31*0.7</f>
        <v>17694861.2495616</v>
      </c>
      <c r="H31" s="42"/>
      <c r="I31" s="42"/>
      <c r="J31" s="42" t="n">
        <f aca="false">G31*3.8235866717</f>
        <v>67657835.6314044</v>
      </c>
      <c r="K31" s="9"/>
      <c r="L31" s="42"/>
      <c r="M31" s="42" t="n">
        <f aca="false">F31*2.511711692</f>
        <v>294427.415631378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75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33" t="n">
        <f aca="false">high_SIPA_income!B25</f>
        <v>21120496.0261668</v>
      </c>
      <c r="F32" s="133" t="n">
        <f aca="false">high_SIPA_income!I25</f>
        <v>118890.329751851</v>
      </c>
      <c r="G32" s="42" t="n">
        <f aca="false">E32-F32*0.7</f>
        <v>21037272.7953405</v>
      </c>
      <c r="H32" s="42"/>
      <c r="I32" s="42"/>
      <c r="J32" s="42" t="n">
        <f aca="false">G32*3.8235866717</f>
        <v>80437835.869181</v>
      </c>
      <c r="K32" s="9"/>
      <c r="L32" s="42"/>
      <c r="M32" s="42" t="n">
        <f aca="false">F32*2.511711692</f>
        <v>298618.23130346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75" hidden="false" customHeight="false" outlineLevel="0" collapsed="false">
      <c r="A33" s="40"/>
      <c r="B33" s="40" t="n">
        <v>2021</v>
      </c>
      <c r="C33" s="5" t="n">
        <v>1</v>
      </c>
      <c r="D33" s="40" t="n">
        <v>185</v>
      </c>
      <c r="E33" s="131" t="n">
        <f aca="false">high_SIPA_income!B26</f>
        <v>18926520.6498355</v>
      </c>
      <c r="F33" s="131" t="n">
        <f aca="false">high_SIPA_income!I26</f>
        <v>124512.176644645</v>
      </c>
      <c r="G33" s="8" t="n">
        <f aca="false">E33-F33*0.7</f>
        <v>18839362.1261843</v>
      </c>
      <c r="H33" s="8"/>
      <c r="I33" s="8"/>
      <c r="J33" s="8" t="n">
        <f aca="false">G33*3.8235866717</f>
        <v>72033933.9290079</v>
      </c>
      <c r="K33" s="6"/>
      <c r="L33" s="8"/>
      <c r="M33" s="8" t="n">
        <f aca="false">F33*2.511711692</f>
        <v>312738.689874724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</row>
    <row r="34" customFormat="false" ht="12.75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33" t="n">
        <f aca="false">high_SIPA_income!B27</f>
        <v>22479691.0499683</v>
      </c>
      <c r="F34" s="133" t="n">
        <f aca="false">high_SIPA_income!I27</f>
        <v>122882.244302357</v>
      </c>
      <c r="G34" s="42" t="n">
        <f aca="false">E34-F34*0.7</f>
        <v>22393673.4789566</v>
      </c>
      <c r="H34" s="42"/>
      <c r="I34" s="42"/>
      <c r="J34" s="42" t="n">
        <f aca="false">G34*3.8235866717</f>
        <v>85624151.4445404</v>
      </c>
      <c r="K34" s="9"/>
      <c r="L34" s="42"/>
      <c r="M34" s="42" t="n">
        <f aca="false">F34*2.511711692</f>
        <v>308644.76975343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75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33" t="n">
        <f aca="false">high_SIPA_income!B28</f>
        <v>20111110.5274767</v>
      </c>
      <c r="F35" s="133" t="n">
        <f aca="false">high_SIPA_income!I28</f>
        <v>123428.44397503</v>
      </c>
      <c r="G35" s="42" t="n">
        <f aca="false">E35-F35*0.7</f>
        <v>20024710.6166942</v>
      </c>
      <c r="H35" s="42"/>
      <c r="I35" s="42"/>
      <c r="J35" s="42" t="n">
        <f aca="false">G35*3.8235866717</f>
        <v>76566216.6186413</v>
      </c>
      <c r="K35" s="9"/>
      <c r="L35" s="42"/>
      <c r="M35" s="42" t="n">
        <f aca="false">F35*2.511711692</f>
        <v>310016.66585745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75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33" t="n">
        <f aca="false">high_SIPA_income!B29</f>
        <v>23875800.0291323</v>
      </c>
      <c r="F36" s="133" t="n">
        <f aca="false">high_SIPA_income!I29</f>
        <v>128466.705240588</v>
      </c>
      <c r="G36" s="42" t="n">
        <f aca="false">E36-F36*0.7</f>
        <v>23785873.3354639</v>
      </c>
      <c r="H36" s="42"/>
      <c r="I36" s="42"/>
      <c r="J36" s="42" t="n">
        <f aca="false">G36*3.8235866717</f>
        <v>90947348.2602242</v>
      </c>
      <c r="K36" s="9"/>
      <c r="L36" s="42"/>
      <c r="M36" s="42" t="n">
        <f aca="false">F36*2.511711692</f>
        <v>322671.325585503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75" hidden="false" customHeight="false" outlineLevel="0" collapsed="false">
      <c r="A37" s="40"/>
      <c r="B37" s="40" t="n">
        <v>2022</v>
      </c>
      <c r="C37" s="5" t="n">
        <v>1</v>
      </c>
      <c r="D37" s="40" t="n">
        <v>189</v>
      </c>
      <c r="E37" s="131" t="n">
        <f aca="false">high_SIPA_income!B30</f>
        <v>21031205.8188585</v>
      </c>
      <c r="F37" s="131" t="n">
        <f aca="false">high_SIPA_income!I30</f>
        <v>133193.19756555</v>
      </c>
      <c r="G37" s="8" t="n">
        <f aca="false">E37-F37*0.7</f>
        <v>20937970.5805626</v>
      </c>
      <c r="H37" s="8"/>
      <c r="I37" s="8"/>
      <c r="J37" s="8" t="n">
        <f aca="false">G37*3.8235866717</f>
        <v>80058145.2442859</v>
      </c>
      <c r="K37" s="6"/>
      <c r="L37" s="8"/>
      <c r="M37" s="8" t="n">
        <f aca="false">F37*2.511711692</f>
        <v>334542.911620258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</row>
    <row r="38" customFormat="false" ht="12.75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33" t="n">
        <f aca="false">high_SIPA_income!B31</f>
        <v>24280616.180994</v>
      </c>
      <c r="F38" s="133" t="n">
        <f aca="false">high_SIPA_income!I31</f>
        <v>135321.583558775</v>
      </c>
      <c r="G38" s="42" t="n">
        <f aca="false">E38-F38*0.7</f>
        <v>24185891.0725029</v>
      </c>
      <c r="H38" s="42"/>
      <c r="I38" s="42"/>
      <c r="J38" s="42" t="n">
        <f aca="false">G38*3.8235866717</f>
        <v>92476850.7480099</v>
      </c>
      <c r="K38" s="9"/>
      <c r="L38" s="42"/>
      <c r="M38" s="42" t="n">
        <f aca="false">F38*2.511711692</f>
        <v>339888.80360453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75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33" t="n">
        <f aca="false">high_SIPA_income!B32</f>
        <v>21549529.5986643</v>
      </c>
      <c r="F39" s="133" t="n">
        <f aca="false">high_SIPA_income!I32</f>
        <v>134470.984065683</v>
      </c>
      <c r="G39" s="42" t="n">
        <f aca="false">E39-F39*0.7</f>
        <v>21455399.9098183</v>
      </c>
      <c r="H39" s="42"/>
      <c r="I39" s="42"/>
      <c r="J39" s="42" t="n">
        <f aca="false">G39*3.8235866717</f>
        <v>82036581.1311747</v>
      </c>
      <c r="K39" s="9"/>
      <c r="L39" s="42"/>
      <c r="M39" s="42" t="n">
        <f aca="false">F39*2.511711692</f>
        <v>337752.342912522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75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33" t="n">
        <f aca="false">high_SIPA_income!B33</f>
        <v>24957274.7105286</v>
      </c>
      <c r="F40" s="133" t="n">
        <f aca="false">high_SIPA_income!I33</f>
        <v>135126.01848995</v>
      </c>
      <c r="G40" s="42" t="n">
        <f aca="false">E40-F40*0.7</f>
        <v>24862686.4975856</v>
      </c>
      <c r="H40" s="42"/>
      <c r="I40" s="42"/>
      <c r="J40" s="42" t="n">
        <f aca="false">G40*3.8235866717</f>
        <v>95064636.714824</v>
      </c>
      <c r="K40" s="9"/>
      <c r="L40" s="42"/>
      <c r="M40" s="42" t="n">
        <f aca="false">F40*2.511711692</f>
        <v>339397.600534616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75" hidden="false" customHeight="false" outlineLevel="0" collapsed="false">
      <c r="A41" s="40"/>
      <c r="B41" s="40" t="n">
        <v>2023</v>
      </c>
      <c r="C41" s="5" t="n">
        <v>1</v>
      </c>
      <c r="D41" s="40" t="n">
        <v>193</v>
      </c>
      <c r="E41" s="131" t="n">
        <f aca="false">high_SIPA_income!B34</f>
        <v>22013924.9722678</v>
      </c>
      <c r="F41" s="131" t="n">
        <f aca="false">high_SIPA_income!I34</f>
        <v>138870.255349375</v>
      </c>
      <c r="G41" s="8" t="n">
        <f aca="false">E41-F41*0.7</f>
        <v>21916715.7935232</v>
      </c>
      <c r="H41" s="8"/>
      <c r="I41" s="8"/>
      <c r="J41" s="8" t="n">
        <f aca="false">G41*3.8235866717</f>
        <v>83800462.3955523</v>
      </c>
      <c r="K41" s="6"/>
      <c r="L41" s="8"/>
      <c r="M41" s="8" t="n">
        <f aca="false">F41*2.511711692</f>
        <v>348802.044032051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</row>
    <row r="42" customFormat="false" ht="12.75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33" t="n">
        <f aca="false">high_SIPA_income!B35</f>
        <v>25681882.5832967</v>
      </c>
      <c r="F42" s="133" t="n">
        <f aca="false">high_SIPA_income!I35</f>
        <v>141590.417582574</v>
      </c>
      <c r="G42" s="42" t="n">
        <f aca="false">E42-F42*0.7</f>
        <v>25582769.2909889</v>
      </c>
      <c r="H42" s="42"/>
      <c r="I42" s="42"/>
      <c r="J42" s="42" t="n">
        <f aca="false">G42*3.8235866717</f>
        <v>97817935.6862012</v>
      </c>
      <c r="K42" s="9"/>
      <c r="L42" s="42"/>
      <c r="M42" s="42" t="n">
        <f aca="false">F42*2.511711692</f>
        <v>355634.307317314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75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33" t="n">
        <f aca="false">high_SIPA_income!B36</f>
        <v>22577468.2585975</v>
      </c>
      <c r="F43" s="133" t="n">
        <f aca="false">high_SIPA_income!I36</f>
        <v>147889.990776122</v>
      </c>
      <c r="G43" s="42" t="n">
        <f aca="false">E43-F43*0.7</f>
        <v>22473945.2650542</v>
      </c>
      <c r="H43" s="42"/>
      <c r="I43" s="42"/>
      <c r="J43" s="42" t="n">
        <f aca="false">G43*3.8235866717</f>
        <v>85931077.5759766</v>
      </c>
      <c r="K43" s="9"/>
      <c r="L43" s="42"/>
      <c r="M43" s="42" t="n">
        <f aca="false">F43*2.511711692</f>
        <v>371457.018962158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75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33" t="n">
        <f aca="false">high_SIPA_income!B37</f>
        <v>26369676.7312904</v>
      </c>
      <c r="F44" s="133" t="n">
        <f aca="false">high_SIPA_income!I37</f>
        <v>145909.607320735</v>
      </c>
      <c r="G44" s="42" t="n">
        <f aca="false">E44-F44*0.7</f>
        <v>26267540.0061659</v>
      </c>
      <c r="H44" s="42"/>
      <c r="I44" s="42"/>
      <c r="J44" s="42" t="n">
        <f aca="false">G44*3.8235866717</f>
        <v>100436215.865922</v>
      </c>
      <c r="K44" s="9"/>
      <c r="L44" s="42"/>
      <c r="M44" s="42" t="n">
        <f aca="false">F44*2.511711692</f>
        <v>366482.866682619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75" hidden="false" customHeight="false" outlineLevel="0" collapsed="false">
      <c r="A45" s="40"/>
      <c r="B45" s="40" t="n">
        <v>2024</v>
      </c>
      <c r="C45" s="5" t="n">
        <v>1</v>
      </c>
      <c r="D45" s="40" t="n">
        <v>197</v>
      </c>
      <c r="E45" s="131" t="n">
        <f aca="false">high_SIPA_income!B38</f>
        <v>23472524.4072275</v>
      </c>
      <c r="F45" s="131" t="n">
        <f aca="false">high_SIPA_income!I38</f>
        <v>144876.778828376</v>
      </c>
      <c r="G45" s="8" t="n">
        <f aca="false">E45-F45*0.7</f>
        <v>23371110.6620476</v>
      </c>
      <c r="H45" s="8"/>
      <c r="I45" s="8"/>
      <c r="J45" s="8" t="n">
        <f aca="false">G45*3.8235866717</f>
        <v>89361467.2302311</v>
      </c>
      <c r="K45" s="6"/>
      <c r="L45" s="8"/>
      <c r="M45" s="8" t="n">
        <f aca="false">F45*2.511711692</f>
        <v>363888.69928253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</row>
    <row r="46" customFormat="false" ht="12.75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33" t="n">
        <f aca="false">high_SIPA_income!B39</f>
        <v>27136908.0350008</v>
      </c>
      <c r="F46" s="133" t="n">
        <f aca="false">high_SIPA_income!I39</f>
        <v>149081.988106479</v>
      </c>
      <c r="G46" s="42" t="n">
        <f aca="false">E46-F46*0.7</f>
        <v>27032550.6433263</v>
      </c>
      <c r="H46" s="42"/>
      <c r="I46" s="42"/>
      <c r="J46" s="42" t="n">
        <f aca="false">G46*3.8235866717</f>
        <v>103361300.341878</v>
      </c>
      <c r="K46" s="9"/>
      <c r="L46" s="42"/>
      <c r="M46" s="42" t="n">
        <f aca="false">F46*2.511711692</f>
        <v>374450.972593648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75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33" t="n">
        <f aca="false">high_SIPA_income!B40</f>
        <v>23947925.5140023</v>
      </c>
      <c r="F47" s="133" t="n">
        <f aca="false">high_SIPA_income!I40</f>
        <v>146925.253757252</v>
      </c>
      <c r="G47" s="42" t="n">
        <f aca="false">E47-F47*0.7</f>
        <v>23845077.8363722</v>
      </c>
      <c r="H47" s="42"/>
      <c r="I47" s="42"/>
      <c r="J47" s="42" t="n">
        <f aca="false">G47*3.8235866717</f>
        <v>91173721.8008019</v>
      </c>
      <c r="K47" s="9"/>
      <c r="L47" s="42"/>
      <c r="M47" s="42" t="n">
        <f aca="false">F47*2.511711692</f>
        <v>369033.877712157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75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33" t="n">
        <f aca="false">high_SIPA_income!B41</f>
        <v>28019969.6812065</v>
      </c>
      <c r="F48" s="133" t="n">
        <f aca="false">high_SIPA_income!I41</f>
        <v>148260.135316619</v>
      </c>
      <c r="G48" s="42" t="n">
        <f aca="false">E48-F48*0.7</f>
        <v>27916187.5864849</v>
      </c>
      <c r="H48" s="42"/>
      <c r="I48" s="42"/>
      <c r="J48" s="42" t="n">
        <f aca="false">G48*3.8235866717</f>
        <v>106739962.780361</v>
      </c>
      <c r="K48" s="9"/>
      <c r="L48" s="42"/>
      <c r="M48" s="42" t="n">
        <f aca="false">F48*2.511711692</f>
        <v>372386.715332254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75" hidden="false" customHeight="false" outlineLevel="0" collapsed="false">
      <c r="A49" s="40"/>
      <c r="B49" s="40" t="n">
        <v>2025</v>
      </c>
      <c r="C49" s="5" t="n">
        <v>1</v>
      </c>
      <c r="D49" s="40" t="n">
        <v>201</v>
      </c>
      <c r="E49" s="131" t="n">
        <f aca="false">high_SIPA_income!B42</f>
        <v>24882904.6277256</v>
      </c>
      <c r="F49" s="131" t="n">
        <f aca="false">high_SIPA_income!I42</f>
        <v>149136.465254071</v>
      </c>
      <c r="G49" s="8" t="n">
        <f aca="false">E49-F49*0.7</f>
        <v>24778509.1020478</v>
      </c>
      <c r="H49" s="8"/>
      <c r="I49" s="8"/>
      <c r="J49" s="8" t="n">
        <f aca="false">G49*3.8235866717</f>
        <v>94742777.1471869</v>
      </c>
      <c r="K49" s="6"/>
      <c r="L49" s="8"/>
      <c r="M49" s="8" t="n">
        <f aca="false">F49*2.511711692</f>
        <v>374587.803482202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</row>
    <row r="50" customFormat="false" ht="12.75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33" t="n">
        <f aca="false">high_SIPA_income!B43</f>
        <v>29089643.5178422</v>
      </c>
      <c r="F50" s="133" t="n">
        <f aca="false">high_SIPA_income!I43</f>
        <v>152790.518271725</v>
      </c>
      <c r="G50" s="42" t="n">
        <f aca="false">E50-F50*0.7</f>
        <v>28982690.155052</v>
      </c>
      <c r="H50" s="42"/>
      <c r="I50" s="42"/>
      <c r="J50" s="42" t="n">
        <f aca="false">G50*3.8235866717</f>
        <v>110817827.786868</v>
      </c>
      <c r="K50" s="9"/>
      <c r="L50" s="42"/>
      <c r="M50" s="42" t="n">
        <f aca="false">F50*2.511711692</f>
        <v>383765.731169831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75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33" t="n">
        <f aca="false">high_SIPA_income!B44</f>
        <v>25822973.7749457</v>
      </c>
      <c r="F51" s="133" t="n">
        <f aca="false">high_SIPA_income!I44</f>
        <v>147134.906544423</v>
      </c>
      <c r="G51" s="42" t="n">
        <f aca="false">E51-F51*0.7</f>
        <v>25719979.3403646</v>
      </c>
      <c r="H51" s="42"/>
      <c r="I51" s="42"/>
      <c r="J51" s="42" t="n">
        <f aca="false">G51*3.8235866717</f>
        <v>98342570.2022175</v>
      </c>
      <c r="K51" s="9"/>
      <c r="L51" s="42"/>
      <c r="M51" s="42" t="n">
        <f aca="false">F51*2.511711692</f>
        <v>369560.465068955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75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33" t="n">
        <f aca="false">high_SIPA_income!B45</f>
        <v>29926354.7305823</v>
      </c>
      <c r="F52" s="133" t="n">
        <f aca="false">high_SIPA_income!I45</f>
        <v>148034.937033247</v>
      </c>
      <c r="G52" s="42" t="n">
        <f aca="false">E52-F52*0.7</f>
        <v>29822730.274659</v>
      </c>
      <c r="H52" s="42"/>
      <c r="I52" s="42"/>
      <c r="J52" s="42" t="n">
        <f aca="false">G52*3.8235866717</f>
        <v>114029793.99189</v>
      </c>
      <c r="K52" s="9"/>
      <c r="L52" s="42"/>
      <c r="M52" s="42" t="n">
        <f aca="false">F52*2.511711692</f>
        <v>371821.08217089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75" hidden="false" customHeight="false" outlineLevel="0" collapsed="false">
      <c r="A53" s="40"/>
      <c r="B53" s="40" t="n">
        <v>2026</v>
      </c>
      <c r="C53" s="5" t="n">
        <v>1</v>
      </c>
      <c r="D53" s="40" t="n">
        <v>205</v>
      </c>
      <c r="E53" s="131" t="n">
        <f aca="false">high_SIPA_income!B46</f>
        <v>26380995.1697673</v>
      </c>
      <c r="F53" s="131" t="n">
        <f aca="false">high_SIPA_income!I46</f>
        <v>146226.470725035</v>
      </c>
      <c r="G53" s="8" t="n">
        <f aca="false">E53-F53*0.7</f>
        <v>26278636.6402598</v>
      </c>
      <c r="H53" s="8"/>
      <c r="I53" s="8"/>
      <c r="J53" s="8" t="n">
        <f aca="false">G53*3.8235866717</f>
        <v>100478644.808145</v>
      </c>
      <c r="K53" s="6"/>
      <c r="L53" s="8"/>
      <c r="M53" s="8" t="n">
        <f aca="false">F53*2.511711692</f>
        <v>367278.736199966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</row>
    <row r="54" customFormat="false" ht="12.75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33" t="n">
        <f aca="false">high_SIPA_income!B47</f>
        <v>30511696.8074647</v>
      </c>
      <c r="F54" s="133" t="n">
        <f aca="false">high_SIPA_income!I47</f>
        <v>149419.543457129</v>
      </c>
      <c r="G54" s="42" t="n">
        <f aca="false">E54-F54*0.7</f>
        <v>30407103.1270447</v>
      </c>
      <c r="H54" s="42"/>
      <c r="I54" s="42"/>
      <c r="J54" s="42" t="n">
        <f aca="false">G54*3.8235866717</f>
        <v>116264194.241576</v>
      </c>
      <c r="K54" s="9"/>
      <c r="L54" s="42"/>
      <c r="M54" s="42" t="n">
        <f aca="false">F54*2.511711692</f>
        <v>375298.814314573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75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33" t="n">
        <f aca="false">high_SIPA_income!B48</f>
        <v>26864788.2076693</v>
      </c>
      <c r="F55" s="133" t="n">
        <f aca="false">high_SIPA_income!I48</f>
        <v>153646.982237718</v>
      </c>
      <c r="G55" s="42" t="n">
        <f aca="false">E55-F55*0.7</f>
        <v>26757235.3201029</v>
      </c>
      <c r="H55" s="42"/>
      <c r="I55" s="42"/>
      <c r="J55" s="42" t="n">
        <f aca="false">G55*3.8235866717</f>
        <v>102308608.341486</v>
      </c>
      <c r="K55" s="9"/>
      <c r="L55" s="42"/>
      <c r="M55" s="42" t="n">
        <f aca="false">F55*2.511711692</f>
        <v>385916.921726993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75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33" t="n">
        <f aca="false">high_SIPA_income!B49</f>
        <v>31273913.9515264</v>
      </c>
      <c r="F56" s="133" t="n">
        <f aca="false">high_SIPA_income!I49</f>
        <v>152616.394475327</v>
      </c>
      <c r="G56" s="42" t="n">
        <f aca="false">E56-F56*0.7</f>
        <v>31167082.4753937</v>
      </c>
      <c r="H56" s="42"/>
      <c r="I56" s="42"/>
      <c r="J56" s="42" t="n">
        <f aca="false">G56*3.8235866717</f>
        <v>119170041.14869</v>
      </c>
      <c r="K56" s="9"/>
      <c r="L56" s="42"/>
      <c r="M56" s="42" t="n">
        <f aca="false">F56*2.511711692</f>
        <v>383328.382394563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75" hidden="false" customHeight="false" outlineLevel="0" collapsed="false">
      <c r="A57" s="40"/>
      <c r="B57" s="40" t="n">
        <v>2027</v>
      </c>
      <c r="C57" s="5" t="n">
        <v>1</v>
      </c>
      <c r="D57" s="40" t="n">
        <v>209</v>
      </c>
      <c r="E57" s="131" t="n">
        <f aca="false">high_SIPA_income!B50</f>
        <v>27507274.4383794</v>
      </c>
      <c r="F57" s="131" t="n">
        <f aca="false">high_SIPA_income!I50</f>
        <v>155412.748528856</v>
      </c>
      <c r="G57" s="8" t="n">
        <f aca="false">E57-F57*0.7</f>
        <v>27398485.5144092</v>
      </c>
      <c r="H57" s="8"/>
      <c r="I57" s="8"/>
      <c r="J57" s="8" t="n">
        <f aca="false">G57*3.8235866717</f>
        <v>104760484.037661</v>
      </c>
      <c r="K57" s="6"/>
      <c r="L57" s="8"/>
      <c r="M57" s="8" t="n">
        <f aca="false">F57*2.511711692</f>
        <v>390352.017565783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</row>
    <row r="58" customFormat="false" ht="12.75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33" t="n">
        <f aca="false">high_SIPA_income!B51</f>
        <v>31899087.1552404</v>
      </c>
      <c r="F58" s="133" t="n">
        <f aca="false">high_SIPA_income!I51</f>
        <v>155255.488579011</v>
      </c>
      <c r="G58" s="42" t="n">
        <f aca="false">E58-F58*0.7</f>
        <v>31790408.3132351</v>
      </c>
      <c r="H58" s="42"/>
      <c r="I58" s="42"/>
      <c r="J58" s="42" t="n">
        <f aca="false">G58*3.8235866717</f>
        <v>121553381.514387</v>
      </c>
      <c r="K58" s="9"/>
      <c r="L58" s="42"/>
      <c r="M58" s="42" t="n">
        <f aca="false">F58*2.511711692</f>
        <v>389957.025911074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75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33" t="n">
        <f aca="false">high_SIPA_income!B52</f>
        <v>28028164.299032</v>
      </c>
      <c r="F59" s="133" t="n">
        <f aca="false">high_SIPA_income!I52</f>
        <v>155024.94463541</v>
      </c>
      <c r="G59" s="42" t="n">
        <f aca="false">E59-F59*0.7</f>
        <v>27919646.8377872</v>
      </c>
      <c r="H59" s="42"/>
      <c r="I59" s="42"/>
      <c r="J59" s="42" t="n">
        <f aca="false">G59*3.8235866717</f>
        <v>106753189.527534</v>
      </c>
      <c r="K59" s="9"/>
      <c r="L59" s="42"/>
      <c r="M59" s="42" t="n">
        <f aca="false">F59*2.511711692</f>
        <v>389377.965992412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75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33" t="n">
        <f aca="false">high_SIPA_income!B53</f>
        <v>32728178.484482</v>
      </c>
      <c r="F60" s="133" t="n">
        <f aca="false">high_SIPA_income!I53</f>
        <v>152127.542699024</v>
      </c>
      <c r="G60" s="42" t="n">
        <f aca="false">E60-F60*0.7</f>
        <v>32621689.2045927</v>
      </c>
      <c r="H60" s="42"/>
      <c r="I60" s="42"/>
      <c r="J60" s="42" t="n">
        <f aca="false">G60*3.8235866717</f>
        <v>124731856.05102</v>
      </c>
      <c r="K60" s="9"/>
      <c r="L60" s="42"/>
      <c r="M60" s="42" t="n">
        <f aca="false">F60*2.511711692</f>
        <v>382100.527672368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75" hidden="false" customHeight="false" outlineLevel="0" collapsed="false">
      <c r="A61" s="40"/>
      <c r="B61" s="40" t="n">
        <v>2028</v>
      </c>
      <c r="C61" s="5" t="n">
        <v>1</v>
      </c>
      <c r="D61" s="40" t="n">
        <v>213</v>
      </c>
      <c r="E61" s="131" t="n">
        <f aca="false">high_SIPA_income!B54</f>
        <v>28755793.2114254</v>
      </c>
      <c r="F61" s="131" t="n">
        <f aca="false">high_SIPA_income!I54</f>
        <v>156771.332054474</v>
      </c>
      <c r="G61" s="8" t="n">
        <f aca="false">E61-F61*0.7</f>
        <v>28646053.2789873</v>
      </c>
      <c r="H61" s="8"/>
      <c r="I61" s="8"/>
      <c r="J61" s="8" t="n">
        <f aca="false">G61*3.8235866717</f>
        <v>109530667.514344</v>
      </c>
      <c r="K61" s="6"/>
      <c r="L61" s="8"/>
      <c r="M61" s="8" t="n">
        <f aca="false">F61*2.511711692</f>
        <v>393764.387691637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</row>
    <row r="62" customFormat="false" ht="12.75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33" t="n">
        <f aca="false">high_SIPA_income!B55</f>
        <v>33215625.4752976</v>
      </c>
      <c r="F62" s="133" t="n">
        <f aca="false">high_SIPA_income!I55</f>
        <v>162194.165999412</v>
      </c>
      <c r="G62" s="42" t="n">
        <f aca="false">E62-F62*0.7</f>
        <v>33102089.559098</v>
      </c>
      <c r="H62" s="42"/>
      <c r="I62" s="42"/>
      <c r="J62" s="42" t="n">
        <f aca="false">G62*3.8235866717</f>
        <v>126568708.443587</v>
      </c>
      <c r="K62" s="9"/>
      <c r="L62" s="42"/>
      <c r="M62" s="42" t="n">
        <f aca="false">F62*2.511711692</f>
        <v>407384.983114912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75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33" t="n">
        <f aca="false">high_SIPA_income!B56</f>
        <v>29317667.4609526</v>
      </c>
      <c r="F63" s="133" t="n">
        <f aca="false">high_SIPA_income!I56</f>
        <v>162918.236678812</v>
      </c>
      <c r="G63" s="42" t="n">
        <f aca="false">E63-F63*0.7</f>
        <v>29203624.6952774</v>
      </c>
      <c r="H63" s="42"/>
      <c r="I63" s="42"/>
      <c r="J63" s="42" t="n">
        <f aca="false">G63*3.8235866717</f>
        <v>111662590.150192</v>
      </c>
      <c r="K63" s="9"/>
      <c r="L63" s="42"/>
      <c r="M63" s="42" t="n">
        <f aca="false">F63*2.511711692</f>
        <v>409203.639906195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75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33" t="n">
        <f aca="false">high_SIPA_income!B57</f>
        <v>34056547.9710065</v>
      </c>
      <c r="F64" s="133" t="n">
        <f aca="false">high_SIPA_income!I57</f>
        <v>160621.241160931</v>
      </c>
      <c r="G64" s="42" t="n">
        <f aca="false">E64-F64*0.7</f>
        <v>33944113.1021938</v>
      </c>
      <c r="H64" s="42"/>
      <c r="I64" s="42"/>
      <c r="J64" s="42" t="n">
        <f aca="false">G64*3.8235866717</f>
        <v>129788258.440226</v>
      </c>
      <c r="K64" s="9"/>
      <c r="L64" s="42"/>
      <c r="M64" s="42" t="n">
        <f aca="false">F64*2.511711692</f>
        <v>403434.249407462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75" hidden="false" customHeight="false" outlineLevel="0" collapsed="false">
      <c r="A65" s="40"/>
      <c r="B65" s="40" t="n">
        <v>2029</v>
      </c>
      <c r="C65" s="5" t="n">
        <v>1</v>
      </c>
      <c r="D65" s="40" t="n">
        <v>217</v>
      </c>
      <c r="E65" s="131" t="n">
        <f aca="false">high_SIPA_income!B58</f>
        <v>30015438.8358507</v>
      </c>
      <c r="F65" s="131" t="n">
        <f aca="false">high_SIPA_income!I58</f>
        <v>165654.539890883</v>
      </c>
      <c r="G65" s="8" t="n">
        <f aca="false">E65-F65*0.7</f>
        <v>29899480.6579271</v>
      </c>
      <c r="H65" s="8"/>
      <c r="I65" s="8"/>
      <c r="J65" s="8" t="n">
        <f aca="false">G65*3.8235866717</f>
        <v>114323255.734402</v>
      </c>
      <c r="K65" s="6"/>
      <c r="L65" s="8"/>
      <c r="M65" s="8" t="n">
        <f aca="false">F65*2.511711692</f>
        <v>416076.444676811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</row>
    <row r="66" customFormat="false" ht="12.75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33" t="n">
        <f aca="false">high_SIPA_income!B59</f>
        <v>35182913.5690127</v>
      </c>
      <c r="F66" s="133" t="n">
        <f aca="false">high_SIPA_income!I59</f>
        <v>162834.053040419</v>
      </c>
      <c r="G66" s="42" t="n">
        <f aca="false">E66-F66*0.7</f>
        <v>35068929.7318844</v>
      </c>
      <c r="H66" s="42"/>
      <c r="I66" s="42"/>
      <c r="J66" s="42" t="n">
        <f aca="false">G66*3.8235866717</f>
        <v>134089092.313617</v>
      </c>
      <c r="K66" s="9"/>
      <c r="L66" s="42"/>
      <c r="M66" s="42" t="n">
        <f aca="false">F66*2.511711692</f>
        <v>408992.194877369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75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33" t="n">
        <f aca="false">high_SIPA_income!B60</f>
        <v>30890532.4763312</v>
      </c>
      <c r="F67" s="133" t="n">
        <f aca="false">high_SIPA_income!I60</f>
        <v>167137.334175383</v>
      </c>
      <c r="G67" s="42" t="n">
        <f aca="false">E67-F67*0.7</f>
        <v>30773536.3424084</v>
      </c>
      <c r="H67" s="42"/>
      <c r="I67" s="42"/>
      <c r="J67" s="42" t="n">
        <f aca="false">G67*3.8235866717</f>
        <v>117665283.399908</v>
      </c>
      <c r="K67" s="9"/>
      <c r="L67" s="42"/>
      <c r="M67" s="42" t="n">
        <f aca="false">F67*2.511711692</f>
        <v>419800.796418021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75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33" t="n">
        <f aca="false">high_SIPA_income!B61</f>
        <v>35874429.2168293</v>
      </c>
      <c r="F68" s="133" t="n">
        <f aca="false">high_SIPA_income!I61</f>
        <v>164648.709436825</v>
      </c>
      <c r="G68" s="42" t="n">
        <f aca="false">E68-F68*0.7</f>
        <v>35759175.1202235</v>
      </c>
      <c r="H68" s="42"/>
      <c r="I68" s="42"/>
      <c r="J68" s="42" t="n">
        <f aca="false">G68*3.8235866717</f>
        <v>136728305.380673</v>
      </c>
      <c r="K68" s="9"/>
      <c r="L68" s="42"/>
      <c r="M68" s="42" t="n">
        <f aca="false">F68*2.511711692</f>
        <v>413550.088565184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75" hidden="false" customHeight="false" outlineLevel="0" collapsed="false">
      <c r="A69" s="40"/>
      <c r="B69" s="40" t="n">
        <v>2030</v>
      </c>
      <c r="C69" s="5" t="n">
        <v>1</v>
      </c>
      <c r="D69" s="40" t="n">
        <v>221</v>
      </c>
      <c r="E69" s="131" t="n">
        <f aca="false">high_SIPA_income!B62</f>
        <v>31348337.9037262</v>
      </c>
      <c r="F69" s="131" t="n">
        <f aca="false">high_SIPA_income!I62</f>
        <v>176385.556436875</v>
      </c>
      <c r="G69" s="8" t="n">
        <f aca="false">E69-F69*0.7</f>
        <v>31224868.0142204</v>
      </c>
      <c r="H69" s="8"/>
      <c r="I69" s="8"/>
      <c r="J69" s="8" t="n">
        <f aca="false">G69*3.8235866717</f>
        <v>119390989.164765</v>
      </c>
      <c r="K69" s="6"/>
      <c r="L69" s="8"/>
      <c r="M69" s="8" t="n">
        <f aca="false">F69*2.511711692</f>
        <v>443029.664402425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</row>
    <row r="70" customFormat="false" ht="12.75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33" t="n">
        <f aca="false">high_SIPA_income!B63</f>
        <v>36448250.1572682</v>
      </c>
      <c r="F70" s="133" t="n">
        <f aca="false">high_SIPA_income!I63</f>
        <v>170828.787467267</v>
      </c>
      <c r="G70" s="42" t="n">
        <f aca="false">E70-F70*0.7</f>
        <v>36328670.0060411</v>
      </c>
      <c r="H70" s="42"/>
      <c r="I70" s="42"/>
      <c r="J70" s="42" t="n">
        <f aca="false">G70*3.8235866717</f>
        <v>138905818.435686</v>
      </c>
      <c r="K70" s="9"/>
      <c r="L70" s="42"/>
      <c r="M70" s="42" t="n">
        <f aca="false">F70*2.511711692</f>
        <v>429072.662811718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75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33" t="n">
        <f aca="false">high_SIPA_income!B64</f>
        <v>31855667.6280038</v>
      </c>
      <c r="F71" s="133" t="n">
        <f aca="false">high_SIPA_income!I64</f>
        <v>170736.93107454</v>
      </c>
      <c r="G71" s="42" t="n">
        <f aca="false">E71-F71*0.7</f>
        <v>31736151.7762516</v>
      </c>
      <c r="H71" s="42"/>
      <c r="I71" s="42"/>
      <c r="J71" s="42" t="n">
        <f aca="false">G71*3.8235866717</f>
        <v>121345926.942724</v>
      </c>
      <c r="K71" s="9"/>
      <c r="L71" s="42"/>
      <c r="M71" s="42" t="n">
        <f aca="false">F71*2.511711692</f>
        <v>428841.94603612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75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33" t="n">
        <f aca="false">high_SIPA_income!B65</f>
        <v>37291263.5742174</v>
      </c>
      <c r="F72" s="133" t="n">
        <f aca="false">high_SIPA_income!I65</f>
        <v>171031.740891799</v>
      </c>
      <c r="G72" s="42" t="n">
        <f aca="false">E72-F72*0.7</f>
        <v>37171541.3555931</v>
      </c>
      <c r="H72" s="42"/>
      <c r="I72" s="42"/>
      <c r="J72" s="42" t="n">
        <f aca="false">G72*3.8235866717</f>
        <v>142128610.093791</v>
      </c>
      <c r="K72" s="9"/>
      <c r="L72" s="42"/>
      <c r="M72" s="42" t="n">
        <f aca="false">F72*2.511711692</f>
        <v>429582.423301046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75" hidden="false" customHeight="false" outlineLevel="0" collapsed="false">
      <c r="A73" s="40"/>
      <c r="B73" s="40" t="n">
        <v>2031</v>
      </c>
      <c r="C73" s="5" t="n">
        <v>1</v>
      </c>
      <c r="D73" s="40" t="n">
        <v>225</v>
      </c>
      <c r="E73" s="131" t="n">
        <f aca="false">high_SIPA_income!B66</f>
        <v>32943710.0376945</v>
      </c>
      <c r="F73" s="131" t="n">
        <f aca="false">high_SIPA_income!I66</f>
        <v>175971.55934178</v>
      </c>
      <c r="G73" s="8" t="n">
        <f aca="false">E73-F73*0.7</f>
        <v>32820529.9461553</v>
      </c>
      <c r="H73" s="8"/>
      <c r="I73" s="8"/>
      <c r="J73" s="8" t="n">
        <f aca="false">G73*3.8235866717</f>
        <v>125492140.86025</v>
      </c>
      <c r="K73" s="6"/>
      <c r="L73" s="8"/>
      <c r="M73" s="8" t="n">
        <f aca="false">F73*2.511711692</f>
        <v>441989.823058221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</row>
    <row r="74" customFormat="false" ht="12.75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33" t="n">
        <f aca="false">high_SIPA_income!B67</f>
        <v>38287397.2990776</v>
      </c>
      <c r="F74" s="133" t="n">
        <f aca="false">high_SIPA_income!I67</f>
        <v>172233.363281865</v>
      </c>
      <c r="G74" s="42" t="n">
        <f aca="false">E74-F74*0.7</f>
        <v>38166833.9447803</v>
      </c>
      <c r="H74" s="42"/>
      <c r="I74" s="42"/>
      <c r="J74" s="42" t="n">
        <f aca="false">G74*3.8235866717</f>
        <v>145934197.572249</v>
      </c>
      <c r="K74" s="9"/>
      <c r="L74" s="42"/>
      <c r="M74" s="42" t="n">
        <f aca="false">F74*2.511711692</f>
        <v>432600.552307544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75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33" t="n">
        <f aca="false">high_SIPA_income!B68</f>
        <v>33720510.8210955</v>
      </c>
      <c r="F75" s="133" t="n">
        <f aca="false">high_SIPA_income!I68</f>
        <v>177346.759570742</v>
      </c>
      <c r="G75" s="42" t="n">
        <f aca="false">E75-F75*0.7</f>
        <v>33596368.089396</v>
      </c>
      <c r="H75" s="42"/>
      <c r="I75" s="42"/>
      <c r="J75" s="42" t="n">
        <f aca="false">G75*3.8235866717</f>
        <v>128458625.244142</v>
      </c>
      <c r="K75" s="9"/>
      <c r="L75" s="42"/>
      <c r="M75" s="42" t="n">
        <f aca="false">F75*2.511711692</f>
        <v>445443.929552146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75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33" t="n">
        <f aca="false">high_SIPA_income!B69</f>
        <v>39061029.1104206</v>
      </c>
      <c r="F76" s="133" t="n">
        <f aca="false">high_SIPA_income!I69</f>
        <v>176520.872236285</v>
      </c>
      <c r="G76" s="42" t="n">
        <f aca="false">E76-F76*0.7</f>
        <v>38937464.4998552</v>
      </c>
      <c r="H76" s="42"/>
      <c r="I76" s="42"/>
      <c r="J76" s="42" t="n">
        <f aca="false">G76*3.8235866717</f>
        <v>148880770.291438</v>
      </c>
      <c r="K76" s="9"/>
      <c r="L76" s="42"/>
      <c r="M76" s="42" t="n">
        <f aca="false">F76*2.511711692</f>
        <v>443369.538677915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75" hidden="false" customHeight="false" outlineLevel="0" collapsed="false">
      <c r="A77" s="40"/>
      <c r="B77" s="40" t="n">
        <v>2032</v>
      </c>
      <c r="C77" s="5" t="n">
        <v>1</v>
      </c>
      <c r="D77" s="40" t="n">
        <v>229</v>
      </c>
      <c r="E77" s="131" t="n">
        <f aca="false">high_SIPA_income!B70</f>
        <v>34282148.4434256</v>
      </c>
      <c r="F77" s="131" t="n">
        <f aca="false">high_SIPA_income!I70</f>
        <v>180661.355930852</v>
      </c>
      <c r="G77" s="8" t="n">
        <f aca="false">E77-F77*0.7</f>
        <v>34155685.494274</v>
      </c>
      <c r="H77" s="8"/>
      <c r="I77" s="8"/>
      <c r="J77" s="8" t="n">
        <f aca="false">G77*3.8235866717</f>
        <v>130597223.818683</v>
      </c>
      <c r="K77" s="6"/>
      <c r="L77" s="8"/>
      <c r="M77" s="8" t="n">
        <f aca="false">F77*2.511711692</f>
        <v>453769.239984095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</row>
    <row r="78" customFormat="false" ht="12.75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33" t="n">
        <f aca="false">high_SIPA_income!B71</f>
        <v>39726316.7023596</v>
      </c>
      <c r="F78" s="133" t="n">
        <f aca="false">high_SIPA_income!I71</f>
        <v>181588.703141834</v>
      </c>
      <c r="G78" s="42" t="n">
        <f aca="false">E78-F78*0.7</f>
        <v>39599204.6101603</v>
      </c>
      <c r="H78" s="42"/>
      <c r="I78" s="42"/>
      <c r="J78" s="42" t="n">
        <f aca="false">G78*3.8235866717</f>
        <v>151410990.95733</v>
      </c>
      <c r="K78" s="9"/>
      <c r="L78" s="42"/>
      <c r="M78" s="42" t="n">
        <f aca="false">F78*2.511711692</f>
        <v>456098.468816462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75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33" t="n">
        <f aca="false">high_SIPA_income!B72</f>
        <v>34953861.0270164</v>
      </c>
      <c r="F79" s="133" t="n">
        <f aca="false">high_SIPA_income!I72</f>
        <v>177581.535565368</v>
      </c>
      <c r="G79" s="42" t="n">
        <f aca="false">E79-F79*0.7</f>
        <v>34829553.9521206</v>
      </c>
      <c r="H79" s="42"/>
      <c r="I79" s="42"/>
      <c r="J79" s="42" t="n">
        <f aca="false">G79*3.8235866717</f>
        <v>133173818.272585</v>
      </c>
      <c r="K79" s="9"/>
      <c r="L79" s="42"/>
      <c r="M79" s="42" t="n">
        <f aca="false">F79*2.511711692</f>
        <v>446033.619162849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75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33" t="n">
        <f aca="false">high_SIPA_income!B73</f>
        <v>40460340.6680895</v>
      </c>
      <c r="F80" s="133" t="n">
        <f aca="false">high_SIPA_income!I73</f>
        <v>180696.780793921</v>
      </c>
      <c r="G80" s="42" t="n">
        <f aca="false">E80-F80*0.7</f>
        <v>40333852.9215338</v>
      </c>
      <c r="H80" s="42"/>
      <c r="I80" s="42"/>
      <c r="J80" s="42" t="n">
        <f aca="false">G80*3.8235866717</f>
        <v>154219982.449085</v>
      </c>
      <c r="K80" s="9"/>
      <c r="L80" s="42"/>
      <c r="M80" s="42" t="n">
        <f aca="false">F80*2.511711692</f>
        <v>453858.217026852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75" hidden="false" customHeight="false" outlineLevel="0" collapsed="false">
      <c r="A81" s="40"/>
      <c r="B81" s="40" t="n">
        <v>2033</v>
      </c>
      <c r="C81" s="5" t="n">
        <v>1</v>
      </c>
      <c r="D81" s="40" t="n">
        <v>233</v>
      </c>
      <c r="E81" s="131" t="n">
        <f aca="false">high_SIPA_income!B74</f>
        <v>35552258.7053751</v>
      </c>
      <c r="F81" s="131" t="n">
        <f aca="false">high_SIPA_income!I74</f>
        <v>184524.853212073</v>
      </c>
      <c r="G81" s="8" t="n">
        <f aca="false">E81-F81*0.7</f>
        <v>35423091.3081266</v>
      </c>
      <c r="H81" s="8"/>
      <c r="I81" s="8"/>
      <c r="J81" s="8" t="n">
        <f aca="false">G81*3.8235866717</f>
        <v>135443259.796165</v>
      </c>
      <c r="K81" s="6"/>
      <c r="L81" s="8"/>
      <c r="M81" s="8" t="n">
        <f aca="false">F81*2.511711692</f>
        <v>463473.231277348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</row>
    <row r="82" customFormat="false" ht="12.75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33" t="n">
        <f aca="false">high_SIPA_income!B75</f>
        <v>41283553.1251729</v>
      </c>
      <c r="F82" s="133" t="n">
        <f aca="false">high_SIPA_income!I75</f>
        <v>176657.724542483</v>
      </c>
      <c r="G82" s="42" t="n">
        <f aca="false">E82-F82*0.7</f>
        <v>41159892.7179932</v>
      </c>
      <c r="H82" s="42"/>
      <c r="I82" s="42"/>
      <c r="J82" s="42" t="n">
        <f aca="false">G82*3.8235866717</f>
        <v>157378417.205121</v>
      </c>
      <c r="K82" s="9"/>
      <c r="L82" s="42"/>
      <c r="M82" s="42" t="n">
        <f aca="false">F82*2.511711692</f>
        <v>443713.27221547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75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33" t="n">
        <f aca="false">high_SIPA_income!B76</f>
        <v>36222310.62392</v>
      </c>
      <c r="F83" s="133" t="n">
        <f aca="false">high_SIPA_income!I76</f>
        <v>187348.111546751</v>
      </c>
      <c r="G83" s="42" t="n">
        <f aca="false">E83-F83*0.7</f>
        <v>36091166.9458373</v>
      </c>
      <c r="H83" s="42"/>
      <c r="I83" s="42"/>
      <c r="J83" s="42" t="n">
        <f aca="false">G83*3.8235866717</f>
        <v>137997704.900203</v>
      </c>
      <c r="K83" s="9"/>
      <c r="L83" s="42"/>
      <c r="M83" s="42" t="n">
        <f aca="false">F83*2.511711692</f>
        <v>470564.442246095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75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33" t="n">
        <f aca="false">high_SIPA_income!B77</f>
        <v>42156964.8349777</v>
      </c>
      <c r="F84" s="133" t="n">
        <f aca="false">high_SIPA_income!I77</f>
        <v>192738.547914281</v>
      </c>
      <c r="G84" s="42" t="n">
        <f aca="false">E84-F84*0.7</f>
        <v>42022047.8514377</v>
      </c>
      <c r="H84" s="42"/>
      <c r="I84" s="42"/>
      <c r="J84" s="42" t="n">
        <f aca="false">G84*3.8235866717</f>
        <v>160674942.082297</v>
      </c>
      <c r="K84" s="9"/>
      <c r="L84" s="42"/>
      <c r="M84" s="42" t="n">
        <f aca="false">F84*2.511711692</f>
        <v>484103.664295402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75" hidden="false" customHeight="false" outlineLevel="0" collapsed="false">
      <c r="A85" s="40"/>
      <c r="B85" s="40" t="n">
        <v>2034</v>
      </c>
      <c r="C85" s="5" t="n">
        <v>1</v>
      </c>
      <c r="D85" s="40" t="n">
        <v>237</v>
      </c>
      <c r="E85" s="131" t="n">
        <f aca="false">high_SIPA_income!B78</f>
        <v>36943185.7292072</v>
      </c>
      <c r="F85" s="131" t="n">
        <f aca="false">high_SIPA_income!I78</f>
        <v>187124.017678206</v>
      </c>
      <c r="G85" s="8" t="n">
        <f aca="false">E85-F85*0.7</f>
        <v>36812198.9168325</v>
      </c>
      <c r="H85" s="8"/>
      <c r="I85" s="8"/>
      <c r="J85" s="8" t="n">
        <f aca="false">G85*3.8235866717</f>
        <v>140754633.13437</v>
      </c>
      <c r="K85" s="6"/>
      <c r="L85" s="8"/>
      <c r="M85" s="8" t="n">
        <f aca="false">F85*2.511711692</f>
        <v>470001.583056365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</row>
    <row r="86" customFormat="false" ht="12.75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33" t="n">
        <f aca="false">high_SIPA_income!B79</f>
        <v>42675550.8420165</v>
      </c>
      <c r="F86" s="133" t="n">
        <f aca="false">high_SIPA_income!I79</f>
        <v>189843.562178027</v>
      </c>
      <c r="G86" s="42" t="n">
        <f aca="false">E86-F86*0.7</f>
        <v>42542660.3484919</v>
      </c>
      <c r="H86" s="42"/>
      <c r="I86" s="42"/>
      <c r="J86" s="42" t="n">
        <f aca="false">G86*3.8235866717</f>
        <v>162665549.087154</v>
      </c>
      <c r="K86" s="9"/>
      <c r="L86" s="42"/>
      <c r="M86" s="42" t="n">
        <f aca="false">F86*2.511711692</f>
        <v>476832.294773479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75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33" t="n">
        <f aca="false">high_SIPA_income!B80</f>
        <v>37425136.4266317</v>
      </c>
      <c r="F87" s="133" t="n">
        <f aca="false">high_SIPA_income!I80</f>
        <v>194671.87189126</v>
      </c>
      <c r="G87" s="42" t="n">
        <f aca="false">E87-F87*0.7</f>
        <v>37288866.1163078</v>
      </c>
      <c r="H87" s="42"/>
      <c r="I87" s="42"/>
      <c r="J87" s="42" t="n">
        <f aca="false">G87*3.8235866717</f>
        <v>142577211.48512</v>
      </c>
      <c r="K87" s="9"/>
      <c r="L87" s="42"/>
      <c r="M87" s="42" t="n">
        <f aca="false">F87*2.511711692</f>
        <v>488959.616732804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75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33" t="n">
        <f aca="false">high_SIPA_income!B81</f>
        <v>43660135.3700577</v>
      </c>
      <c r="F88" s="133" t="n">
        <f aca="false">high_SIPA_income!I81</f>
        <v>190534.240901639</v>
      </c>
      <c r="G88" s="42" t="n">
        <f aca="false">E88-F88*0.7</f>
        <v>43526761.4014266</v>
      </c>
      <c r="H88" s="42"/>
      <c r="I88" s="42"/>
      <c r="J88" s="42" t="n">
        <f aca="false">G88*3.8235866717</f>
        <v>166428344.756761</v>
      </c>
      <c r="K88" s="9"/>
      <c r="L88" s="42"/>
      <c r="M88" s="42" t="n">
        <f aca="false">F88*2.511711692</f>
        <v>478567.080598991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75" hidden="false" customHeight="false" outlineLevel="0" collapsed="false">
      <c r="A89" s="40"/>
      <c r="B89" s="40" t="n">
        <v>2035</v>
      </c>
      <c r="C89" s="5" t="n">
        <v>1</v>
      </c>
      <c r="D89" s="40" t="n">
        <v>241</v>
      </c>
      <c r="E89" s="131" t="n">
        <f aca="false">high_SIPA_income!B82</f>
        <v>38335398.171703</v>
      </c>
      <c r="F89" s="131" t="n">
        <f aca="false">high_SIPA_income!I82</f>
        <v>188297.330419967</v>
      </c>
      <c r="G89" s="8" t="n">
        <f aca="false">E89-F89*0.7</f>
        <v>38203590.040409</v>
      </c>
      <c r="H89" s="8"/>
      <c r="I89" s="8"/>
      <c r="J89" s="8" t="n">
        <f aca="false">G89*3.8235866717</f>
        <v>146074737.689599</v>
      </c>
      <c r="K89" s="6"/>
      <c r="L89" s="8"/>
      <c r="M89" s="8" t="n">
        <f aca="false">F89*2.511711692</f>
        <v>472948.606388218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</row>
    <row r="90" customFormat="false" ht="12.75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33" t="n">
        <f aca="false">high_SIPA_income!B83</f>
        <v>44326962.8880857</v>
      </c>
      <c r="F90" s="133" t="n">
        <f aca="false">high_SIPA_income!I83</f>
        <v>194028.23503378</v>
      </c>
      <c r="G90" s="42" t="n">
        <f aca="false">E90-F90*0.7</f>
        <v>44191143.1235621</v>
      </c>
      <c r="H90" s="42"/>
      <c r="I90" s="42"/>
      <c r="J90" s="42" t="n">
        <f aca="false">G90*3.8235866717</f>
        <v>168968665.854439</v>
      </c>
      <c r="K90" s="9"/>
      <c r="L90" s="42"/>
      <c r="M90" s="42" t="n">
        <f aca="false">F90*2.511711692</f>
        <v>487342.986512469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75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33" t="n">
        <f aca="false">high_SIPA_income!B84</f>
        <v>38991413.3000243</v>
      </c>
      <c r="F91" s="133" t="n">
        <f aca="false">high_SIPA_income!I84</f>
        <v>195117.699107649</v>
      </c>
      <c r="G91" s="42" t="n">
        <f aca="false">E91-F91*0.7</f>
        <v>38854830.9106489</v>
      </c>
      <c r="H91" s="42"/>
      <c r="I91" s="42"/>
      <c r="J91" s="42" t="n">
        <f aca="false">G91*3.8235866717</f>
        <v>148564813.601115</v>
      </c>
      <c r="K91" s="9"/>
      <c r="L91" s="42"/>
      <c r="M91" s="42" t="n">
        <f aca="false">F91*2.511711692</f>
        <v>490079.40616482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75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33" t="n">
        <f aca="false">high_SIPA_income!B85</f>
        <v>45113180.5182057</v>
      </c>
      <c r="F92" s="133" t="n">
        <f aca="false">high_SIPA_income!I85</f>
        <v>196357.176030012</v>
      </c>
      <c r="G92" s="42" t="n">
        <f aca="false">E92-F92*0.7</f>
        <v>44975730.4949847</v>
      </c>
      <c r="H92" s="42"/>
      <c r="I92" s="42"/>
      <c r="J92" s="42" t="n">
        <f aca="false">G92*3.8235866717</f>
        <v>171968603.670595</v>
      </c>
      <c r="K92" s="9"/>
      <c r="L92" s="42"/>
      <c r="M92" s="42" t="n">
        <f aca="false">F92*2.511711692</f>
        <v>493192.614842683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75" hidden="false" customHeight="false" outlineLevel="0" collapsed="false">
      <c r="A93" s="40"/>
      <c r="B93" s="40" t="n">
        <v>2036</v>
      </c>
      <c r="C93" s="5" t="n">
        <v>1</v>
      </c>
      <c r="D93" s="40" t="n">
        <v>245</v>
      </c>
      <c r="E93" s="131" t="n">
        <f aca="false">high_SIPA_income!B86</f>
        <v>39424707.5168103</v>
      </c>
      <c r="F93" s="131" t="n">
        <f aca="false">high_SIPA_income!I86</f>
        <v>197228.296362859</v>
      </c>
      <c r="G93" s="8" t="n">
        <f aca="false">E93-F93*0.7</f>
        <v>39286647.7093563</v>
      </c>
      <c r="H93" s="8"/>
      <c r="I93" s="8"/>
      <c r="J93" s="8" t="n">
        <f aca="false">G93*3.8235866717</f>
        <v>150215902.557268</v>
      </c>
      <c r="K93" s="6"/>
      <c r="L93" s="8"/>
      <c r="M93" s="8" t="n">
        <f aca="false">F93*2.511711692</f>
        <v>495380.617967834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</row>
    <row r="94" customFormat="false" ht="12.75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33" t="n">
        <f aca="false">high_SIPA_income!B87</f>
        <v>45946310.6096302</v>
      </c>
      <c r="F94" s="133" t="n">
        <f aca="false">high_SIPA_income!I87</f>
        <v>197130.421885663</v>
      </c>
      <c r="G94" s="42" t="n">
        <f aca="false">E94-F94*0.7</f>
        <v>45808319.3143102</v>
      </c>
      <c r="H94" s="42"/>
      <c r="I94" s="42"/>
      <c r="J94" s="42" t="n">
        <f aca="false">G94*3.8235866717</f>
        <v>175152079.183174</v>
      </c>
      <c r="K94" s="9"/>
      <c r="L94" s="42"/>
      <c r="M94" s="42" t="n">
        <f aca="false">F94*2.511711692</f>
        <v>495134.785499112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75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33" t="n">
        <f aca="false">high_SIPA_income!B88</f>
        <v>40204070.2903851</v>
      </c>
      <c r="F95" s="133" t="n">
        <f aca="false">high_SIPA_income!I88</f>
        <v>198812.123668407</v>
      </c>
      <c r="G95" s="42" t="n">
        <f aca="false">E95-F95*0.7</f>
        <v>40064901.8038172</v>
      </c>
      <c r="H95" s="42"/>
      <c r="I95" s="42"/>
      <c r="J95" s="42" t="n">
        <f aca="false">G95*3.8235866717</f>
        <v>153191624.540045</v>
      </c>
      <c r="K95" s="9"/>
      <c r="L95" s="42"/>
      <c r="M95" s="42" t="n">
        <f aca="false">F95*2.511711692</f>
        <v>499358.735529288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75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33" t="n">
        <f aca="false">high_SIPA_income!B89</f>
        <v>46542586.3482186</v>
      </c>
      <c r="F96" s="133" t="n">
        <f aca="false">high_SIPA_income!I89</f>
        <v>203995.828637063</v>
      </c>
      <c r="G96" s="42" t="n">
        <f aca="false">E96-F96*0.7</f>
        <v>46399789.2681727</v>
      </c>
      <c r="H96" s="42"/>
      <c r="I96" s="42"/>
      <c r="J96" s="42" t="n">
        <f aca="false">G96*3.8235866717</f>
        <v>177413615.815474</v>
      </c>
      <c r="K96" s="9"/>
      <c r="L96" s="42"/>
      <c r="M96" s="42" t="n">
        <f aca="false">F96*2.511711692</f>
        <v>512378.70790694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75" hidden="false" customHeight="false" outlineLevel="0" collapsed="false">
      <c r="A97" s="40"/>
      <c r="B97" s="40" t="n">
        <v>2037</v>
      </c>
      <c r="C97" s="5" t="n">
        <v>1</v>
      </c>
      <c r="D97" s="40" t="n">
        <v>249</v>
      </c>
      <c r="E97" s="131" t="n">
        <f aca="false">high_SIPA_income!B90</f>
        <v>40929347.2558924</v>
      </c>
      <c r="F97" s="131" t="n">
        <f aca="false">high_SIPA_income!I90</f>
        <v>210183.535285312</v>
      </c>
      <c r="G97" s="8" t="n">
        <f aca="false">E97-F97*0.7</f>
        <v>40782218.7811927</v>
      </c>
      <c r="H97" s="8"/>
      <c r="I97" s="8"/>
      <c r="J97" s="8" t="n">
        <f aca="false">G97*3.8235866717</f>
        <v>155934348.174122</v>
      </c>
      <c r="K97" s="6"/>
      <c r="L97" s="8"/>
      <c r="M97" s="8" t="n">
        <f aca="false">F97*2.511711692</f>
        <v>527920.443042013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</row>
    <row r="98" customFormat="false" ht="12.75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33" t="n">
        <f aca="false">high_SIPA_income!B91</f>
        <v>47538138.3663251</v>
      </c>
      <c r="F98" s="133" t="n">
        <f aca="false">high_SIPA_income!I91</f>
        <v>203989.813968916</v>
      </c>
      <c r="G98" s="42" t="n">
        <f aca="false">E98-F98*0.7</f>
        <v>47395345.4965469</v>
      </c>
      <c r="H98" s="42"/>
      <c r="I98" s="42"/>
      <c r="J98" s="42" t="n">
        <f aca="false">G98*3.8235866717</f>
        <v>181220211.341213</v>
      </c>
      <c r="K98" s="9"/>
      <c r="L98" s="42"/>
      <c r="M98" s="42" t="n">
        <f aca="false">F98*2.511711692</f>
        <v>512363.600794631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75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33" t="n">
        <f aca="false">high_SIPA_income!B92</f>
        <v>41763370.2930942</v>
      </c>
      <c r="F99" s="133" t="n">
        <f aca="false">high_SIPA_income!I92</f>
        <v>201311.168669004</v>
      </c>
      <c r="G99" s="42" t="n">
        <f aca="false">E99-F99*0.7</f>
        <v>41622452.4750259</v>
      </c>
      <c r="H99" s="42"/>
      <c r="I99" s="42"/>
      <c r="J99" s="42" t="n">
        <f aca="false">G99*3.8235866717</f>
        <v>159147054.526976</v>
      </c>
      <c r="K99" s="9"/>
      <c r="L99" s="42"/>
      <c r="M99" s="42" t="n">
        <f aca="false">F99*2.511711692</f>
        <v>505635.616076121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75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33" t="n">
        <f aca="false">high_SIPA_income!B93</f>
        <v>48655882.9865059</v>
      </c>
      <c r="F100" s="133" t="n">
        <f aca="false">high_SIPA_income!I93</f>
        <v>195424.672336701</v>
      </c>
      <c r="G100" s="42" t="n">
        <f aca="false">E100-F100*0.7</f>
        <v>48519085.7158702</v>
      </c>
      <c r="H100" s="42"/>
      <c r="I100" s="42"/>
      <c r="J100" s="42" t="n">
        <f aca="false">G100*3.8235866717</f>
        <v>185516929.466271</v>
      </c>
      <c r="K100" s="9"/>
      <c r="L100" s="42"/>
      <c r="M100" s="42" t="n">
        <f aca="false">F100*2.511711692</f>
        <v>490850.434413361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75" hidden="false" customHeight="false" outlineLevel="0" collapsed="false">
      <c r="A101" s="40"/>
      <c r="B101" s="40" t="n">
        <v>2038</v>
      </c>
      <c r="C101" s="5" t="n">
        <v>1</v>
      </c>
      <c r="D101" s="40" t="n">
        <v>253</v>
      </c>
      <c r="E101" s="131" t="n">
        <f aca="false">high_SIPA_income!B94</f>
        <v>42665619.3234528</v>
      </c>
      <c r="F101" s="131" t="n">
        <f aca="false">high_SIPA_income!I94</f>
        <v>199872.495001893</v>
      </c>
      <c r="G101" s="8" t="n">
        <f aca="false">E101-F101*0.7</f>
        <v>42525708.5769515</v>
      </c>
      <c r="H101" s="8"/>
      <c r="I101" s="8"/>
      <c r="J101" s="8" t="n">
        <f aca="false">G101*3.8235866717</f>
        <v>162600732.51943</v>
      </c>
      <c r="K101" s="6"/>
      <c r="L101" s="8"/>
      <c r="M101" s="8" t="n">
        <f aca="false">F101*2.511711692</f>
        <v>502022.082605466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</row>
    <row r="102" customFormat="false" ht="12.75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33" t="n">
        <f aca="false">high_SIPA_income!B95</f>
        <v>49446010.3339661</v>
      </c>
      <c r="F102" s="133" t="n">
        <f aca="false">high_SIPA_income!I95</f>
        <v>199462.141232155</v>
      </c>
      <c r="G102" s="42" t="n">
        <f aca="false">E102-F102*0.7</f>
        <v>49306386.8351036</v>
      </c>
      <c r="H102" s="42"/>
      <c r="I102" s="42"/>
      <c r="J102" s="42" t="n">
        <f aca="false">G102*3.8235866717</f>
        <v>188527243.532386</v>
      </c>
      <c r="K102" s="9"/>
      <c r="L102" s="42"/>
      <c r="M102" s="42" t="n">
        <f aca="false">F102*2.511711692</f>
        <v>500991.392244159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75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33" t="n">
        <f aca="false">high_SIPA_income!B96</f>
        <v>43319208.8885995</v>
      </c>
      <c r="F103" s="133" t="n">
        <f aca="false">high_SIPA_income!I96</f>
        <v>200970.718580838</v>
      </c>
      <c r="G103" s="42" t="n">
        <f aca="false">E103-F103*0.7</f>
        <v>43178529.3855929</v>
      </c>
      <c r="H103" s="42"/>
      <c r="I103" s="42"/>
      <c r="J103" s="42" t="n">
        <f aca="false">G103*3.8235866717</f>
        <v>165096849.46236</v>
      </c>
      <c r="K103" s="9"/>
      <c r="L103" s="42"/>
      <c r="M103" s="42" t="n">
        <f aca="false">F103*2.511711692</f>
        <v>504780.503609132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75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33" t="n">
        <f aca="false">high_SIPA_income!B97</f>
        <v>49911712.9521261</v>
      </c>
      <c r="F104" s="133" t="n">
        <f aca="false">high_SIPA_income!I97</f>
        <v>207978.749731248</v>
      </c>
      <c r="G104" s="42" t="n">
        <f aca="false">E104-F104*0.7</f>
        <v>49766127.8273142</v>
      </c>
      <c r="H104" s="42"/>
      <c r="I104" s="42"/>
      <c r="J104" s="42" t="n">
        <f aca="false">G104*3.8235866717</f>
        <v>190285103.062637</v>
      </c>
      <c r="K104" s="9"/>
      <c r="L104" s="42"/>
      <c r="M104" s="42" t="n">
        <f aca="false">F104*2.511711692</f>
        <v>522382.657387518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75" hidden="false" customHeight="false" outlineLevel="0" collapsed="false">
      <c r="A105" s="40"/>
      <c r="B105" s="40" t="n">
        <v>2039</v>
      </c>
      <c r="C105" s="5" t="n">
        <v>1</v>
      </c>
      <c r="D105" s="40" t="n">
        <v>257</v>
      </c>
      <c r="E105" s="131" t="n">
        <f aca="false">high_SIPA_income!B98</f>
        <v>43976627.3206225</v>
      </c>
      <c r="F105" s="131" t="n">
        <f aca="false">high_SIPA_income!I98</f>
        <v>204358.963392792</v>
      </c>
      <c r="G105" s="8" t="n">
        <f aca="false">E105-F105*0.7</f>
        <v>43833576.0462475</v>
      </c>
      <c r="H105" s="8"/>
      <c r="I105" s="8"/>
      <c r="J105" s="8" t="n">
        <f aca="false">G105*3.8235866717</f>
        <v>167601477.143381</v>
      </c>
      <c r="K105" s="6"/>
      <c r="L105" s="8"/>
      <c r="M105" s="8" t="n">
        <f aca="false">F105*2.511711692</f>
        <v>513290.797718676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</row>
    <row r="106" customFormat="false" ht="12.75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33" t="n">
        <f aca="false">high_SIPA_income!B99</f>
        <v>50913364.6126894</v>
      </c>
      <c r="F106" s="133" t="n">
        <f aca="false">high_SIPA_income!I99</f>
        <v>202941.06372598</v>
      </c>
      <c r="G106" s="42" t="n">
        <f aca="false">E106-F106*0.7</f>
        <v>50771305.8680812</v>
      </c>
      <c r="H106" s="42"/>
      <c r="I106" s="42"/>
      <c r="J106" s="42" t="n">
        <f aca="false">G106*3.8235866717</f>
        <v>194128488.421999</v>
      </c>
      <c r="K106" s="9"/>
      <c r="L106" s="42"/>
      <c r="M106" s="42" t="n">
        <f aca="false">F106*2.511711692</f>
        <v>509729.442547461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75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33" t="n">
        <f aca="false">high_SIPA_income!B100</f>
        <v>44785872.4034757</v>
      </c>
      <c r="F107" s="133" t="n">
        <f aca="false">high_SIPA_income!I100</f>
        <v>199355.405268236</v>
      </c>
      <c r="G107" s="42" t="n">
        <f aca="false">E107-F107*0.7</f>
        <v>44646323.6197879</v>
      </c>
      <c r="H107" s="42"/>
      <c r="I107" s="42"/>
      <c r="J107" s="42" t="n">
        <f aca="false">G107*3.8235866717</f>
        <v>170709087.933026</v>
      </c>
      <c r="K107" s="9"/>
      <c r="L107" s="42"/>
      <c r="M107" s="42" t="n">
        <f aca="false">F107*2.511711692</f>
        <v>500723.302275627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75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33" t="n">
        <f aca="false">high_SIPA_income!B101</f>
        <v>51747848.0799774</v>
      </c>
      <c r="F108" s="133" t="n">
        <f aca="false">high_SIPA_income!I101</f>
        <v>213276.92684096</v>
      </c>
      <c r="G108" s="42" t="n">
        <f aca="false">E108-F108*0.7</f>
        <v>51598554.2311887</v>
      </c>
      <c r="H108" s="42"/>
      <c r="I108" s="42"/>
      <c r="J108" s="42" t="n">
        <f aca="false">G108*3.8235866717</f>
        <v>197291544.237363</v>
      </c>
      <c r="K108" s="9"/>
      <c r="L108" s="42"/>
      <c r="M108" s="42" t="n">
        <f aca="false">F108*2.511711692</f>
        <v>535690.150780268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75" hidden="false" customHeight="false" outlineLevel="0" collapsed="false">
      <c r="A109" s="40"/>
      <c r="B109" s="40" t="n">
        <v>2040</v>
      </c>
      <c r="C109" s="5" t="n">
        <v>1</v>
      </c>
      <c r="D109" s="40" t="n">
        <v>261</v>
      </c>
      <c r="E109" s="131" t="n">
        <f aca="false">high_SIPA_income!B102</f>
        <v>45487892.8007509</v>
      </c>
      <c r="F109" s="131" t="n">
        <f aca="false">high_SIPA_income!I102</f>
        <v>204820.663972238</v>
      </c>
      <c r="G109" s="8" t="n">
        <f aca="false">E109-F109*0.7</f>
        <v>45344518.3359703</v>
      </c>
      <c r="H109" s="8"/>
      <c r="I109" s="8"/>
      <c r="J109" s="8" t="n">
        <f aca="false">G109*3.8235866717</f>
        <v>173378695.944072</v>
      </c>
      <c r="K109" s="6"/>
      <c r="L109" s="8"/>
      <c r="M109" s="8" t="n">
        <f aca="false">F109*2.511711692</f>
        <v>514450.456462273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</row>
    <row r="110" customFormat="false" ht="12.75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33" t="n">
        <f aca="false">high_SIPA_income!B103</f>
        <v>52486092.1421617</v>
      </c>
      <c r="F110" s="133" t="n">
        <f aca="false">high_SIPA_income!I103</f>
        <v>221267.2478193</v>
      </c>
      <c r="G110" s="42" t="n">
        <f aca="false">E110-F110*0.7</f>
        <v>52331205.0686882</v>
      </c>
      <c r="H110" s="42"/>
      <c r="I110" s="42"/>
      <c r="J110" s="42" t="n">
        <f aca="false">G110*3.8235866717</f>
        <v>200092898.214636</v>
      </c>
      <c r="K110" s="9"/>
      <c r="L110" s="42"/>
      <c r="M110" s="42" t="n">
        <f aca="false">F110*2.511711692</f>
        <v>555759.533404397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75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33" t="n">
        <f aca="false">high_SIPA_income!B104</f>
        <v>45996495.6372613</v>
      </c>
      <c r="F111" s="133" t="n">
        <f aca="false">high_SIPA_income!I104</f>
        <v>218385.063090381</v>
      </c>
      <c r="G111" s="42" t="n">
        <f aca="false">E111-F111*0.7</f>
        <v>45843626.093098</v>
      </c>
      <c r="H111" s="42"/>
      <c r="I111" s="42"/>
      <c r="J111" s="42" t="n">
        <f aca="false">G111*3.8235866717</f>
        <v>175287077.711968</v>
      </c>
      <c r="K111" s="9"/>
      <c r="L111" s="42"/>
      <c r="M111" s="42" t="n">
        <f aca="false">F111*2.511711692</f>
        <v>548520.316322268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75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33" t="n">
        <f aca="false">high_SIPA_income!B105</f>
        <v>53061902.2587519</v>
      </c>
      <c r="F112" s="133" t="n">
        <f aca="false">high_SIPA_income!I105</f>
        <v>226587.241278402</v>
      </c>
      <c r="G112" s="42" t="n">
        <f aca="false">E112-F112*0.7</f>
        <v>52903291.189857</v>
      </c>
      <c r="H112" s="42"/>
      <c r="I112" s="42"/>
      <c r="J112" s="42" t="n">
        <f aca="false">G112*3.8235866717</f>
        <v>202280319.082601</v>
      </c>
      <c r="K112" s="9"/>
      <c r="L112" s="42"/>
      <c r="M112" s="42" t="n">
        <f aca="false">F112*2.511711692</f>
        <v>569121.823176987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75" hidden="false" customHeight="false" outlineLevel="0" collapsed="false">
      <c r="A113" s="40"/>
      <c r="B113" s="40"/>
      <c r="C113" s="5"/>
      <c r="D113" s="40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</row>
    <row r="114" customFormat="false" ht="12.75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75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75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8" customFormat="false" ht="12.75" hidden="false" customHeight="false" outlineLevel="0" collapsed="false">
      <c r="E118" s="3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3" activeCellId="0" sqref="A1:J105"/>
    </sheetView>
  </sheetViews>
  <sheetFormatPr defaultColWidth="11.7578125" defaultRowHeight="12.75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22.7"/>
    <col collapsed="false" customWidth="true" hidden="false" outlineLevel="0" max="3" min="3" style="0" width="12.57"/>
  </cols>
  <sheetData>
    <row r="1" customFormat="false" ht="12.8" hidden="false" customHeight="false" outlineLevel="0" collapsed="false">
      <c r="A1" s="0" t="s">
        <v>172</v>
      </c>
      <c r="B1" s="0" t="s">
        <v>173</v>
      </c>
      <c r="C1" s="0" t="s">
        <v>174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5957.71823704739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5902.6327097858</v>
      </c>
      <c r="C20" s="0" t="n">
        <v>11445931</v>
      </c>
    </row>
    <row r="21" customFormat="false" ht="12.8" hidden="false" customHeight="false" outlineLevel="0" collapsed="false">
      <c r="A21" s="0" t="n">
        <v>68</v>
      </c>
      <c r="B21" s="0" t="n">
        <v>5780.10017825474</v>
      </c>
      <c r="C21" s="0" t="n">
        <v>11546507</v>
      </c>
    </row>
    <row r="22" customFormat="false" ht="12.8" hidden="false" customHeight="false" outlineLevel="0" collapsed="false">
      <c r="A22" s="0" t="n">
        <v>69</v>
      </c>
      <c r="B22" s="0" t="n">
        <v>5833.05426959328</v>
      </c>
      <c r="C22" s="0" t="n">
        <v>11506452</v>
      </c>
    </row>
    <row r="23" customFormat="false" ht="12.8" hidden="false" customHeight="false" outlineLevel="0" collapsed="false">
      <c r="A23" s="0" t="n">
        <v>70</v>
      </c>
      <c r="B23" s="0" t="n">
        <v>5856.65092961256</v>
      </c>
      <c r="C23" s="0" t="n">
        <v>11585176</v>
      </c>
    </row>
    <row r="24" customFormat="false" ht="12.8" hidden="false" customHeight="false" outlineLevel="0" collapsed="false">
      <c r="A24" s="0" t="n">
        <v>71</v>
      </c>
      <c r="B24" s="0" t="n">
        <v>5902.16691098717</v>
      </c>
      <c r="C24" s="0" t="n">
        <v>11574350</v>
      </c>
    </row>
    <row r="25" customFormat="false" ht="12.8" hidden="false" customHeight="false" outlineLevel="0" collapsed="false">
      <c r="A25" s="0" t="n">
        <v>72</v>
      </c>
      <c r="B25" s="0" t="n">
        <v>5936.91151876258</v>
      </c>
      <c r="C25" s="0" t="n">
        <v>11628672</v>
      </c>
    </row>
    <row r="26" customFormat="false" ht="12.8" hidden="false" customHeight="false" outlineLevel="0" collapsed="false">
      <c r="A26" s="0" t="n">
        <v>73</v>
      </c>
      <c r="B26" s="0" t="n">
        <v>6019.41462617072</v>
      </c>
      <c r="C26" s="0" t="n">
        <v>11645205</v>
      </c>
    </row>
    <row r="27" customFormat="false" ht="12.8" hidden="false" customHeight="false" outlineLevel="0" collapsed="false">
      <c r="A27" s="0" t="n">
        <v>74</v>
      </c>
      <c r="B27" s="0" t="n">
        <v>6052.90372118588</v>
      </c>
      <c r="C27" s="0" t="n">
        <v>11657039</v>
      </c>
    </row>
    <row r="28" customFormat="false" ht="12.8" hidden="false" customHeight="false" outlineLevel="0" collapsed="false">
      <c r="A28" s="0" t="n">
        <v>75</v>
      </c>
      <c r="B28" s="0" t="n">
        <v>6121.00056824607</v>
      </c>
      <c r="C28" s="0" t="n">
        <v>11731586</v>
      </c>
    </row>
    <row r="29" customFormat="false" ht="12.8" hidden="false" customHeight="false" outlineLevel="0" collapsed="false">
      <c r="A29" s="0" t="n">
        <v>76</v>
      </c>
      <c r="B29" s="0" t="n">
        <v>6213.23837611612</v>
      </c>
      <c r="C29" s="0" t="n">
        <v>11811510</v>
      </c>
    </row>
    <row r="30" customFormat="false" ht="12.8" hidden="false" customHeight="false" outlineLevel="0" collapsed="false">
      <c r="A30" s="0" t="n">
        <v>77</v>
      </c>
      <c r="B30" s="0" t="n">
        <v>6232.93448477598</v>
      </c>
      <c r="C30" s="0" t="n">
        <v>11843898</v>
      </c>
    </row>
    <row r="31" customFormat="false" ht="12.8" hidden="false" customHeight="false" outlineLevel="0" collapsed="false">
      <c r="A31" s="0" t="n">
        <v>78</v>
      </c>
      <c r="B31" s="0" t="n">
        <v>6273.83766673613</v>
      </c>
      <c r="C31" s="0" t="n">
        <v>11872842</v>
      </c>
    </row>
    <row r="32" customFormat="false" ht="12.8" hidden="false" customHeight="false" outlineLevel="0" collapsed="false">
      <c r="A32" s="0" t="n">
        <v>79</v>
      </c>
      <c r="B32" s="0" t="n">
        <v>6329.76178256606</v>
      </c>
      <c r="C32" s="0" t="n">
        <v>11912247</v>
      </c>
    </row>
    <row r="33" customFormat="false" ht="12.8" hidden="false" customHeight="false" outlineLevel="0" collapsed="false">
      <c r="A33" s="0" t="n">
        <v>80</v>
      </c>
      <c r="B33" s="0" t="n">
        <v>6366.24968412303</v>
      </c>
      <c r="C33" s="0" t="n">
        <v>11956660</v>
      </c>
    </row>
    <row r="34" customFormat="false" ht="12.8" hidden="false" customHeight="false" outlineLevel="0" collapsed="false">
      <c r="A34" s="0" t="n">
        <v>81</v>
      </c>
      <c r="B34" s="0" t="n">
        <v>6472.08422897483</v>
      </c>
      <c r="C34" s="0" t="n">
        <v>11989051</v>
      </c>
    </row>
    <row r="35" customFormat="false" ht="12.8" hidden="false" customHeight="false" outlineLevel="0" collapsed="false">
      <c r="A35" s="0" t="n">
        <v>82</v>
      </c>
      <c r="B35" s="0" t="n">
        <v>6518.2793672082</v>
      </c>
      <c r="C35" s="0" t="n">
        <v>12081294</v>
      </c>
    </row>
    <row r="36" customFormat="false" ht="12.8" hidden="false" customHeight="false" outlineLevel="0" collapsed="false">
      <c r="A36" s="0" t="n">
        <v>83</v>
      </c>
      <c r="B36" s="0" t="n">
        <v>6584.57373316296</v>
      </c>
      <c r="C36" s="0" t="n">
        <v>12104408</v>
      </c>
    </row>
    <row r="37" customFormat="false" ht="12.8" hidden="false" customHeight="false" outlineLevel="0" collapsed="false">
      <c r="A37" s="0" t="n">
        <v>84</v>
      </c>
      <c r="B37" s="0" t="n">
        <v>6637.77521046992</v>
      </c>
      <c r="C37" s="0" t="n">
        <v>12142338</v>
      </c>
    </row>
    <row r="38" customFormat="false" ht="12.8" hidden="false" customHeight="false" outlineLevel="0" collapsed="false">
      <c r="A38" s="0" t="n">
        <v>85</v>
      </c>
      <c r="B38" s="0" t="n">
        <v>6661.04963526519</v>
      </c>
      <c r="C38" s="0" t="n">
        <v>12213600</v>
      </c>
    </row>
    <row r="39" customFormat="false" ht="12.8" hidden="false" customHeight="false" outlineLevel="0" collapsed="false">
      <c r="A39" s="0" t="n">
        <v>86</v>
      </c>
      <c r="B39" s="0" t="n">
        <v>6728.0732620603</v>
      </c>
      <c r="C39" s="0" t="n">
        <v>12195557</v>
      </c>
    </row>
    <row r="40" customFormat="false" ht="12.8" hidden="false" customHeight="false" outlineLevel="0" collapsed="false">
      <c r="A40" s="0" t="n">
        <v>87</v>
      </c>
      <c r="B40" s="0" t="n">
        <v>6775.03381274963</v>
      </c>
      <c r="C40" s="0" t="n">
        <v>12195428</v>
      </c>
    </row>
    <row r="41" customFormat="false" ht="12.8" hidden="false" customHeight="false" outlineLevel="0" collapsed="false">
      <c r="A41" s="0" t="n">
        <v>88</v>
      </c>
      <c r="B41" s="0" t="n">
        <v>6820.25577755635</v>
      </c>
      <c r="C41" s="0" t="n">
        <v>12216072</v>
      </c>
    </row>
    <row r="42" customFormat="false" ht="12.8" hidden="false" customHeight="false" outlineLevel="0" collapsed="false">
      <c r="A42" s="0" t="n">
        <v>89</v>
      </c>
      <c r="B42" s="0" t="n">
        <v>6843.49415759824</v>
      </c>
      <c r="C42" s="0" t="n">
        <v>12307518</v>
      </c>
    </row>
    <row r="43" customFormat="false" ht="12.8" hidden="false" customHeight="false" outlineLevel="0" collapsed="false">
      <c r="A43" s="0" t="n">
        <v>90</v>
      </c>
      <c r="B43" s="0" t="n">
        <v>6866.59102214942</v>
      </c>
      <c r="C43" s="0" t="n">
        <v>12337360</v>
      </c>
    </row>
    <row r="44" customFormat="false" ht="12.8" hidden="false" customHeight="false" outlineLevel="0" collapsed="false">
      <c r="A44" s="0" t="n">
        <v>91</v>
      </c>
      <c r="B44" s="0" t="n">
        <v>6902.86935351004</v>
      </c>
      <c r="C44" s="0" t="n">
        <v>12410525</v>
      </c>
    </row>
    <row r="45" customFormat="false" ht="12.8" hidden="false" customHeight="false" outlineLevel="0" collapsed="false">
      <c r="A45" s="0" t="n">
        <v>92</v>
      </c>
      <c r="B45" s="0" t="n">
        <v>6961.44044705568</v>
      </c>
      <c r="C45" s="0" t="n">
        <v>12417832</v>
      </c>
    </row>
    <row r="46" customFormat="false" ht="12.8" hidden="false" customHeight="false" outlineLevel="0" collapsed="false">
      <c r="A46" s="0" t="n">
        <v>93</v>
      </c>
      <c r="B46" s="0" t="n">
        <v>7030.94834323694</v>
      </c>
      <c r="C46" s="0" t="n">
        <v>12441985</v>
      </c>
    </row>
    <row r="47" customFormat="false" ht="12.8" hidden="false" customHeight="false" outlineLevel="0" collapsed="false">
      <c r="A47" s="0" t="n">
        <v>94</v>
      </c>
      <c r="B47" s="0" t="n">
        <v>7060.26684007798</v>
      </c>
      <c r="C47" s="0" t="n">
        <v>12467298</v>
      </c>
    </row>
    <row r="48" customFormat="false" ht="12.8" hidden="false" customHeight="false" outlineLevel="0" collapsed="false">
      <c r="A48" s="0" t="n">
        <v>95</v>
      </c>
      <c r="B48" s="0" t="n">
        <v>7089.50136357051</v>
      </c>
      <c r="C48" s="0" t="n">
        <v>12560063</v>
      </c>
    </row>
    <row r="49" customFormat="false" ht="12.8" hidden="false" customHeight="false" outlineLevel="0" collapsed="false">
      <c r="A49" s="0" t="n">
        <v>96</v>
      </c>
      <c r="B49" s="0" t="n">
        <v>7125.04776941992</v>
      </c>
      <c r="C49" s="0" t="n">
        <v>12549784</v>
      </c>
    </row>
    <row r="50" customFormat="false" ht="12.8" hidden="false" customHeight="false" outlineLevel="0" collapsed="false">
      <c r="A50" s="0" t="n">
        <v>97</v>
      </c>
      <c r="B50" s="0" t="n">
        <v>7151.49765935118</v>
      </c>
      <c r="C50" s="0" t="n">
        <v>12628959</v>
      </c>
    </row>
    <row r="51" customFormat="false" ht="12.8" hidden="false" customHeight="false" outlineLevel="0" collapsed="false">
      <c r="A51" s="0" t="n">
        <v>98</v>
      </c>
      <c r="B51" s="0" t="n">
        <v>7181.80526099785</v>
      </c>
      <c r="C51" s="0" t="n">
        <v>12660957</v>
      </c>
    </row>
    <row r="52" customFormat="false" ht="12.8" hidden="false" customHeight="false" outlineLevel="0" collapsed="false">
      <c r="A52" s="0" t="n">
        <v>99</v>
      </c>
      <c r="B52" s="0" t="n">
        <v>7217.67271751917</v>
      </c>
      <c r="C52" s="0" t="n">
        <v>12674526</v>
      </c>
    </row>
    <row r="53" customFormat="false" ht="12.8" hidden="false" customHeight="false" outlineLevel="0" collapsed="false">
      <c r="A53" s="0" t="n">
        <v>100</v>
      </c>
      <c r="B53" s="0" t="n">
        <v>7265.0698711798</v>
      </c>
      <c r="C53" s="0" t="n">
        <v>12742746</v>
      </c>
    </row>
    <row r="54" customFormat="false" ht="12.8" hidden="false" customHeight="false" outlineLevel="0" collapsed="false">
      <c r="A54" s="0" t="n">
        <v>101</v>
      </c>
      <c r="B54" s="0" t="n">
        <v>7292.22331115231</v>
      </c>
      <c r="C54" s="0" t="n">
        <v>12804522</v>
      </c>
    </row>
    <row r="55" customFormat="false" ht="12.8" hidden="false" customHeight="false" outlineLevel="0" collapsed="false">
      <c r="A55" s="0" t="n">
        <v>102</v>
      </c>
      <c r="B55" s="0" t="n">
        <v>7337.42911352664</v>
      </c>
      <c r="C55" s="0" t="n">
        <v>12807967</v>
      </c>
    </row>
    <row r="56" customFormat="false" ht="12.8" hidden="false" customHeight="false" outlineLevel="0" collapsed="false">
      <c r="A56" s="0" t="n">
        <v>103</v>
      </c>
      <c r="B56" s="0" t="n">
        <v>7374.34162656164</v>
      </c>
      <c r="C56" s="0" t="n">
        <v>12862203</v>
      </c>
    </row>
    <row r="57" customFormat="false" ht="12.8" hidden="false" customHeight="false" outlineLevel="0" collapsed="false">
      <c r="A57" s="0" t="n">
        <v>104</v>
      </c>
      <c r="B57" s="0" t="n">
        <v>7414.25814149174</v>
      </c>
      <c r="C57" s="0" t="n">
        <v>12907210</v>
      </c>
    </row>
    <row r="58" customFormat="false" ht="12.8" hidden="false" customHeight="false" outlineLevel="0" collapsed="false">
      <c r="A58" s="0" t="n">
        <v>105</v>
      </c>
      <c r="B58" s="0" t="n">
        <v>7458.63592599141</v>
      </c>
      <c r="C58" s="0" t="n">
        <v>12920281</v>
      </c>
    </row>
    <row r="59" customFormat="false" ht="12.8" hidden="false" customHeight="false" outlineLevel="0" collapsed="false">
      <c r="A59" s="0" t="n">
        <v>106</v>
      </c>
      <c r="B59" s="0" t="n">
        <v>7478.92266258077</v>
      </c>
      <c r="C59" s="0" t="n">
        <v>12991304</v>
      </c>
    </row>
    <row r="60" customFormat="false" ht="12.8" hidden="false" customHeight="false" outlineLevel="0" collapsed="false">
      <c r="A60" s="0" t="n">
        <v>107</v>
      </c>
      <c r="B60" s="0" t="n">
        <v>7533.66608917379</v>
      </c>
      <c r="C60" s="0" t="n">
        <v>13000363</v>
      </c>
    </row>
    <row r="61" customFormat="false" ht="12.8" hidden="false" customHeight="false" outlineLevel="0" collapsed="false">
      <c r="A61" s="0" t="n">
        <v>108</v>
      </c>
      <c r="B61" s="0" t="n">
        <v>7583.5938129171</v>
      </c>
      <c r="C61" s="0" t="n">
        <v>12971118</v>
      </c>
    </row>
    <row r="62" customFormat="false" ht="12.8" hidden="false" customHeight="false" outlineLevel="0" collapsed="false">
      <c r="A62" s="0" t="n">
        <v>109</v>
      </c>
      <c r="B62" s="0" t="n">
        <v>7668.2135618823</v>
      </c>
      <c r="C62" s="0" t="n">
        <v>13008780</v>
      </c>
    </row>
    <row r="63" customFormat="false" ht="12.8" hidden="false" customHeight="false" outlineLevel="0" collapsed="false">
      <c r="A63" s="0" t="n">
        <v>110</v>
      </c>
      <c r="B63" s="0" t="n">
        <v>7686.2596853907</v>
      </c>
      <c r="C63" s="0" t="n">
        <v>13022880</v>
      </c>
    </row>
    <row r="64" customFormat="false" ht="12.8" hidden="false" customHeight="false" outlineLevel="0" collapsed="false">
      <c r="A64" s="0" t="n">
        <v>111</v>
      </c>
      <c r="B64" s="0" t="n">
        <v>7695.96451755689</v>
      </c>
      <c r="C64" s="0" t="n">
        <v>12984395</v>
      </c>
    </row>
    <row r="65" customFormat="false" ht="12.8" hidden="false" customHeight="false" outlineLevel="0" collapsed="false">
      <c r="A65" s="0" t="n">
        <v>112</v>
      </c>
      <c r="B65" s="0" t="n">
        <v>7730.94008614715</v>
      </c>
      <c r="C65" s="0" t="n">
        <v>13043013</v>
      </c>
    </row>
    <row r="66" customFormat="false" ht="12.8" hidden="false" customHeight="false" outlineLevel="0" collapsed="false">
      <c r="A66" s="0" t="n">
        <v>113</v>
      </c>
      <c r="B66" s="0" t="n">
        <v>7788.27119339175</v>
      </c>
      <c r="C66" s="0" t="n">
        <v>13030777</v>
      </c>
    </row>
    <row r="67" customFormat="false" ht="12.8" hidden="false" customHeight="false" outlineLevel="0" collapsed="false">
      <c r="A67" s="0" t="n">
        <v>114</v>
      </c>
      <c r="B67" s="0" t="n">
        <v>7795.83735832838</v>
      </c>
      <c r="C67" s="0" t="n">
        <v>13083798</v>
      </c>
    </row>
    <row r="68" customFormat="false" ht="12.8" hidden="false" customHeight="false" outlineLevel="0" collapsed="false">
      <c r="A68" s="0" t="n">
        <v>115</v>
      </c>
      <c r="B68" s="0" t="n">
        <v>7812.58406127354</v>
      </c>
      <c r="C68" s="0" t="n">
        <v>13087039</v>
      </c>
    </row>
    <row r="69" customFormat="false" ht="12.8" hidden="false" customHeight="false" outlineLevel="0" collapsed="false">
      <c r="A69" s="0" t="n">
        <v>116</v>
      </c>
      <c r="B69" s="0" t="n">
        <v>7806.43882613756</v>
      </c>
      <c r="C69" s="0" t="n">
        <v>13147909</v>
      </c>
    </row>
    <row r="70" customFormat="false" ht="12.8" hidden="false" customHeight="false" outlineLevel="0" collapsed="false">
      <c r="A70" s="0" t="n">
        <v>117</v>
      </c>
      <c r="B70" s="0" t="n">
        <v>7817.9423335631</v>
      </c>
      <c r="C70" s="0" t="n">
        <v>13183289</v>
      </c>
    </row>
    <row r="71" customFormat="false" ht="12.8" hidden="false" customHeight="false" outlineLevel="0" collapsed="false">
      <c r="A71" s="0" t="n">
        <v>118</v>
      </c>
      <c r="B71" s="0" t="n">
        <v>7884.15085071628</v>
      </c>
      <c r="C71" s="0" t="n">
        <v>13191651</v>
      </c>
    </row>
    <row r="72" customFormat="false" ht="12.8" hidden="false" customHeight="false" outlineLevel="0" collapsed="false">
      <c r="A72" s="0" t="n">
        <v>119</v>
      </c>
      <c r="B72" s="0" t="n">
        <v>7932.75137518545</v>
      </c>
      <c r="C72" s="0" t="n">
        <v>13295405</v>
      </c>
    </row>
    <row r="73" customFormat="false" ht="12.8" hidden="false" customHeight="false" outlineLevel="0" collapsed="false">
      <c r="A73" s="0" t="n">
        <v>120</v>
      </c>
      <c r="B73" s="0" t="n">
        <v>7990.30498807034</v>
      </c>
      <c r="C73" s="0" t="n">
        <v>13276199</v>
      </c>
    </row>
    <row r="74" customFormat="false" ht="12.8" hidden="false" customHeight="false" outlineLevel="0" collapsed="false">
      <c r="A74" s="0" t="n">
        <v>121</v>
      </c>
      <c r="B74" s="0" t="n">
        <v>8044.03086095342</v>
      </c>
      <c r="C74" s="0" t="n">
        <v>13280047</v>
      </c>
    </row>
    <row r="75" customFormat="false" ht="12.8" hidden="false" customHeight="false" outlineLevel="0" collapsed="false">
      <c r="A75" s="0" t="n">
        <v>122</v>
      </c>
      <c r="B75" s="0" t="n">
        <v>8055.07640332429</v>
      </c>
      <c r="C75" s="0" t="n">
        <v>13281104</v>
      </c>
    </row>
    <row r="76" customFormat="false" ht="12.8" hidden="false" customHeight="false" outlineLevel="0" collapsed="false">
      <c r="A76" s="0" t="n">
        <v>123</v>
      </c>
      <c r="B76" s="0" t="n">
        <v>8076.01878666505</v>
      </c>
      <c r="C76" s="0" t="n">
        <v>13304875</v>
      </c>
    </row>
    <row r="77" customFormat="false" ht="12.8" hidden="false" customHeight="false" outlineLevel="0" collapsed="false">
      <c r="A77" s="0" t="n">
        <v>124</v>
      </c>
      <c r="B77" s="0" t="n">
        <v>8123.61741502307</v>
      </c>
      <c r="C77" s="0" t="n">
        <v>13311401</v>
      </c>
    </row>
    <row r="78" customFormat="false" ht="12.8" hidden="false" customHeight="false" outlineLevel="0" collapsed="false">
      <c r="A78" s="0" t="n">
        <v>125</v>
      </c>
      <c r="B78" s="0" t="n">
        <v>8159.49188218275</v>
      </c>
      <c r="C78" s="0" t="n">
        <v>13383925</v>
      </c>
    </row>
    <row r="79" customFormat="false" ht="12.8" hidden="false" customHeight="false" outlineLevel="0" collapsed="false">
      <c r="A79" s="0" t="n">
        <v>126</v>
      </c>
      <c r="B79" s="0" t="n">
        <v>8183.4625785859</v>
      </c>
      <c r="C79" s="0" t="n">
        <v>13349216</v>
      </c>
    </row>
    <row r="80" customFormat="false" ht="12.8" hidden="false" customHeight="false" outlineLevel="0" collapsed="false">
      <c r="A80" s="0" t="n">
        <v>127</v>
      </c>
      <c r="B80" s="0" t="n">
        <v>8196.94784170693</v>
      </c>
      <c r="C80" s="0" t="n">
        <v>13404631</v>
      </c>
    </row>
    <row r="81" customFormat="false" ht="12.8" hidden="false" customHeight="false" outlineLevel="0" collapsed="false">
      <c r="A81" s="0" t="n">
        <v>128</v>
      </c>
      <c r="B81" s="0" t="n">
        <v>8290.1109745642</v>
      </c>
      <c r="C81" s="0" t="n">
        <v>13405163</v>
      </c>
    </row>
    <row r="82" customFormat="false" ht="12.8" hidden="false" customHeight="false" outlineLevel="0" collapsed="false">
      <c r="A82" s="0" t="n">
        <v>129</v>
      </c>
      <c r="B82" s="0" t="n">
        <v>8296.66131211413</v>
      </c>
      <c r="C82" s="0" t="n">
        <v>13444614</v>
      </c>
    </row>
    <row r="83" customFormat="false" ht="12.8" hidden="false" customHeight="false" outlineLevel="0" collapsed="false">
      <c r="A83" s="0" t="n">
        <v>130</v>
      </c>
      <c r="B83" s="0" t="n">
        <v>8328.38798269584</v>
      </c>
      <c r="C83" s="0" t="n">
        <v>13497497</v>
      </c>
    </row>
    <row r="84" customFormat="false" ht="12.8" hidden="false" customHeight="false" outlineLevel="0" collapsed="false">
      <c r="A84" s="0" t="n">
        <v>131</v>
      </c>
      <c r="B84" s="0" t="n">
        <v>8366.28162593554</v>
      </c>
      <c r="C84" s="0" t="n">
        <v>13529681</v>
      </c>
    </row>
    <row r="85" customFormat="false" ht="12.8" hidden="false" customHeight="false" outlineLevel="0" collapsed="false">
      <c r="A85" s="0" t="n">
        <v>132</v>
      </c>
      <c r="B85" s="0" t="n">
        <v>8370.40231160739</v>
      </c>
      <c r="C85" s="0" t="n">
        <v>13501160</v>
      </c>
    </row>
    <row r="86" customFormat="false" ht="12.8" hidden="false" customHeight="false" outlineLevel="0" collapsed="false">
      <c r="A86" s="0" t="n">
        <v>133</v>
      </c>
      <c r="B86" s="0" t="n">
        <v>8421.46099197897</v>
      </c>
      <c r="C86" s="0" t="n">
        <v>13502596</v>
      </c>
    </row>
    <row r="87" customFormat="false" ht="12.8" hidden="false" customHeight="false" outlineLevel="0" collapsed="false">
      <c r="A87" s="0" t="n">
        <v>134</v>
      </c>
      <c r="B87" s="0" t="n">
        <v>8444.85172318423</v>
      </c>
      <c r="C87" s="0" t="n">
        <v>13512162</v>
      </c>
    </row>
    <row r="88" customFormat="false" ht="12.8" hidden="false" customHeight="false" outlineLevel="0" collapsed="false">
      <c r="A88" s="0" t="n">
        <v>135</v>
      </c>
      <c r="B88" s="0" t="n">
        <v>8486.23831660898</v>
      </c>
      <c r="C88" s="0" t="n">
        <v>13602722</v>
      </c>
    </row>
    <row r="89" customFormat="false" ht="12.8" hidden="false" customHeight="false" outlineLevel="0" collapsed="false">
      <c r="A89" s="0" t="n">
        <v>136</v>
      </c>
      <c r="B89" s="0" t="n">
        <v>8500.46228961893</v>
      </c>
      <c r="C89" s="0" t="n">
        <v>13594969</v>
      </c>
    </row>
    <row r="90" customFormat="false" ht="12.8" hidden="false" customHeight="false" outlineLevel="0" collapsed="false">
      <c r="A90" s="0" t="n">
        <v>137</v>
      </c>
      <c r="B90" s="0" t="n">
        <v>8502.06946033086</v>
      </c>
      <c r="C90" s="0" t="n">
        <v>13611698</v>
      </c>
    </row>
    <row r="91" customFormat="false" ht="12.8" hidden="false" customHeight="false" outlineLevel="0" collapsed="false">
      <c r="A91" s="0" t="n">
        <v>138</v>
      </c>
      <c r="B91" s="0" t="n">
        <v>8534.28287803402</v>
      </c>
      <c r="C91" s="0" t="n">
        <v>13641083</v>
      </c>
    </row>
    <row r="92" customFormat="false" ht="12.8" hidden="false" customHeight="false" outlineLevel="0" collapsed="false">
      <c r="A92" s="0" t="n">
        <v>139</v>
      </c>
      <c r="B92" s="0" t="n">
        <v>8585.47996004365</v>
      </c>
      <c r="C92" s="0" t="n">
        <v>13676222</v>
      </c>
    </row>
    <row r="93" customFormat="false" ht="12.8" hidden="false" customHeight="false" outlineLevel="0" collapsed="false">
      <c r="A93" s="0" t="n">
        <v>140</v>
      </c>
      <c r="B93" s="0" t="n">
        <v>8629.29721208284</v>
      </c>
      <c r="C93" s="0" t="n">
        <v>13671874</v>
      </c>
    </row>
    <row r="94" customFormat="false" ht="12.8" hidden="false" customHeight="false" outlineLevel="0" collapsed="false">
      <c r="A94" s="0" t="n">
        <v>141</v>
      </c>
      <c r="B94" s="0" t="n">
        <v>8644.41980041599</v>
      </c>
      <c r="C94" s="0" t="n">
        <v>13718008</v>
      </c>
    </row>
    <row r="95" customFormat="false" ht="12.8" hidden="false" customHeight="false" outlineLevel="0" collapsed="false">
      <c r="A95" s="0" t="n">
        <v>142</v>
      </c>
      <c r="B95" s="0" t="n">
        <v>8711.72376931033</v>
      </c>
      <c r="C95" s="0" t="n">
        <v>13748286</v>
      </c>
    </row>
    <row r="96" customFormat="false" ht="12.8" hidden="false" customHeight="false" outlineLevel="0" collapsed="false">
      <c r="A96" s="0" t="n">
        <v>143</v>
      </c>
      <c r="B96" s="0" t="n">
        <v>8722.95187886598</v>
      </c>
      <c r="C96" s="0" t="n">
        <v>13710740</v>
      </c>
    </row>
    <row r="97" customFormat="false" ht="12.8" hidden="false" customHeight="false" outlineLevel="0" collapsed="false">
      <c r="A97" s="0" t="n">
        <v>144</v>
      </c>
      <c r="B97" s="0" t="n">
        <v>8750.050297184</v>
      </c>
      <c r="C97" s="0" t="n">
        <v>13762704</v>
      </c>
    </row>
    <row r="98" customFormat="false" ht="12.8" hidden="false" customHeight="false" outlineLevel="0" collapsed="false">
      <c r="A98" s="0" t="n">
        <v>145</v>
      </c>
      <c r="B98" s="0" t="n">
        <v>8815.30857964451</v>
      </c>
      <c r="C98" s="0" t="n">
        <v>13782099</v>
      </c>
    </row>
    <row r="99" customFormat="false" ht="12.8" hidden="false" customHeight="false" outlineLevel="0" collapsed="false">
      <c r="A99" s="0" t="n">
        <v>146</v>
      </c>
      <c r="B99" s="0" t="n">
        <v>8826.87592356729</v>
      </c>
      <c r="C99" s="0" t="n">
        <v>13799879</v>
      </c>
    </row>
    <row r="100" customFormat="false" ht="12.8" hidden="false" customHeight="false" outlineLevel="0" collapsed="false">
      <c r="A100" s="0" t="n">
        <v>147</v>
      </c>
      <c r="B100" s="0" t="n">
        <v>8835.98805469106</v>
      </c>
      <c r="C100" s="0" t="n">
        <v>13852545</v>
      </c>
    </row>
    <row r="101" customFormat="false" ht="12.8" hidden="false" customHeight="false" outlineLevel="0" collapsed="false">
      <c r="A101" s="0" t="n">
        <v>148</v>
      </c>
      <c r="B101" s="0" t="n">
        <v>8882.37719738349</v>
      </c>
      <c r="C101" s="0" t="n">
        <v>13904867</v>
      </c>
    </row>
    <row r="102" customFormat="false" ht="12.8" hidden="false" customHeight="false" outlineLevel="0" collapsed="false">
      <c r="A102" s="0" t="n">
        <v>149</v>
      </c>
      <c r="B102" s="0" t="n">
        <v>8894.82106988114</v>
      </c>
      <c r="C102" s="0" t="n">
        <v>13860188</v>
      </c>
    </row>
    <row r="103" customFormat="false" ht="12.8" hidden="false" customHeight="false" outlineLevel="0" collapsed="false">
      <c r="A103" s="0" t="n">
        <v>150</v>
      </c>
      <c r="B103" s="0" t="n">
        <v>8910.40099030639</v>
      </c>
      <c r="C103" s="0" t="n">
        <v>13920657</v>
      </c>
    </row>
    <row r="104" customFormat="false" ht="12.8" hidden="false" customHeight="false" outlineLevel="0" collapsed="false">
      <c r="A104" s="0" t="n">
        <v>151</v>
      </c>
      <c r="B104" s="0" t="n">
        <v>8961.6951194321</v>
      </c>
      <c r="C104" s="0" t="n">
        <v>13906164</v>
      </c>
    </row>
    <row r="105" customFormat="false" ht="12.8" hidden="false" customHeight="false" outlineLevel="0" collapsed="false">
      <c r="A105" s="0" t="n">
        <v>152</v>
      </c>
      <c r="B105" s="0" t="n">
        <v>8997.85921462271</v>
      </c>
      <c r="C105" s="0" t="n">
        <v>13914596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5" activeCellId="0" sqref="A1:J105"/>
    </sheetView>
  </sheetViews>
  <sheetFormatPr defaultColWidth="11.9140625" defaultRowHeight="12.75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22.7"/>
    <col collapsed="false" customWidth="true" hidden="false" outlineLevel="0" max="3" min="3" style="0" width="12.57"/>
  </cols>
  <sheetData>
    <row r="1" customFormat="false" ht="12.75" hidden="false" customHeight="false" outlineLevel="0" collapsed="false">
      <c r="A1" s="0" t="s">
        <v>172</v>
      </c>
      <c r="B1" s="0" t="s">
        <v>173</v>
      </c>
      <c r="C1" s="0" t="s">
        <v>174</v>
      </c>
    </row>
    <row r="2" customFormat="false" ht="12.75" hidden="false" customHeight="false" outlineLevel="0" collapsed="false">
      <c r="A2" s="0" t="n">
        <v>49</v>
      </c>
      <c r="B2" s="144" t="n">
        <v>6414.78904699531</v>
      </c>
      <c r="C2" s="0" t="n">
        <v>10914398</v>
      </c>
    </row>
    <row r="3" customFormat="false" ht="12.75" hidden="false" customHeight="false" outlineLevel="0" collapsed="false">
      <c r="A3" s="0" t="n">
        <v>50</v>
      </c>
      <c r="B3" s="144" t="n">
        <v>6778.90225184158</v>
      </c>
      <c r="C3" s="0" t="n">
        <v>11021763</v>
      </c>
    </row>
    <row r="4" customFormat="false" ht="12.75" hidden="false" customHeight="false" outlineLevel="0" collapsed="false">
      <c r="A4" s="0" t="n">
        <v>51</v>
      </c>
      <c r="B4" s="144" t="n">
        <v>7092.02100217064</v>
      </c>
      <c r="C4" s="0" t="n">
        <v>11059493</v>
      </c>
    </row>
    <row r="5" customFormat="false" ht="12.75" hidden="false" customHeight="false" outlineLevel="0" collapsed="false">
      <c r="A5" s="0" t="n">
        <v>52</v>
      </c>
      <c r="B5" s="144" t="n">
        <v>7113.98164433727</v>
      </c>
      <c r="C5" s="0" t="n">
        <v>11048388</v>
      </c>
    </row>
    <row r="6" customFormat="false" ht="12.75" hidden="false" customHeight="false" outlineLevel="0" collapsed="false">
      <c r="A6" s="0" t="n">
        <v>53</v>
      </c>
      <c r="B6" s="144" t="n">
        <v>6705.54599729676</v>
      </c>
      <c r="C6" s="0" t="n">
        <v>11064497</v>
      </c>
    </row>
    <row r="7" customFormat="false" ht="12.75" hidden="false" customHeight="false" outlineLevel="0" collapsed="false">
      <c r="A7" s="0" t="n">
        <v>54</v>
      </c>
      <c r="B7" s="144" t="n">
        <v>6521.17321865806</v>
      </c>
      <c r="C7" s="0" t="n">
        <v>11128156</v>
      </c>
    </row>
    <row r="8" customFormat="false" ht="12.75" hidden="false" customHeight="false" outlineLevel="0" collapsed="false">
      <c r="A8" s="0" t="n">
        <v>55</v>
      </c>
      <c r="B8" s="144" t="n">
        <v>6554.01964535573</v>
      </c>
      <c r="C8" s="0" t="n">
        <v>11235296</v>
      </c>
    </row>
    <row r="9" customFormat="false" ht="12.75" hidden="false" customHeight="false" outlineLevel="0" collapsed="false">
      <c r="A9" s="0" t="n">
        <v>56</v>
      </c>
      <c r="B9" s="144" t="n">
        <v>6660.1842529205</v>
      </c>
      <c r="C9" s="0" t="n">
        <v>11156745</v>
      </c>
    </row>
    <row r="10" customFormat="false" ht="12.75" hidden="false" customHeight="false" outlineLevel="0" collapsed="false">
      <c r="A10" s="0" t="n">
        <v>57</v>
      </c>
      <c r="B10" s="144" t="n">
        <v>6744.03429129675</v>
      </c>
      <c r="C10" s="0" t="n">
        <v>11057148</v>
      </c>
    </row>
    <row r="11" customFormat="false" ht="12.75" hidden="false" customHeight="false" outlineLevel="0" collapsed="false">
      <c r="A11" s="0" t="n">
        <v>58</v>
      </c>
      <c r="B11" s="144" t="n">
        <v>6741.66175252587</v>
      </c>
      <c r="C11" s="0" t="n">
        <v>11247506</v>
      </c>
    </row>
    <row r="12" customFormat="false" ht="12.75" hidden="false" customHeight="false" outlineLevel="0" collapsed="false">
      <c r="A12" s="0" t="n">
        <v>59</v>
      </c>
      <c r="B12" s="144" t="n">
        <v>6886.42921069284</v>
      </c>
      <c r="C12" s="0" t="n">
        <v>11410134</v>
      </c>
    </row>
    <row r="13" customFormat="false" ht="12.75" hidden="false" customHeight="false" outlineLevel="0" collapsed="false">
      <c r="A13" s="0" t="n">
        <v>60</v>
      </c>
      <c r="B13" s="144" t="n">
        <v>6890.54533395775</v>
      </c>
      <c r="C13" s="0" t="n">
        <v>11521898</v>
      </c>
    </row>
    <row r="14" customFormat="false" ht="12.75" hidden="false" customHeight="false" outlineLevel="0" collapsed="false">
      <c r="A14" s="0" t="n">
        <v>61</v>
      </c>
      <c r="B14" s="144" t="n">
        <v>6808.84926639221</v>
      </c>
      <c r="C14" s="0" t="n">
        <v>11482379</v>
      </c>
    </row>
    <row r="15" customFormat="false" ht="12.75" hidden="false" customHeight="false" outlineLevel="0" collapsed="false">
      <c r="A15" s="0" t="n">
        <v>62</v>
      </c>
      <c r="B15" s="144" t="n">
        <v>6722.87988857401</v>
      </c>
      <c r="C15" s="0" t="n">
        <v>11422089</v>
      </c>
    </row>
    <row r="16" customFormat="false" ht="12.75" hidden="false" customHeight="false" outlineLevel="0" collapsed="false">
      <c r="A16" s="0" t="n">
        <v>63</v>
      </c>
      <c r="B16" s="144" t="n">
        <v>6343.42583946065</v>
      </c>
      <c r="C16" s="0" t="n">
        <v>11521794</v>
      </c>
    </row>
    <row r="17" customFormat="false" ht="12.75" hidden="false" customHeight="false" outlineLevel="0" collapsed="false">
      <c r="A17" s="0" t="n">
        <v>64</v>
      </c>
      <c r="B17" s="144" t="n">
        <v>6007.47172090445</v>
      </c>
      <c r="C17" s="0" t="n">
        <v>11541231</v>
      </c>
    </row>
    <row r="18" customFormat="false" ht="12.75" hidden="false" customHeight="false" outlineLevel="0" collapsed="false">
      <c r="A18" s="0" t="n">
        <v>65</v>
      </c>
      <c r="B18" s="144" t="n">
        <v>5985.30123610738</v>
      </c>
      <c r="C18" s="0" t="n">
        <v>11452454</v>
      </c>
    </row>
    <row r="19" customFormat="false" ht="12.75" hidden="false" customHeight="false" outlineLevel="0" collapsed="false">
      <c r="A19" s="0" t="n">
        <v>66</v>
      </c>
      <c r="B19" s="144" t="n">
        <v>5958.11635701907</v>
      </c>
      <c r="C19" s="0" t="n">
        <v>11485377</v>
      </c>
    </row>
    <row r="20" customFormat="false" ht="12.75" hidden="false" customHeight="false" outlineLevel="0" collapsed="false">
      <c r="A20" s="0" t="n">
        <v>67</v>
      </c>
      <c r="B20" s="144" t="n">
        <v>5902.87223350446</v>
      </c>
      <c r="C20" s="0" t="n">
        <v>11448803</v>
      </c>
    </row>
    <row r="21" customFormat="false" ht="12.75" hidden="false" customHeight="false" outlineLevel="0" collapsed="false">
      <c r="A21" s="0" t="n">
        <v>68</v>
      </c>
      <c r="B21" s="144" t="n">
        <v>5859.55797690472</v>
      </c>
      <c r="C21" s="0" t="n">
        <v>11547846</v>
      </c>
    </row>
    <row r="22" customFormat="false" ht="12.75" hidden="false" customHeight="false" outlineLevel="0" collapsed="false">
      <c r="A22" s="0" t="n">
        <v>69</v>
      </c>
      <c r="B22" s="144" t="n">
        <v>5959.3095259097</v>
      </c>
      <c r="C22" s="0" t="n">
        <v>11550904</v>
      </c>
    </row>
    <row r="23" customFormat="false" ht="12.75" hidden="false" customHeight="false" outlineLevel="0" collapsed="false">
      <c r="A23" s="0" t="n">
        <v>70</v>
      </c>
      <c r="B23" s="144" t="n">
        <v>6078.96602713606</v>
      </c>
      <c r="C23" s="0" t="n">
        <v>11598921</v>
      </c>
    </row>
    <row r="24" customFormat="false" ht="12.75" hidden="false" customHeight="false" outlineLevel="0" collapsed="false">
      <c r="A24" s="0" t="n">
        <v>71</v>
      </c>
      <c r="B24" s="144" t="n">
        <v>6198.22496352159</v>
      </c>
      <c r="C24" s="0" t="n">
        <v>11592267</v>
      </c>
    </row>
    <row r="25" customFormat="false" ht="12.75" hidden="false" customHeight="false" outlineLevel="0" collapsed="false">
      <c r="A25" s="0" t="n">
        <v>72</v>
      </c>
      <c r="B25" s="144" t="n">
        <v>6316.43204429647</v>
      </c>
      <c r="C25" s="0" t="n">
        <v>11617863</v>
      </c>
    </row>
    <row r="26" customFormat="false" ht="12.75" hidden="false" customHeight="false" outlineLevel="0" collapsed="false">
      <c r="A26" s="0" t="n">
        <v>73</v>
      </c>
      <c r="B26" s="144" t="n">
        <v>6428.90223032854</v>
      </c>
      <c r="C26" s="0" t="n">
        <v>11697314</v>
      </c>
    </row>
    <row r="27" customFormat="false" ht="12.75" hidden="false" customHeight="false" outlineLevel="0" collapsed="false">
      <c r="A27" s="0" t="n">
        <v>74</v>
      </c>
      <c r="B27" s="144" t="n">
        <v>6545.29300486669</v>
      </c>
      <c r="C27" s="0" t="n">
        <v>11759702</v>
      </c>
    </row>
    <row r="28" customFormat="false" ht="12.75" hidden="false" customHeight="false" outlineLevel="0" collapsed="false">
      <c r="A28" s="0" t="n">
        <v>75</v>
      </c>
      <c r="B28" s="144" t="n">
        <v>6686.90897209624</v>
      </c>
      <c r="C28" s="0" t="n">
        <v>11771132</v>
      </c>
    </row>
    <row r="29" customFormat="false" ht="12.75" hidden="false" customHeight="false" outlineLevel="0" collapsed="false">
      <c r="A29" s="0" t="n">
        <v>76</v>
      </c>
      <c r="B29" s="144" t="n">
        <v>6821.77226275002</v>
      </c>
      <c r="C29" s="0" t="n">
        <v>11814454</v>
      </c>
    </row>
    <row r="30" customFormat="false" ht="12.75" hidden="false" customHeight="false" outlineLevel="0" collapsed="false">
      <c r="A30" s="0" t="n">
        <v>77</v>
      </c>
      <c r="B30" s="144" t="n">
        <v>6841.72557359649</v>
      </c>
      <c r="C30" s="0" t="n">
        <v>11887867</v>
      </c>
    </row>
    <row r="31" customFormat="false" ht="12.75" hidden="false" customHeight="false" outlineLevel="0" collapsed="false">
      <c r="A31" s="0" t="n">
        <v>78</v>
      </c>
      <c r="B31" s="144" t="n">
        <v>6896.59599889326</v>
      </c>
      <c r="C31" s="0" t="n">
        <v>11977183</v>
      </c>
    </row>
    <row r="32" customFormat="false" ht="12.75" hidden="false" customHeight="false" outlineLevel="0" collapsed="false">
      <c r="A32" s="0" t="n">
        <v>79</v>
      </c>
      <c r="B32" s="144" t="n">
        <v>6959.48693089973</v>
      </c>
      <c r="C32" s="0" t="n">
        <v>12003953</v>
      </c>
    </row>
    <row r="33" customFormat="false" ht="12.75" hidden="false" customHeight="false" outlineLevel="0" collapsed="false">
      <c r="A33" s="0" t="n">
        <v>80</v>
      </c>
      <c r="B33" s="144" t="n">
        <v>7024.51838965452</v>
      </c>
      <c r="C33" s="0" t="n">
        <v>12074069</v>
      </c>
    </row>
    <row r="34" customFormat="false" ht="12.75" hidden="false" customHeight="false" outlineLevel="0" collapsed="false">
      <c r="A34" s="0" t="n">
        <v>81</v>
      </c>
      <c r="B34" s="144" t="n">
        <v>7061.62898723288</v>
      </c>
      <c r="C34" s="0" t="n">
        <v>12165959</v>
      </c>
    </row>
    <row r="35" customFormat="false" ht="12.75" hidden="false" customHeight="false" outlineLevel="0" collapsed="false">
      <c r="A35" s="0" t="n">
        <v>82</v>
      </c>
      <c r="B35" s="144" t="n">
        <v>7107.91089995434</v>
      </c>
      <c r="C35" s="0" t="n">
        <v>12168197</v>
      </c>
    </row>
    <row r="36" customFormat="false" ht="12.75" hidden="false" customHeight="false" outlineLevel="0" collapsed="false">
      <c r="A36" s="0" t="n">
        <v>83</v>
      </c>
      <c r="B36" s="144" t="n">
        <v>7175.77376185119</v>
      </c>
      <c r="C36" s="0" t="n">
        <v>12208077</v>
      </c>
    </row>
    <row r="37" customFormat="false" ht="12.75" hidden="false" customHeight="false" outlineLevel="0" collapsed="false">
      <c r="A37" s="0" t="n">
        <v>84</v>
      </c>
      <c r="B37" s="144" t="n">
        <v>7243.74359730024</v>
      </c>
      <c r="C37" s="0" t="n">
        <v>12268752</v>
      </c>
    </row>
    <row r="38" customFormat="false" ht="12.75" hidden="false" customHeight="false" outlineLevel="0" collapsed="false">
      <c r="A38" s="0" t="n">
        <v>85</v>
      </c>
      <c r="B38" s="144" t="n">
        <v>7325.72738734599</v>
      </c>
      <c r="C38" s="0" t="n">
        <v>12242893</v>
      </c>
    </row>
    <row r="39" customFormat="false" ht="12.75" hidden="false" customHeight="false" outlineLevel="0" collapsed="false">
      <c r="A39" s="0" t="n">
        <v>86</v>
      </c>
      <c r="B39" s="144" t="n">
        <v>7363.4327521854</v>
      </c>
      <c r="C39" s="0" t="n">
        <v>12283997</v>
      </c>
    </row>
    <row r="40" customFormat="false" ht="12.75" hidden="false" customHeight="false" outlineLevel="0" collapsed="false">
      <c r="A40" s="0" t="n">
        <v>87</v>
      </c>
      <c r="B40" s="144" t="n">
        <v>7392.4212470608</v>
      </c>
      <c r="C40" s="0" t="n">
        <v>12422073</v>
      </c>
    </row>
    <row r="41" customFormat="false" ht="12.75" hidden="false" customHeight="false" outlineLevel="0" collapsed="false">
      <c r="A41" s="0" t="n">
        <v>88</v>
      </c>
      <c r="B41" s="144" t="n">
        <v>7458.42098856035</v>
      </c>
      <c r="C41" s="0" t="n">
        <v>12447422</v>
      </c>
    </row>
    <row r="42" customFormat="false" ht="12.75" hidden="false" customHeight="false" outlineLevel="0" collapsed="false">
      <c r="A42" s="0" t="n">
        <v>89</v>
      </c>
      <c r="B42" s="144" t="n">
        <v>7504.96739609413</v>
      </c>
      <c r="C42" s="0" t="n">
        <v>12483923</v>
      </c>
    </row>
    <row r="43" customFormat="false" ht="12.75" hidden="false" customHeight="false" outlineLevel="0" collapsed="false">
      <c r="A43" s="0" t="n">
        <v>90</v>
      </c>
      <c r="B43" s="144" t="n">
        <v>7562.58278983347</v>
      </c>
      <c r="C43" s="0" t="n">
        <v>12526419</v>
      </c>
    </row>
    <row r="44" customFormat="false" ht="12.75" hidden="false" customHeight="false" outlineLevel="0" collapsed="false">
      <c r="A44" s="0" t="n">
        <v>91</v>
      </c>
      <c r="B44" s="144" t="n">
        <v>7600.23259947465</v>
      </c>
      <c r="C44" s="0" t="n">
        <v>12582659</v>
      </c>
    </row>
    <row r="45" customFormat="false" ht="12.75" hidden="false" customHeight="false" outlineLevel="0" collapsed="false">
      <c r="A45" s="0" t="n">
        <v>92</v>
      </c>
      <c r="B45" s="144" t="n">
        <v>7657.0798748947</v>
      </c>
      <c r="C45" s="0" t="n">
        <v>12647696</v>
      </c>
    </row>
    <row r="46" customFormat="false" ht="12.75" hidden="false" customHeight="false" outlineLevel="0" collapsed="false">
      <c r="A46" s="0" t="n">
        <v>93</v>
      </c>
      <c r="B46" s="144" t="n">
        <v>7675.86150539327</v>
      </c>
      <c r="C46" s="0" t="n">
        <v>12695877</v>
      </c>
    </row>
    <row r="47" customFormat="false" ht="12.75" hidden="false" customHeight="false" outlineLevel="0" collapsed="false">
      <c r="A47" s="0" t="n">
        <v>94</v>
      </c>
      <c r="B47" s="144" t="n">
        <v>7751.25099936711</v>
      </c>
      <c r="C47" s="0" t="n">
        <v>12740133</v>
      </c>
    </row>
    <row r="48" customFormat="false" ht="12.75" hidden="false" customHeight="false" outlineLevel="0" collapsed="false">
      <c r="A48" s="0" t="n">
        <v>95</v>
      </c>
      <c r="B48" s="144" t="n">
        <v>7748.55580889009</v>
      </c>
      <c r="C48" s="0" t="n">
        <v>12815758</v>
      </c>
    </row>
    <row r="49" customFormat="false" ht="12.75" hidden="false" customHeight="false" outlineLevel="0" collapsed="false">
      <c r="A49" s="0" t="n">
        <v>96</v>
      </c>
      <c r="B49" s="144" t="n">
        <v>7825.08648374177</v>
      </c>
      <c r="C49" s="0" t="n">
        <v>12827521</v>
      </c>
    </row>
    <row r="50" customFormat="false" ht="12.75" hidden="false" customHeight="false" outlineLevel="0" collapsed="false">
      <c r="A50" s="0" t="n">
        <v>97</v>
      </c>
      <c r="B50" s="144" t="n">
        <v>7879.62595311994</v>
      </c>
      <c r="C50" s="0" t="n">
        <v>12833086</v>
      </c>
    </row>
    <row r="51" customFormat="false" ht="12.75" hidden="false" customHeight="false" outlineLevel="0" collapsed="false">
      <c r="A51" s="0" t="n">
        <v>98</v>
      </c>
      <c r="B51" s="144" t="n">
        <v>7906.48002582094</v>
      </c>
      <c r="C51" s="0" t="n">
        <v>12900554</v>
      </c>
    </row>
    <row r="52" customFormat="false" ht="12.75" hidden="false" customHeight="false" outlineLevel="0" collapsed="false">
      <c r="A52" s="0" t="n">
        <v>99</v>
      </c>
      <c r="B52" s="144" t="n">
        <v>8001.83097691566</v>
      </c>
      <c r="C52" s="0" t="n">
        <v>12946194</v>
      </c>
    </row>
    <row r="53" customFormat="false" ht="12.75" hidden="false" customHeight="false" outlineLevel="0" collapsed="false">
      <c r="A53" s="0" t="n">
        <v>100</v>
      </c>
      <c r="B53" s="144" t="n">
        <v>8052.14520487712</v>
      </c>
      <c r="C53" s="0" t="n">
        <v>12960410</v>
      </c>
    </row>
    <row r="54" customFormat="false" ht="12.75" hidden="false" customHeight="false" outlineLevel="0" collapsed="false">
      <c r="A54" s="0" t="n">
        <v>101</v>
      </c>
      <c r="B54" s="144" t="n">
        <v>8114.49351954827</v>
      </c>
      <c r="C54" s="0" t="n">
        <v>13039599</v>
      </c>
    </row>
    <row r="55" customFormat="false" ht="12.75" hidden="false" customHeight="false" outlineLevel="0" collapsed="false">
      <c r="A55" s="0" t="n">
        <v>102</v>
      </c>
      <c r="B55" s="144" t="n">
        <v>8165.96960521232</v>
      </c>
      <c r="C55" s="0" t="n">
        <v>13067302</v>
      </c>
    </row>
    <row r="56" customFormat="false" ht="12.75" hidden="false" customHeight="false" outlineLevel="0" collapsed="false">
      <c r="A56" s="0" t="n">
        <v>103</v>
      </c>
      <c r="B56" s="144" t="n">
        <v>8195.16617839607</v>
      </c>
      <c r="C56" s="0" t="n">
        <v>13106158</v>
      </c>
    </row>
    <row r="57" customFormat="false" ht="12.75" hidden="false" customHeight="false" outlineLevel="0" collapsed="false">
      <c r="A57" s="0" t="n">
        <v>104</v>
      </c>
      <c r="B57" s="144" t="n">
        <v>8271.27675593069</v>
      </c>
      <c r="C57" s="0" t="n">
        <v>13145527</v>
      </c>
    </row>
    <row r="58" customFormat="false" ht="12.75" hidden="false" customHeight="false" outlineLevel="0" collapsed="false">
      <c r="A58" s="0" t="n">
        <v>105</v>
      </c>
      <c r="B58" s="144" t="n">
        <v>8304.64707993541</v>
      </c>
      <c r="C58" s="0" t="n">
        <v>13217008</v>
      </c>
    </row>
    <row r="59" customFormat="false" ht="12.75" hidden="false" customHeight="false" outlineLevel="0" collapsed="false">
      <c r="A59" s="0" t="n">
        <v>106</v>
      </c>
      <c r="B59" s="144" t="n">
        <v>8351.9539452171</v>
      </c>
      <c r="C59" s="0" t="n">
        <v>13253558</v>
      </c>
    </row>
    <row r="60" customFormat="false" ht="12.75" hidden="false" customHeight="false" outlineLevel="0" collapsed="false">
      <c r="A60" s="0" t="n">
        <v>107</v>
      </c>
      <c r="B60" s="144" t="n">
        <v>8416.42492665688</v>
      </c>
      <c r="C60" s="0" t="n">
        <v>13307093</v>
      </c>
    </row>
    <row r="61" customFormat="false" ht="12.75" hidden="false" customHeight="false" outlineLevel="0" collapsed="false">
      <c r="A61" s="0" t="n">
        <v>108</v>
      </c>
      <c r="B61" s="144" t="n">
        <v>8467.71928817003</v>
      </c>
      <c r="C61" s="0" t="n">
        <v>13332925</v>
      </c>
    </row>
    <row r="62" customFormat="false" ht="12.75" hidden="false" customHeight="false" outlineLevel="0" collapsed="false">
      <c r="A62" s="0" t="n">
        <v>109</v>
      </c>
      <c r="B62" s="144" t="n">
        <v>8548.96576307409</v>
      </c>
      <c r="C62" s="0" t="n">
        <v>13378880</v>
      </c>
    </row>
    <row r="63" customFormat="false" ht="12.75" hidden="false" customHeight="false" outlineLevel="0" collapsed="false">
      <c r="A63" s="0" t="n">
        <v>110</v>
      </c>
      <c r="B63" s="144" t="n">
        <v>8565.61467630722</v>
      </c>
      <c r="C63" s="0" t="n">
        <v>13429551</v>
      </c>
    </row>
    <row r="64" customFormat="false" ht="12.75" hidden="false" customHeight="false" outlineLevel="0" collapsed="false">
      <c r="A64" s="0" t="n">
        <v>111</v>
      </c>
      <c r="B64" s="144" t="n">
        <v>8609.15155530213</v>
      </c>
      <c r="C64" s="0" t="n">
        <v>13431829</v>
      </c>
    </row>
    <row r="65" customFormat="false" ht="12.75" hidden="false" customHeight="false" outlineLevel="0" collapsed="false">
      <c r="A65" s="0" t="n">
        <v>112</v>
      </c>
      <c r="B65" s="144" t="n">
        <v>8667.11094582628</v>
      </c>
      <c r="C65" s="0" t="n">
        <v>13488648</v>
      </c>
    </row>
    <row r="66" customFormat="false" ht="12.75" hidden="false" customHeight="false" outlineLevel="0" collapsed="false">
      <c r="A66" s="0" t="n">
        <v>113</v>
      </c>
      <c r="B66" s="144" t="n">
        <v>8719.192889773</v>
      </c>
      <c r="C66" s="0" t="n">
        <v>13537212</v>
      </c>
    </row>
    <row r="67" customFormat="false" ht="12.75" hidden="false" customHeight="false" outlineLevel="0" collapsed="false">
      <c r="A67" s="0" t="n">
        <v>114</v>
      </c>
      <c r="B67" s="144" t="n">
        <v>8804.44867817667</v>
      </c>
      <c r="C67" s="0" t="n">
        <v>13590068</v>
      </c>
    </row>
    <row r="68" customFormat="false" ht="12.75" hidden="false" customHeight="false" outlineLevel="0" collapsed="false">
      <c r="A68" s="0" t="n">
        <v>115</v>
      </c>
      <c r="B68" s="144" t="n">
        <v>8870.40825584817</v>
      </c>
      <c r="C68" s="0" t="n">
        <v>13628841</v>
      </c>
    </row>
    <row r="69" customFormat="false" ht="12.75" hidden="false" customHeight="false" outlineLevel="0" collapsed="false">
      <c r="A69" s="0" t="n">
        <v>116</v>
      </c>
      <c r="B69" s="144" t="n">
        <v>8886.74708364047</v>
      </c>
      <c r="C69" s="0" t="n">
        <v>13698224</v>
      </c>
    </row>
    <row r="70" customFormat="false" ht="12.75" hidden="false" customHeight="false" outlineLevel="0" collapsed="false">
      <c r="A70" s="0" t="n">
        <v>117</v>
      </c>
      <c r="B70" s="144" t="n">
        <v>8945.03852989086</v>
      </c>
      <c r="C70" s="0" t="n">
        <v>13698120</v>
      </c>
    </row>
    <row r="71" customFormat="false" ht="12.75" hidden="false" customHeight="false" outlineLevel="0" collapsed="false">
      <c r="A71" s="0" t="n">
        <v>118</v>
      </c>
      <c r="B71" s="144" t="n">
        <v>8991.87154548608</v>
      </c>
      <c r="C71" s="0" t="n">
        <v>13752482</v>
      </c>
    </row>
    <row r="72" customFormat="false" ht="12.75" hidden="false" customHeight="false" outlineLevel="0" collapsed="false">
      <c r="A72" s="0" t="n">
        <v>119</v>
      </c>
      <c r="B72" s="144" t="n">
        <v>9059.94108822211</v>
      </c>
      <c r="C72" s="0" t="n">
        <v>13807786</v>
      </c>
    </row>
    <row r="73" customFormat="false" ht="12.75" hidden="false" customHeight="false" outlineLevel="0" collapsed="false">
      <c r="A73" s="0" t="n">
        <v>120</v>
      </c>
      <c r="B73" s="144" t="n">
        <v>9113.65143178736</v>
      </c>
      <c r="C73" s="0" t="n">
        <v>13811200</v>
      </c>
    </row>
    <row r="74" customFormat="false" ht="12.75" hidden="false" customHeight="false" outlineLevel="0" collapsed="false">
      <c r="A74" s="0" t="n">
        <v>121</v>
      </c>
      <c r="B74" s="144" t="n">
        <v>9167.54943912828</v>
      </c>
      <c r="C74" s="0" t="n">
        <v>13854606</v>
      </c>
    </row>
    <row r="75" customFormat="false" ht="12.75" hidden="false" customHeight="false" outlineLevel="0" collapsed="false">
      <c r="A75" s="0" t="n">
        <v>122</v>
      </c>
      <c r="B75" s="144" t="n">
        <v>9205.51181747245</v>
      </c>
      <c r="C75" s="0" t="n">
        <v>13929570</v>
      </c>
    </row>
    <row r="76" customFormat="false" ht="12.75" hidden="false" customHeight="false" outlineLevel="0" collapsed="false">
      <c r="A76" s="0" t="n">
        <v>123</v>
      </c>
      <c r="B76" s="144" t="n">
        <v>9306.03852047907</v>
      </c>
      <c r="C76" s="0" t="n">
        <v>13924466</v>
      </c>
    </row>
    <row r="77" customFormat="false" ht="12.75" hidden="false" customHeight="false" outlineLevel="0" collapsed="false">
      <c r="A77" s="0" t="n">
        <v>124</v>
      </c>
      <c r="B77" s="144" t="n">
        <v>9388.97688690947</v>
      </c>
      <c r="C77" s="0" t="n">
        <v>14004148</v>
      </c>
    </row>
    <row r="78" customFormat="false" ht="12.75" hidden="false" customHeight="false" outlineLevel="0" collapsed="false">
      <c r="A78" s="0" t="n">
        <v>125</v>
      </c>
      <c r="B78" s="144" t="n">
        <v>9437.69431042204</v>
      </c>
      <c r="C78" s="0" t="n">
        <v>14003020</v>
      </c>
    </row>
    <row r="79" customFormat="false" ht="12.75" hidden="false" customHeight="false" outlineLevel="0" collapsed="false">
      <c r="A79" s="0" t="n">
        <v>126</v>
      </c>
      <c r="B79" s="144" t="n">
        <v>9508.23346604369</v>
      </c>
      <c r="C79" s="0" t="n">
        <v>13981838</v>
      </c>
    </row>
    <row r="80" customFormat="false" ht="12.75" hidden="false" customHeight="false" outlineLevel="0" collapsed="false">
      <c r="A80" s="0" t="n">
        <v>127</v>
      </c>
      <c r="B80" s="144" t="n">
        <v>9566.46416458718</v>
      </c>
      <c r="C80" s="0" t="n">
        <v>14082843</v>
      </c>
    </row>
    <row r="81" customFormat="false" ht="12.75" hidden="false" customHeight="false" outlineLevel="0" collapsed="false">
      <c r="A81" s="0" t="n">
        <v>128</v>
      </c>
      <c r="B81" s="144" t="n">
        <v>9603.33205776849</v>
      </c>
      <c r="C81" s="0" t="n">
        <v>14110346</v>
      </c>
    </row>
    <row r="82" customFormat="false" ht="12.75" hidden="false" customHeight="false" outlineLevel="0" collapsed="false">
      <c r="A82" s="0" t="n">
        <v>129</v>
      </c>
      <c r="B82" s="144" t="n">
        <v>9608.80793816146</v>
      </c>
      <c r="C82" s="0" t="n">
        <v>14140172</v>
      </c>
    </row>
    <row r="83" customFormat="false" ht="12.75" hidden="false" customHeight="false" outlineLevel="0" collapsed="false">
      <c r="A83" s="0" t="n">
        <v>130</v>
      </c>
      <c r="B83" s="144" t="n">
        <v>9629.90734567272</v>
      </c>
      <c r="C83" s="0" t="n">
        <v>14185262</v>
      </c>
    </row>
    <row r="84" customFormat="false" ht="12.75" hidden="false" customHeight="false" outlineLevel="0" collapsed="false">
      <c r="A84" s="0" t="n">
        <v>131</v>
      </c>
      <c r="B84" s="144" t="n">
        <v>9681.12979513388</v>
      </c>
      <c r="C84" s="0" t="n">
        <v>14210911</v>
      </c>
    </row>
    <row r="85" customFormat="false" ht="12.75" hidden="false" customHeight="false" outlineLevel="0" collapsed="false">
      <c r="A85" s="0" t="n">
        <v>132</v>
      </c>
      <c r="B85" s="144" t="n">
        <v>9767.21774537705</v>
      </c>
      <c r="C85" s="0" t="n">
        <v>14234975</v>
      </c>
    </row>
    <row r="86" customFormat="false" ht="12.75" hidden="false" customHeight="false" outlineLevel="0" collapsed="false">
      <c r="A86" s="0" t="n">
        <v>133</v>
      </c>
      <c r="B86" s="144" t="n">
        <v>9785.95982692277</v>
      </c>
      <c r="C86" s="0" t="n">
        <v>14206041</v>
      </c>
    </row>
    <row r="87" customFormat="false" ht="12.75" hidden="false" customHeight="false" outlineLevel="0" collapsed="false">
      <c r="A87" s="0" t="n">
        <v>134</v>
      </c>
      <c r="B87" s="144" t="n">
        <v>9857.67363173562</v>
      </c>
      <c r="C87" s="0" t="n">
        <v>14256384</v>
      </c>
    </row>
    <row r="88" customFormat="false" ht="12.75" hidden="false" customHeight="false" outlineLevel="0" collapsed="false">
      <c r="A88" s="0" t="n">
        <v>135</v>
      </c>
      <c r="B88" s="144" t="n">
        <v>9928.40590105967</v>
      </c>
      <c r="C88" s="0" t="n">
        <v>14264986</v>
      </c>
    </row>
    <row r="89" customFormat="false" ht="12.75" hidden="false" customHeight="false" outlineLevel="0" collapsed="false">
      <c r="A89" s="0" t="n">
        <v>136</v>
      </c>
      <c r="B89" s="144" t="n">
        <v>9997.90292523318</v>
      </c>
      <c r="C89" s="0" t="n">
        <v>14329481</v>
      </c>
    </row>
    <row r="90" customFormat="false" ht="12.75" hidden="false" customHeight="false" outlineLevel="0" collapsed="false">
      <c r="A90" s="0" t="n">
        <v>137</v>
      </c>
      <c r="B90" s="144" t="n">
        <v>10014.1310668324</v>
      </c>
      <c r="C90" s="0" t="n">
        <v>14356970</v>
      </c>
    </row>
    <row r="91" customFormat="false" ht="12.75" hidden="false" customHeight="false" outlineLevel="0" collapsed="false">
      <c r="A91" s="0" t="n">
        <v>138</v>
      </c>
      <c r="B91" s="144" t="n">
        <v>10068.6660411927</v>
      </c>
      <c r="C91" s="0" t="n">
        <v>14371680</v>
      </c>
    </row>
    <row r="92" customFormat="false" ht="12.75" hidden="false" customHeight="false" outlineLevel="0" collapsed="false">
      <c r="A92" s="0" t="n">
        <v>139</v>
      </c>
      <c r="B92" s="144" t="n">
        <v>10121.2213691297</v>
      </c>
      <c r="C92" s="0" t="n">
        <v>14360905</v>
      </c>
    </row>
    <row r="93" customFormat="false" ht="12.75" hidden="false" customHeight="false" outlineLevel="0" collapsed="false">
      <c r="A93" s="0" t="n">
        <v>140</v>
      </c>
      <c r="B93" s="144" t="n">
        <v>10166.9648442995</v>
      </c>
      <c r="C93" s="0" t="n">
        <v>14453711</v>
      </c>
    </row>
    <row r="94" customFormat="false" ht="12.75" hidden="false" customHeight="false" outlineLevel="0" collapsed="false">
      <c r="A94" s="0" t="n">
        <v>141</v>
      </c>
      <c r="B94" s="144" t="n">
        <v>10261.8481460066</v>
      </c>
      <c r="C94" s="0" t="n">
        <v>14472293</v>
      </c>
    </row>
    <row r="95" customFormat="false" ht="12.75" hidden="false" customHeight="false" outlineLevel="0" collapsed="false">
      <c r="A95" s="0" t="n">
        <v>142</v>
      </c>
      <c r="B95" s="144" t="n">
        <v>10331.4500682657</v>
      </c>
      <c r="C95" s="0" t="n">
        <v>14478934</v>
      </c>
    </row>
    <row r="96" customFormat="false" ht="12.75" hidden="false" customHeight="false" outlineLevel="0" collapsed="false">
      <c r="A96" s="0" t="n">
        <v>143</v>
      </c>
      <c r="B96" s="144" t="n">
        <v>10356.0062672841</v>
      </c>
      <c r="C96" s="0" t="n">
        <v>14516354</v>
      </c>
    </row>
    <row r="97" customFormat="false" ht="12.75" hidden="false" customHeight="false" outlineLevel="0" collapsed="false">
      <c r="A97" s="0" t="n">
        <v>144</v>
      </c>
      <c r="B97" s="144" t="n">
        <v>10385.6283399859</v>
      </c>
      <c r="C97" s="0" t="n">
        <v>14557818</v>
      </c>
    </row>
    <row r="98" customFormat="false" ht="12.75" hidden="false" customHeight="false" outlineLevel="0" collapsed="false">
      <c r="A98" s="0" t="n">
        <v>145</v>
      </c>
      <c r="B98" s="144" t="n">
        <v>10437.2100140035</v>
      </c>
      <c r="C98" s="0" t="n">
        <v>14593138</v>
      </c>
    </row>
    <row r="99" customFormat="false" ht="12.75" hidden="false" customHeight="false" outlineLevel="0" collapsed="false">
      <c r="A99" s="0" t="n">
        <v>146</v>
      </c>
      <c r="B99" s="144" t="n">
        <v>10518.1378624039</v>
      </c>
      <c r="C99" s="0" t="n">
        <v>14547803</v>
      </c>
    </row>
    <row r="100" customFormat="false" ht="12.75" hidden="false" customHeight="false" outlineLevel="0" collapsed="false">
      <c r="A100" s="0" t="n">
        <v>147</v>
      </c>
      <c r="B100" s="144" t="n">
        <v>10547.4063460734</v>
      </c>
      <c r="C100" s="0" t="n">
        <v>14654401</v>
      </c>
    </row>
    <row r="101" customFormat="false" ht="12.75" hidden="false" customHeight="false" outlineLevel="0" collapsed="false">
      <c r="A101" s="0" t="n">
        <v>148</v>
      </c>
      <c r="B101" s="144" t="n">
        <v>10608.8471702885</v>
      </c>
      <c r="C101" s="0" t="n">
        <v>14708379</v>
      </c>
    </row>
    <row r="102" customFormat="false" ht="12.75" hidden="false" customHeight="false" outlineLevel="0" collapsed="false">
      <c r="A102" s="0" t="n">
        <v>149</v>
      </c>
      <c r="B102" s="144" t="n">
        <v>10649.7412033923</v>
      </c>
      <c r="C102" s="0" t="n">
        <v>14723116</v>
      </c>
    </row>
    <row r="103" customFormat="false" ht="12.75" hidden="false" customHeight="false" outlineLevel="0" collapsed="false">
      <c r="A103" s="0" t="n">
        <v>150</v>
      </c>
      <c r="B103" s="144" t="n">
        <v>10699.6152905295</v>
      </c>
      <c r="C103" s="0" t="n">
        <v>14753801</v>
      </c>
    </row>
    <row r="104" customFormat="false" ht="12.75" hidden="false" customHeight="false" outlineLevel="0" collapsed="false">
      <c r="A104" s="0" t="n">
        <v>151</v>
      </c>
      <c r="B104" s="144" t="n">
        <v>10767.43661148</v>
      </c>
      <c r="C104" s="0" t="n">
        <v>14765763</v>
      </c>
    </row>
    <row r="105" customFormat="false" ht="12.75" hidden="false" customHeight="false" outlineLevel="0" collapsed="false">
      <c r="A105" s="0" t="n">
        <v>152</v>
      </c>
      <c r="B105" s="144" t="n">
        <v>10820.3297421609</v>
      </c>
      <c r="C105" s="0" t="n">
        <v>14769297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:J105"/>
    </sheetView>
  </sheetViews>
  <sheetFormatPr defaultColWidth="11.9140625" defaultRowHeight="12.75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22.7"/>
    <col collapsed="false" customWidth="true" hidden="false" outlineLevel="0" max="3" min="3" style="0" width="12.57"/>
  </cols>
  <sheetData>
    <row r="1" customFormat="false" ht="12.75" hidden="false" customHeight="false" outlineLevel="0" collapsed="false">
      <c r="A1" s="0" t="s">
        <v>172</v>
      </c>
      <c r="B1" s="0" t="s">
        <v>173</v>
      </c>
      <c r="C1" s="0" t="s">
        <v>174</v>
      </c>
    </row>
    <row r="2" customFormat="false" ht="12.75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75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75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75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75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75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75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75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75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75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75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75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75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75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75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75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75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75" hidden="false" customHeight="false" outlineLevel="0" collapsed="false">
      <c r="A19" s="0" t="n">
        <v>66</v>
      </c>
      <c r="B19" s="0" t="n">
        <v>5957.71823704739</v>
      </c>
      <c r="C19" s="0" t="n">
        <v>11487356</v>
      </c>
    </row>
    <row r="20" customFormat="false" ht="12.75" hidden="false" customHeight="false" outlineLevel="0" collapsed="false">
      <c r="A20" s="0" t="n">
        <v>67</v>
      </c>
      <c r="B20" s="0" t="n">
        <v>5902.6327097858</v>
      </c>
      <c r="C20" s="0" t="n">
        <v>11445931</v>
      </c>
    </row>
    <row r="21" customFormat="false" ht="12.75" hidden="false" customHeight="false" outlineLevel="0" collapsed="false">
      <c r="A21" s="0" t="n">
        <v>68</v>
      </c>
      <c r="B21" s="0" t="n">
        <v>5855.11558035664</v>
      </c>
      <c r="C21" s="0" t="n">
        <v>11546507</v>
      </c>
    </row>
    <row r="22" customFormat="false" ht="12.75" hidden="false" customHeight="false" outlineLevel="0" collapsed="false">
      <c r="A22" s="0" t="n">
        <v>69</v>
      </c>
      <c r="B22" s="0" t="n">
        <v>5889.15450503347</v>
      </c>
      <c r="C22" s="0" t="n">
        <v>11515334</v>
      </c>
    </row>
    <row r="23" customFormat="false" ht="12.75" hidden="false" customHeight="false" outlineLevel="0" collapsed="false">
      <c r="A23" s="0" t="n">
        <v>70</v>
      </c>
      <c r="B23" s="0" t="n">
        <v>5895.46418447988</v>
      </c>
      <c r="C23" s="0" t="n">
        <v>11577895</v>
      </c>
    </row>
    <row r="24" customFormat="false" ht="12.75" hidden="false" customHeight="false" outlineLevel="0" collapsed="false">
      <c r="A24" s="0" t="n">
        <v>71</v>
      </c>
      <c r="B24" s="0" t="n">
        <v>5906.91807591276</v>
      </c>
      <c r="C24" s="0" t="n">
        <v>11566653</v>
      </c>
    </row>
    <row r="25" customFormat="false" ht="12.75" hidden="false" customHeight="false" outlineLevel="0" collapsed="false">
      <c r="A25" s="0" t="n">
        <v>72</v>
      </c>
      <c r="B25" s="0" t="n">
        <v>5914.94333278746</v>
      </c>
      <c r="C25" s="0" t="n">
        <v>11616948</v>
      </c>
    </row>
    <row r="26" customFormat="false" ht="12.75" hidden="false" customHeight="false" outlineLevel="0" collapsed="false">
      <c r="A26" s="0" t="n">
        <v>73</v>
      </c>
      <c r="B26" s="0" t="n">
        <v>5969.05269637404</v>
      </c>
      <c r="C26" s="0" t="n">
        <v>11618526</v>
      </c>
    </row>
    <row r="27" customFormat="false" ht="12.75" hidden="false" customHeight="false" outlineLevel="0" collapsed="false">
      <c r="A27" s="0" t="n">
        <v>74</v>
      </c>
      <c r="B27" s="0" t="n">
        <v>5979.34184627922</v>
      </c>
      <c r="C27" s="0" t="n">
        <v>11624911</v>
      </c>
    </row>
    <row r="28" customFormat="false" ht="12.75" hidden="false" customHeight="false" outlineLevel="0" collapsed="false">
      <c r="A28" s="0" t="n">
        <v>75</v>
      </c>
      <c r="B28" s="0" t="n">
        <v>5986.2927433296</v>
      </c>
      <c r="C28" s="0" t="n">
        <v>11711597</v>
      </c>
    </row>
    <row r="29" customFormat="false" ht="12.75" hidden="false" customHeight="false" outlineLevel="0" collapsed="false">
      <c r="A29" s="0" t="n">
        <v>76</v>
      </c>
      <c r="B29" s="0" t="n">
        <v>6014.50125041624</v>
      </c>
      <c r="C29" s="0" t="n">
        <v>11780722</v>
      </c>
    </row>
    <row r="30" customFormat="false" ht="12.75" hidden="false" customHeight="false" outlineLevel="0" collapsed="false">
      <c r="A30" s="0" t="n">
        <v>77</v>
      </c>
      <c r="B30" s="0" t="n">
        <v>6058.13494440868</v>
      </c>
      <c r="C30" s="0" t="n">
        <v>11768481</v>
      </c>
    </row>
    <row r="31" customFormat="false" ht="12.75" hidden="false" customHeight="false" outlineLevel="0" collapsed="false">
      <c r="A31" s="0" t="n">
        <v>78</v>
      </c>
      <c r="B31" s="0" t="n">
        <v>6073.74117425519</v>
      </c>
      <c r="C31" s="0" t="n">
        <v>11802809</v>
      </c>
    </row>
    <row r="32" customFormat="false" ht="12.75" hidden="false" customHeight="false" outlineLevel="0" collapsed="false">
      <c r="A32" s="0" t="n">
        <v>79</v>
      </c>
      <c r="B32" s="0" t="n">
        <v>6118.29291676596</v>
      </c>
      <c r="C32" s="0" t="n">
        <v>11839013</v>
      </c>
    </row>
    <row r="33" customFormat="false" ht="12.75" hidden="false" customHeight="false" outlineLevel="0" collapsed="false">
      <c r="A33" s="0" t="n">
        <v>80</v>
      </c>
      <c r="B33" s="0" t="n">
        <v>6149.98338694792</v>
      </c>
      <c r="C33" s="0" t="n">
        <v>11820684</v>
      </c>
    </row>
    <row r="34" customFormat="false" ht="12.75" hidden="false" customHeight="false" outlineLevel="0" collapsed="false">
      <c r="A34" s="0" t="n">
        <v>81</v>
      </c>
      <c r="B34" s="0" t="n">
        <v>6179.90284998184</v>
      </c>
      <c r="C34" s="0" t="n">
        <v>11845061</v>
      </c>
    </row>
    <row r="35" customFormat="false" ht="12.75" hidden="false" customHeight="false" outlineLevel="0" collapsed="false">
      <c r="A35" s="0" t="n">
        <v>82</v>
      </c>
      <c r="B35" s="0" t="n">
        <v>6175.62884717432</v>
      </c>
      <c r="C35" s="0" t="n">
        <v>11820613</v>
      </c>
    </row>
    <row r="36" customFormat="false" ht="12.75" hidden="false" customHeight="false" outlineLevel="0" collapsed="false">
      <c r="A36" s="0" t="n">
        <v>83</v>
      </c>
      <c r="B36" s="0" t="n">
        <v>6237.43675187587</v>
      </c>
      <c r="C36" s="0" t="n">
        <v>11888105</v>
      </c>
    </row>
    <row r="37" customFormat="false" ht="12.75" hidden="false" customHeight="false" outlineLevel="0" collapsed="false">
      <c r="A37" s="0" t="n">
        <v>84</v>
      </c>
      <c r="B37" s="0" t="n">
        <v>6277.0592799012</v>
      </c>
      <c r="C37" s="0" t="n">
        <v>11884410</v>
      </c>
    </row>
    <row r="38" customFormat="false" ht="12.75" hidden="false" customHeight="false" outlineLevel="0" collapsed="false">
      <c r="A38" s="0" t="n">
        <v>85</v>
      </c>
      <c r="B38" s="0" t="n">
        <v>6307.00548481417</v>
      </c>
      <c r="C38" s="0" t="n">
        <v>11915499</v>
      </c>
    </row>
    <row r="39" customFormat="false" ht="12.75" hidden="false" customHeight="false" outlineLevel="0" collapsed="false">
      <c r="A39" s="0" t="n">
        <v>86</v>
      </c>
      <c r="B39" s="0" t="n">
        <v>6303.1921203153</v>
      </c>
      <c r="C39" s="0" t="n">
        <v>11975566</v>
      </c>
    </row>
    <row r="40" customFormat="false" ht="12.75" hidden="false" customHeight="false" outlineLevel="0" collapsed="false">
      <c r="A40" s="0" t="n">
        <v>87</v>
      </c>
      <c r="B40" s="0" t="n">
        <v>6343.28252201246</v>
      </c>
      <c r="C40" s="0" t="n">
        <v>12011301</v>
      </c>
    </row>
    <row r="41" customFormat="false" ht="12.75" hidden="false" customHeight="false" outlineLevel="0" collapsed="false">
      <c r="A41" s="0" t="n">
        <v>88</v>
      </c>
      <c r="B41" s="0" t="n">
        <v>6375.55978964205</v>
      </c>
      <c r="C41" s="0" t="n">
        <v>12028470</v>
      </c>
    </row>
    <row r="42" customFormat="false" ht="12.75" hidden="false" customHeight="false" outlineLevel="0" collapsed="false">
      <c r="A42" s="0" t="n">
        <v>89</v>
      </c>
      <c r="B42" s="0" t="n">
        <v>6407.26003588706</v>
      </c>
      <c r="C42" s="0" t="n">
        <v>12026102</v>
      </c>
    </row>
    <row r="43" customFormat="false" ht="12.75" hidden="false" customHeight="false" outlineLevel="0" collapsed="false">
      <c r="A43" s="0" t="n">
        <v>90</v>
      </c>
      <c r="B43" s="0" t="n">
        <v>6419.58376260898</v>
      </c>
      <c r="C43" s="0" t="n">
        <v>12083990</v>
      </c>
    </row>
    <row r="44" customFormat="false" ht="12.75" hidden="false" customHeight="false" outlineLevel="0" collapsed="false">
      <c r="A44" s="0" t="n">
        <v>91</v>
      </c>
      <c r="B44" s="0" t="n">
        <v>6436.58627808515</v>
      </c>
      <c r="C44" s="0" t="n">
        <v>12165808</v>
      </c>
    </row>
    <row r="45" customFormat="false" ht="12.75" hidden="false" customHeight="false" outlineLevel="0" collapsed="false">
      <c r="A45" s="0" t="n">
        <v>92</v>
      </c>
      <c r="B45" s="0" t="n">
        <v>6466.0847210407</v>
      </c>
      <c r="C45" s="0" t="n">
        <v>12207453</v>
      </c>
    </row>
    <row r="46" customFormat="false" ht="12.75" hidden="false" customHeight="false" outlineLevel="0" collapsed="false">
      <c r="A46" s="0" t="n">
        <v>93</v>
      </c>
      <c r="B46" s="0" t="n">
        <v>6509.70199242626</v>
      </c>
      <c r="C46" s="0" t="n">
        <v>12263793</v>
      </c>
    </row>
    <row r="47" customFormat="false" ht="12.75" hidden="false" customHeight="false" outlineLevel="0" collapsed="false">
      <c r="A47" s="0" t="n">
        <v>94</v>
      </c>
      <c r="B47" s="0" t="n">
        <v>6542.14841980565</v>
      </c>
      <c r="C47" s="0" t="n">
        <v>12244018</v>
      </c>
    </row>
    <row r="48" customFormat="false" ht="12.75" hidden="false" customHeight="false" outlineLevel="0" collapsed="false">
      <c r="A48" s="0" t="n">
        <v>95</v>
      </c>
      <c r="B48" s="0" t="n">
        <v>6577.59933574718</v>
      </c>
      <c r="C48" s="0" t="n">
        <v>12302860</v>
      </c>
    </row>
    <row r="49" customFormat="false" ht="12.75" hidden="false" customHeight="false" outlineLevel="0" collapsed="false">
      <c r="A49" s="0" t="n">
        <v>96</v>
      </c>
      <c r="B49" s="0" t="n">
        <v>6595.08783180664</v>
      </c>
      <c r="C49" s="0" t="n">
        <v>12317123</v>
      </c>
    </row>
    <row r="50" customFormat="false" ht="12.75" hidden="false" customHeight="false" outlineLevel="0" collapsed="false">
      <c r="A50" s="0" t="n">
        <v>97</v>
      </c>
      <c r="B50" s="0" t="n">
        <v>6612.7903047932</v>
      </c>
      <c r="C50" s="0" t="n">
        <v>12308220</v>
      </c>
    </row>
    <row r="51" customFormat="false" ht="12.75" hidden="false" customHeight="false" outlineLevel="0" collapsed="false">
      <c r="A51" s="0" t="n">
        <v>98</v>
      </c>
      <c r="B51" s="0" t="n">
        <v>6634.12313656122</v>
      </c>
      <c r="C51" s="0" t="n">
        <v>12312665</v>
      </c>
    </row>
    <row r="52" customFormat="false" ht="12.75" hidden="false" customHeight="false" outlineLevel="0" collapsed="false">
      <c r="A52" s="0" t="n">
        <v>99</v>
      </c>
      <c r="B52" s="0" t="n">
        <v>6659.65648994983</v>
      </c>
      <c r="C52" s="0" t="n">
        <v>12329956</v>
      </c>
    </row>
    <row r="53" customFormat="false" ht="12.75" hidden="false" customHeight="false" outlineLevel="0" collapsed="false">
      <c r="A53" s="0" t="n">
        <v>100</v>
      </c>
      <c r="B53" s="0" t="n">
        <v>6654.02673520301</v>
      </c>
      <c r="C53" s="0" t="n">
        <v>12373127</v>
      </c>
    </row>
    <row r="54" customFormat="false" ht="12.75" hidden="false" customHeight="false" outlineLevel="0" collapsed="false">
      <c r="A54" s="0" t="n">
        <v>101</v>
      </c>
      <c r="B54" s="0" t="n">
        <v>6679.09666018342</v>
      </c>
      <c r="C54" s="0" t="n">
        <v>12376402</v>
      </c>
    </row>
    <row r="55" customFormat="false" ht="12.75" hidden="false" customHeight="false" outlineLevel="0" collapsed="false">
      <c r="A55" s="0" t="n">
        <v>102</v>
      </c>
      <c r="B55" s="0" t="n">
        <v>6739.62325760007</v>
      </c>
      <c r="C55" s="0" t="n">
        <v>12416238</v>
      </c>
    </row>
    <row r="56" customFormat="false" ht="12.75" hidden="false" customHeight="false" outlineLevel="0" collapsed="false">
      <c r="A56" s="0" t="n">
        <v>103</v>
      </c>
      <c r="B56" s="0" t="n">
        <v>6798.24986263291</v>
      </c>
      <c r="C56" s="0" t="n">
        <v>12444966</v>
      </c>
    </row>
    <row r="57" customFormat="false" ht="12.75" hidden="false" customHeight="false" outlineLevel="0" collapsed="false">
      <c r="A57" s="0" t="n">
        <v>104</v>
      </c>
      <c r="B57" s="0" t="n">
        <v>6832.32838907614</v>
      </c>
      <c r="C57" s="0" t="n">
        <v>12423882</v>
      </c>
    </row>
    <row r="58" customFormat="false" ht="12.75" hidden="false" customHeight="false" outlineLevel="0" collapsed="false">
      <c r="A58" s="0" t="n">
        <v>105</v>
      </c>
      <c r="B58" s="0" t="n">
        <v>6811.34558230078</v>
      </c>
      <c r="C58" s="0" t="n">
        <v>12508743</v>
      </c>
    </row>
    <row r="59" customFormat="false" ht="12.75" hidden="false" customHeight="false" outlineLevel="0" collapsed="false">
      <c r="A59" s="0" t="n">
        <v>106</v>
      </c>
      <c r="B59" s="0" t="n">
        <v>6815.8246062015</v>
      </c>
      <c r="C59" s="0" t="n">
        <v>12514368</v>
      </c>
    </row>
    <row r="60" customFormat="false" ht="12.75" hidden="false" customHeight="false" outlineLevel="0" collapsed="false">
      <c r="A60" s="0" t="n">
        <v>107</v>
      </c>
      <c r="B60" s="0" t="n">
        <v>6825.53751255676</v>
      </c>
      <c r="C60" s="0" t="n">
        <v>12500918</v>
      </c>
    </row>
    <row r="61" customFormat="false" ht="12.75" hidden="false" customHeight="false" outlineLevel="0" collapsed="false">
      <c r="A61" s="0" t="n">
        <v>108</v>
      </c>
      <c r="B61" s="0" t="n">
        <v>6863.42860162839</v>
      </c>
      <c r="C61" s="0" t="n">
        <v>12543749</v>
      </c>
    </row>
    <row r="62" customFormat="false" ht="12.75" hidden="false" customHeight="false" outlineLevel="0" collapsed="false">
      <c r="A62" s="0" t="n">
        <v>109</v>
      </c>
      <c r="B62" s="0" t="n">
        <v>6894.53768803122</v>
      </c>
      <c r="C62" s="0" t="n">
        <v>12603229</v>
      </c>
    </row>
    <row r="63" customFormat="false" ht="12.75" hidden="false" customHeight="false" outlineLevel="0" collapsed="false">
      <c r="A63" s="0" t="n">
        <v>110</v>
      </c>
      <c r="B63" s="0" t="n">
        <v>6901.69906931931</v>
      </c>
      <c r="C63" s="0" t="n">
        <v>12658872</v>
      </c>
    </row>
    <row r="64" customFormat="false" ht="12.75" hidden="false" customHeight="false" outlineLevel="0" collapsed="false">
      <c r="A64" s="0" t="n">
        <v>111</v>
      </c>
      <c r="B64" s="0" t="n">
        <v>6909.86609696257</v>
      </c>
      <c r="C64" s="0" t="n">
        <v>12628251</v>
      </c>
    </row>
    <row r="65" customFormat="false" ht="12.75" hidden="false" customHeight="false" outlineLevel="0" collapsed="false">
      <c r="A65" s="0" t="n">
        <v>112</v>
      </c>
      <c r="B65" s="0" t="n">
        <v>6950.04932928266</v>
      </c>
      <c r="C65" s="0" t="n">
        <v>12718078</v>
      </c>
    </row>
    <row r="66" customFormat="false" ht="12.75" hidden="false" customHeight="false" outlineLevel="0" collapsed="false">
      <c r="A66" s="0" t="n">
        <v>113</v>
      </c>
      <c r="B66" s="0" t="n">
        <v>6991.14501554312</v>
      </c>
      <c r="C66" s="0" t="n">
        <v>12676968</v>
      </c>
    </row>
    <row r="67" customFormat="false" ht="12.75" hidden="false" customHeight="false" outlineLevel="0" collapsed="false">
      <c r="A67" s="0" t="n">
        <v>114</v>
      </c>
      <c r="B67" s="0" t="n">
        <v>6968.66797999024</v>
      </c>
      <c r="C67" s="0" t="n">
        <v>12703504</v>
      </c>
    </row>
    <row r="68" customFormat="false" ht="12.75" hidden="false" customHeight="false" outlineLevel="0" collapsed="false">
      <c r="A68" s="0" t="n">
        <v>115</v>
      </c>
      <c r="B68" s="0" t="n">
        <v>6995.38530122379</v>
      </c>
      <c r="C68" s="0" t="n">
        <v>12694972</v>
      </c>
    </row>
    <row r="69" customFormat="false" ht="12.75" hidden="false" customHeight="false" outlineLevel="0" collapsed="false">
      <c r="A69" s="0" t="n">
        <v>116</v>
      </c>
      <c r="B69" s="0" t="n">
        <v>7011.37337997734</v>
      </c>
      <c r="C69" s="0" t="n">
        <v>12721786</v>
      </c>
    </row>
    <row r="70" customFormat="false" ht="12.75" hidden="false" customHeight="false" outlineLevel="0" collapsed="false">
      <c r="A70" s="0" t="n">
        <v>117</v>
      </c>
      <c r="B70" s="0" t="n">
        <v>7045.92764469828</v>
      </c>
      <c r="C70" s="0" t="n">
        <v>12656220</v>
      </c>
    </row>
    <row r="71" customFormat="false" ht="12.75" hidden="false" customHeight="false" outlineLevel="0" collapsed="false">
      <c r="A71" s="0" t="n">
        <v>118</v>
      </c>
      <c r="B71" s="0" t="n">
        <v>7054.02632651</v>
      </c>
      <c r="C71" s="0" t="n">
        <v>12684487</v>
      </c>
    </row>
    <row r="72" customFormat="false" ht="12.75" hidden="false" customHeight="false" outlineLevel="0" collapsed="false">
      <c r="A72" s="0" t="n">
        <v>119</v>
      </c>
      <c r="B72" s="0" t="n">
        <v>7026.45870990461</v>
      </c>
      <c r="C72" s="0" t="n">
        <v>12694395</v>
      </c>
    </row>
    <row r="73" customFormat="false" ht="12.75" hidden="false" customHeight="false" outlineLevel="0" collapsed="false">
      <c r="A73" s="0" t="n">
        <v>120</v>
      </c>
      <c r="B73" s="0" t="n">
        <v>7070.59551712485</v>
      </c>
      <c r="C73" s="0" t="n">
        <v>12734133</v>
      </c>
    </row>
    <row r="74" customFormat="false" ht="12.75" hidden="false" customHeight="false" outlineLevel="0" collapsed="false">
      <c r="A74" s="0" t="n">
        <v>121</v>
      </c>
      <c r="B74" s="0" t="n">
        <v>7085.75601201096</v>
      </c>
      <c r="C74" s="0" t="n">
        <v>12689129</v>
      </c>
    </row>
    <row r="75" customFormat="false" ht="12.75" hidden="false" customHeight="false" outlineLevel="0" collapsed="false">
      <c r="A75" s="0" t="n">
        <v>122</v>
      </c>
      <c r="B75" s="0" t="n">
        <v>7096.32311773217</v>
      </c>
      <c r="C75" s="0" t="n">
        <v>12717783</v>
      </c>
    </row>
    <row r="76" customFormat="false" ht="12.75" hidden="false" customHeight="false" outlineLevel="0" collapsed="false">
      <c r="A76" s="0" t="n">
        <v>123</v>
      </c>
      <c r="B76" s="0" t="n">
        <v>7100.63896411306</v>
      </c>
      <c r="C76" s="0" t="n">
        <v>12735624</v>
      </c>
    </row>
    <row r="77" customFormat="false" ht="12.75" hidden="false" customHeight="false" outlineLevel="0" collapsed="false">
      <c r="A77" s="0" t="n">
        <v>124</v>
      </c>
      <c r="B77" s="0" t="n">
        <v>7073.06153221581</v>
      </c>
      <c r="C77" s="0" t="n">
        <v>12766195</v>
      </c>
    </row>
    <row r="78" customFormat="false" ht="12.75" hidden="false" customHeight="false" outlineLevel="0" collapsed="false">
      <c r="A78" s="0" t="n">
        <v>125</v>
      </c>
      <c r="B78" s="0" t="n">
        <v>7064.60830117689</v>
      </c>
      <c r="C78" s="0" t="n">
        <v>12779769</v>
      </c>
    </row>
    <row r="79" customFormat="false" ht="12.75" hidden="false" customHeight="false" outlineLevel="0" collapsed="false">
      <c r="A79" s="0" t="n">
        <v>126</v>
      </c>
      <c r="B79" s="0" t="n">
        <v>7099.18897579475</v>
      </c>
      <c r="C79" s="0" t="n">
        <v>12797202</v>
      </c>
    </row>
    <row r="80" customFormat="false" ht="12.75" hidden="false" customHeight="false" outlineLevel="0" collapsed="false">
      <c r="A80" s="0" t="n">
        <v>127</v>
      </c>
      <c r="B80" s="0" t="n">
        <v>7102.33159948881</v>
      </c>
      <c r="C80" s="0" t="n">
        <v>12832073</v>
      </c>
    </row>
    <row r="81" customFormat="false" ht="12.75" hidden="false" customHeight="false" outlineLevel="0" collapsed="false">
      <c r="A81" s="0" t="n">
        <v>128</v>
      </c>
      <c r="B81" s="0" t="n">
        <v>7119.28054038669</v>
      </c>
      <c r="C81" s="0" t="n">
        <v>12798575</v>
      </c>
    </row>
    <row r="82" customFormat="false" ht="12.75" hidden="false" customHeight="false" outlineLevel="0" collapsed="false">
      <c r="A82" s="0" t="n">
        <v>129</v>
      </c>
      <c r="B82" s="0" t="n">
        <v>7133.76820640827</v>
      </c>
      <c r="C82" s="0" t="n">
        <v>12861914</v>
      </c>
    </row>
    <row r="83" customFormat="false" ht="12.75" hidden="false" customHeight="false" outlineLevel="0" collapsed="false">
      <c r="A83" s="0" t="n">
        <v>130</v>
      </c>
      <c r="B83" s="0" t="n">
        <v>7187.07432314147</v>
      </c>
      <c r="C83" s="0" t="n">
        <v>12837796</v>
      </c>
    </row>
    <row r="84" customFormat="false" ht="12.75" hidden="false" customHeight="false" outlineLevel="0" collapsed="false">
      <c r="A84" s="0" t="n">
        <v>131</v>
      </c>
      <c r="B84" s="0" t="n">
        <v>7179.16768215721</v>
      </c>
      <c r="C84" s="0" t="n">
        <v>12850776</v>
      </c>
    </row>
    <row r="85" customFormat="false" ht="12.75" hidden="false" customHeight="false" outlineLevel="0" collapsed="false">
      <c r="A85" s="0" t="n">
        <v>132</v>
      </c>
      <c r="B85" s="0" t="n">
        <v>7244.00472521275</v>
      </c>
      <c r="C85" s="0" t="n">
        <v>12888200</v>
      </c>
    </row>
    <row r="86" customFormat="false" ht="12.75" hidden="false" customHeight="false" outlineLevel="0" collapsed="false">
      <c r="A86" s="0" t="n">
        <v>133</v>
      </c>
      <c r="B86" s="0" t="n">
        <v>7250.05526926739</v>
      </c>
      <c r="C86" s="0" t="n">
        <v>12864602</v>
      </c>
    </row>
    <row r="87" customFormat="false" ht="12.75" hidden="false" customHeight="false" outlineLevel="0" collapsed="false">
      <c r="A87" s="0" t="n">
        <v>134</v>
      </c>
      <c r="B87" s="0" t="n">
        <v>7268.94603429466</v>
      </c>
      <c r="C87" s="0" t="n">
        <v>12920958</v>
      </c>
    </row>
    <row r="88" customFormat="false" ht="12.75" hidden="false" customHeight="false" outlineLevel="0" collapsed="false">
      <c r="A88" s="0" t="n">
        <v>135</v>
      </c>
      <c r="B88" s="0" t="n">
        <v>7294.2408425548</v>
      </c>
      <c r="C88" s="0" t="n">
        <v>12925504</v>
      </c>
    </row>
    <row r="89" customFormat="false" ht="12.75" hidden="false" customHeight="false" outlineLevel="0" collapsed="false">
      <c r="A89" s="0" t="n">
        <v>136</v>
      </c>
      <c r="B89" s="0" t="n">
        <v>7301.48743682526</v>
      </c>
      <c r="C89" s="0" t="n">
        <v>12858119</v>
      </c>
    </row>
    <row r="90" customFormat="false" ht="12.75" hidden="false" customHeight="false" outlineLevel="0" collapsed="false">
      <c r="A90" s="0" t="n">
        <v>137</v>
      </c>
      <c r="B90" s="0" t="n">
        <v>7336.56237549718</v>
      </c>
      <c r="C90" s="0" t="n">
        <v>12901093</v>
      </c>
    </row>
    <row r="91" customFormat="false" ht="12.75" hidden="false" customHeight="false" outlineLevel="0" collapsed="false">
      <c r="A91" s="0" t="n">
        <v>138</v>
      </c>
      <c r="B91" s="0" t="n">
        <v>7320.96845271297</v>
      </c>
      <c r="C91" s="0" t="n">
        <v>12945116</v>
      </c>
    </row>
    <row r="92" customFormat="false" ht="12.75" hidden="false" customHeight="false" outlineLevel="0" collapsed="false">
      <c r="A92" s="0" t="n">
        <v>139</v>
      </c>
      <c r="B92" s="0" t="n">
        <v>7340.32841435066</v>
      </c>
      <c r="C92" s="0" t="n">
        <v>12964801</v>
      </c>
    </row>
    <row r="93" customFormat="false" ht="12.75" hidden="false" customHeight="false" outlineLevel="0" collapsed="false">
      <c r="A93" s="0" t="n">
        <v>140</v>
      </c>
      <c r="B93" s="0" t="n">
        <v>7348.17455362881</v>
      </c>
      <c r="C93" s="0" t="n">
        <v>12993930</v>
      </c>
    </row>
    <row r="94" customFormat="false" ht="12.75" hidden="false" customHeight="false" outlineLevel="0" collapsed="false">
      <c r="A94" s="0" t="n">
        <v>141</v>
      </c>
      <c r="B94" s="0" t="n">
        <v>7376.14869182152</v>
      </c>
      <c r="C94" s="0" t="n">
        <v>13016088</v>
      </c>
    </row>
    <row r="95" customFormat="false" ht="12.75" hidden="false" customHeight="false" outlineLevel="0" collapsed="false">
      <c r="A95" s="0" t="n">
        <v>142</v>
      </c>
      <c r="B95" s="0" t="n">
        <v>7397.18813670129</v>
      </c>
      <c r="C95" s="0" t="n">
        <v>13037286</v>
      </c>
    </row>
    <row r="96" customFormat="false" ht="12.75" hidden="false" customHeight="false" outlineLevel="0" collapsed="false">
      <c r="A96" s="0" t="n">
        <v>143</v>
      </c>
      <c r="B96" s="0" t="n">
        <v>7371.35496731308</v>
      </c>
      <c r="C96" s="0" t="n">
        <v>13065748</v>
      </c>
    </row>
    <row r="97" customFormat="false" ht="12.75" hidden="false" customHeight="false" outlineLevel="0" collapsed="false">
      <c r="A97" s="0" t="n">
        <v>144</v>
      </c>
      <c r="B97" s="0" t="n">
        <v>7419.71363149405</v>
      </c>
      <c r="C97" s="0" t="n">
        <v>13019605</v>
      </c>
    </row>
    <row r="98" customFormat="false" ht="12.75" hidden="false" customHeight="false" outlineLevel="0" collapsed="false">
      <c r="A98" s="0" t="n">
        <v>145</v>
      </c>
      <c r="B98" s="0" t="n">
        <v>7458.18946163052</v>
      </c>
      <c r="C98" s="0" t="n">
        <v>13047498</v>
      </c>
    </row>
    <row r="99" customFormat="false" ht="12.75" hidden="false" customHeight="false" outlineLevel="0" collapsed="false">
      <c r="A99" s="0" t="n">
        <v>146</v>
      </c>
      <c r="B99" s="0" t="n">
        <v>7441.94283378831</v>
      </c>
      <c r="C99" s="0" t="n">
        <v>13070513</v>
      </c>
    </row>
    <row r="100" customFormat="false" ht="12.75" hidden="false" customHeight="false" outlineLevel="0" collapsed="false">
      <c r="A100" s="0" t="n">
        <v>147</v>
      </c>
      <c r="B100" s="0" t="n">
        <v>7443.50945475927</v>
      </c>
      <c r="C100" s="0" t="n">
        <v>13064594</v>
      </c>
    </row>
    <row r="101" customFormat="false" ht="12.75" hidden="false" customHeight="false" outlineLevel="0" collapsed="false">
      <c r="A101" s="0" t="n">
        <v>148</v>
      </c>
      <c r="B101" s="0" t="n">
        <v>7422.74763740487</v>
      </c>
      <c r="C101" s="0" t="n">
        <v>13041683</v>
      </c>
    </row>
    <row r="102" customFormat="false" ht="12.75" hidden="false" customHeight="false" outlineLevel="0" collapsed="false">
      <c r="A102" s="0" t="n">
        <v>149</v>
      </c>
      <c r="B102" s="0" t="n">
        <v>7398.30218687012</v>
      </c>
      <c r="C102" s="0" t="n">
        <v>13149796</v>
      </c>
    </row>
    <row r="103" customFormat="false" ht="12.75" hidden="false" customHeight="false" outlineLevel="0" collapsed="false">
      <c r="A103" s="0" t="n">
        <v>150</v>
      </c>
      <c r="B103" s="0" t="n">
        <v>7436.78894930006</v>
      </c>
      <c r="C103" s="0" t="n">
        <v>13138158</v>
      </c>
    </row>
    <row r="104" customFormat="false" ht="12.75" hidden="false" customHeight="false" outlineLevel="0" collapsed="false">
      <c r="A104" s="0" t="n">
        <v>151</v>
      </c>
      <c r="B104" s="0" t="n">
        <v>7465.25285243925</v>
      </c>
      <c r="C104" s="0" t="n">
        <v>13138872</v>
      </c>
    </row>
    <row r="105" customFormat="false" ht="12.75" hidden="false" customHeight="false" outlineLevel="0" collapsed="false">
      <c r="A105" s="0" t="n">
        <v>152</v>
      </c>
      <c r="B105" s="0" t="n">
        <v>7449.92997032803</v>
      </c>
      <c r="C105" s="0" t="n">
        <v>13138679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A1:J105"/>
    </sheetView>
  </sheetViews>
  <sheetFormatPr defaultColWidth="11.625" defaultRowHeight="12.75" zeroHeight="false" outlineLevelRow="0" outlineLevelCol="0"/>
  <sheetData>
    <row r="1" customFormat="false" ht="12.8" hidden="false" customHeight="false" outlineLevel="0" collapsed="false">
      <c r="A1" s="0" t="s">
        <v>175</v>
      </c>
      <c r="B1" s="0" t="s">
        <v>176</v>
      </c>
      <c r="C1" s="0" t="s">
        <v>177</v>
      </c>
      <c r="D1" s="0" t="s">
        <v>178</v>
      </c>
      <c r="E1" s="0" t="s">
        <v>179</v>
      </c>
      <c r="F1" s="0" t="s">
        <v>180</v>
      </c>
      <c r="G1" s="0" t="s">
        <v>181</v>
      </c>
      <c r="H1" s="0" t="s">
        <v>182</v>
      </c>
      <c r="I1" s="0" t="s">
        <v>183</v>
      </c>
      <c r="J1" s="0" t="s">
        <v>184</v>
      </c>
      <c r="K1" s="0" t="s">
        <v>185</v>
      </c>
      <c r="L1" s="0" t="s">
        <v>186</v>
      </c>
      <c r="M1" s="0" t="s">
        <v>187</v>
      </c>
      <c r="N1" s="0" t="s">
        <v>188</v>
      </c>
      <c r="O1" s="0" t="s">
        <v>189</v>
      </c>
      <c r="P1" s="0" t="s">
        <v>190</v>
      </c>
      <c r="Q1" s="0" t="s">
        <v>191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</v>
      </c>
      <c r="D5" s="0" t="n">
        <v>21496839.4881266</v>
      </c>
      <c r="E5" s="0" t="n">
        <v>20650251.268566</v>
      </c>
      <c r="F5" s="0" t="n">
        <v>17680837.5804161</v>
      </c>
      <c r="G5" s="0" t="n">
        <v>2905100.61376697</v>
      </c>
      <c r="H5" s="0" t="n">
        <v>17745151.1869221</v>
      </c>
      <c r="I5" s="0" t="n">
        <v>2905100.08164394</v>
      </c>
      <c r="J5" s="0" t="n">
        <v>0</v>
      </c>
      <c r="K5" s="0" t="n">
        <v>0</v>
      </c>
      <c r="L5" s="0" t="n">
        <v>3574743.40309345</v>
      </c>
      <c r="M5" s="0" t="n">
        <v>3375538.16321027</v>
      </c>
      <c r="N5" s="0" t="n">
        <v>3586146.43046632</v>
      </c>
      <c r="O5" s="0" t="n">
        <v>3386257.00779048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19382726.663389</v>
      </c>
      <c r="C7" s="0" t="n">
        <v>18620395.5505172</v>
      </c>
      <c r="D7" s="0" t="n">
        <v>19446188.4654123</v>
      </c>
      <c r="E7" s="0" t="n">
        <v>18680049.6281109</v>
      </c>
      <c r="F7" s="0" t="n">
        <v>15814107.5074566</v>
      </c>
      <c r="G7" s="0" t="n">
        <v>2806288.04306067</v>
      </c>
      <c r="H7" s="0" t="n">
        <v>15873762.7495753</v>
      </c>
      <c r="I7" s="0" t="n">
        <v>2806286.87853562</v>
      </c>
      <c r="J7" s="0" t="n">
        <v>0</v>
      </c>
      <c r="K7" s="0" t="n">
        <v>0</v>
      </c>
      <c r="L7" s="0" t="n">
        <v>3233508.17126935</v>
      </c>
      <c r="M7" s="0" t="n">
        <v>3054070.86776434</v>
      </c>
      <c r="N7" s="0" t="n">
        <v>3244085.1353817</v>
      </c>
      <c r="O7" s="0" t="n">
        <v>3064013.21203788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18442736.6628065</v>
      </c>
      <c r="C8" s="0" t="n">
        <v>17716150.3316803</v>
      </c>
      <c r="D8" s="0" t="n">
        <v>18504303.1925063</v>
      </c>
      <c r="E8" s="0" t="n">
        <v>17774022.853575</v>
      </c>
      <c r="F8" s="0" t="n">
        <v>14992994.5543718</v>
      </c>
      <c r="G8" s="0" t="n">
        <v>2723155.77730851</v>
      </c>
      <c r="H8" s="0" t="n">
        <v>15050868.3481724</v>
      </c>
      <c r="I8" s="0" t="n">
        <v>2723154.50540264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20186956.4827869</v>
      </c>
      <c r="C9" s="0" t="n">
        <v>19389359.4917476</v>
      </c>
      <c r="D9" s="0" t="n">
        <v>20255770.5244997</v>
      </c>
      <c r="E9" s="0" t="n">
        <v>19454044.6742435</v>
      </c>
      <c r="F9" s="0" t="n">
        <v>16314021.882953</v>
      </c>
      <c r="G9" s="0" t="n">
        <v>3075337.60879457</v>
      </c>
      <c r="H9" s="0" t="n">
        <v>16378708.3495644</v>
      </c>
      <c r="I9" s="0" t="n">
        <v>3075336.32467905</v>
      </c>
      <c r="J9" s="0" t="n">
        <v>37448.2927964077</v>
      </c>
      <c r="K9" s="0" t="n">
        <v>36324.8440125154</v>
      </c>
      <c r="L9" s="0" t="n">
        <v>3367077.32910732</v>
      </c>
      <c r="M9" s="0" t="n">
        <v>3180782.09196694</v>
      </c>
      <c r="N9" s="0" t="n">
        <v>3378546.33309596</v>
      </c>
      <c r="O9" s="0" t="n">
        <v>3191562.95367932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3000636.50879453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20639055.8934725</v>
      </c>
      <c r="C11" s="0" t="n">
        <v>19821653.0060433</v>
      </c>
      <c r="D11" s="0" t="n">
        <v>20711369.2321362</v>
      </c>
      <c r="E11" s="0" t="n">
        <v>19889627.5289472</v>
      </c>
      <c r="F11" s="0" t="n">
        <v>16527188.2125957</v>
      </c>
      <c r="G11" s="0" t="n">
        <v>3294464.79344756</v>
      </c>
      <c r="H11" s="0" t="n">
        <v>16595163.8441256</v>
      </c>
      <c r="I11" s="0" t="n">
        <v>3294463.68482161</v>
      </c>
      <c r="J11" s="0" t="n">
        <v>105406.410376622</v>
      </c>
      <c r="K11" s="0" t="n">
        <v>102244.218065323</v>
      </c>
      <c r="L11" s="0" t="n">
        <v>3442089.47689496</v>
      </c>
      <c r="M11" s="0" t="n">
        <v>3252401.91271161</v>
      </c>
      <c r="N11" s="0" t="n">
        <v>3454141.697268</v>
      </c>
      <c r="O11" s="0" t="n">
        <v>3263730.99800459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19826927.3103039</v>
      </c>
      <c r="C12" s="0" t="n">
        <v>19041077.4428233</v>
      </c>
      <c r="D12" s="0" t="n">
        <v>19898364.4949311</v>
      </c>
      <c r="E12" s="0" t="n">
        <v>19108228.3816652</v>
      </c>
      <c r="F12" s="0" t="n">
        <v>15820742.7276144</v>
      </c>
      <c r="G12" s="0" t="n">
        <v>3220334.71520887</v>
      </c>
      <c r="H12" s="0" t="n">
        <v>15887894.6988064</v>
      </c>
      <c r="I12" s="0" t="n">
        <v>3220333.68285882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</v>
      </c>
      <c r="C13" s="0" t="n">
        <v>20723000.4630097</v>
      </c>
      <c r="D13" s="0" t="n">
        <v>21659293.098367</v>
      </c>
      <c r="E13" s="0" t="n">
        <v>20796911.2885284</v>
      </c>
      <c r="F13" s="0" t="n">
        <v>17147799.3096497</v>
      </c>
      <c r="G13" s="0" t="n">
        <v>3575201.15335993</v>
      </c>
      <c r="H13" s="0" t="n">
        <v>17221711.2112809</v>
      </c>
      <c r="I13" s="0" t="n">
        <v>3575200.07724754</v>
      </c>
      <c r="J13" s="0" t="n">
        <v>195716.984291222</v>
      </c>
      <c r="K13" s="0" t="n">
        <v>189845.474762486</v>
      </c>
      <c r="L13" s="0" t="n">
        <v>3598551.22786</v>
      </c>
      <c r="M13" s="0" t="n">
        <v>3401144.37365098</v>
      </c>
      <c r="N13" s="0" t="n">
        <v>3611655.98415765</v>
      </c>
      <c r="O13" s="0" t="n">
        <v>3413462.84270595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20100422.5168747</v>
      </c>
      <c r="C14" s="0" t="n">
        <v>19301582.1617761</v>
      </c>
      <c r="D14" s="0" t="n">
        <v>20174391.26279</v>
      </c>
      <c r="E14" s="0" t="n">
        <v>19371112.7687214</v>
      </c>
      <c r="F14" s="0" t="n">
        <v>15860389.7673761</v>
      </c>
      <c r="G14" s="0" t="n">
        <v>3441192.39440004</v>
      </c>
      <c r="H14" s="0" t="n">
        <v>15929921.3075417</v>
      </c>
      <c r="I14" s="0" t="n">
        <v>3441191.46117966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19939314.3266967</v>
      </c>
      <c r="C15" s="0" t="n">
        <v>19146318.3214613</v>
      </c>
      <c r="D15" s="0" t="n">
        <v>20014710.2499966</v>
      </c>
      <c r="E15" s="0" t="n">
        <v>19217190.4754933</v>
      </c>
      <c r="F15" s="0" t="n">
        <v>15686021.7191177</v>
      </c>
      <c r="G15" s="0" t="n">
        <v>3460296.60234361</v>
      </c>
      <c r="H15" s="0" t="n">
        <v>15756894.778277</v>
      </c>
      <c r="I15" s="0" t="n">
        <v>3460295.69721636</v>
      </c>
      <c r="J15" s="0" t="n">
        <v>217761.898580891</v>
      </c>
      <c r="K15" s="0" t="n">
        <v>211229.041623464</v>
      </c>
      <c r="L15" s="0" t="n">
        <v>3325892.97828784</v>
      </c>
      <c r="M15" s="0" t="n">
        <v>3143444.18791114</v>
      </c>
      <c r="N15" s="0" t="n">
        <v>3338458.9630453</v>
      </c>
      <c r="O15" s="0" t="n">
        <v>3155256.21192972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18978789.1256258</v>
      </c>
      <c r="C16" s="0" t="n">
        <v>18225099.839887</v>
      </c>
      <c r="D16" s="0" t="n">
        <v>19050994.9160722</v>
      </c>
      <c r="E16" s="0" t="n">
        <v>18292973.2702277</v>
      </c>
      <c r="F16" s="0" t="n">
        <v>14886773.5756234</v>
      </c>
      <c r="G16" s="0" t="n">
        <v>3338326.26426357</v>
      </c>
      <c r="H16" s="0" t="n">
        <v>14954647.8147452</v>
      </c>
      <c r="I16" s="0" t="n">
        <v>3338325.45548247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17424739.6683313</v>
      </c>
      <c r="C17" s="0" t="n">
        <v>16734619.5702958</v>
      </c>
      <c r="D17" s="0" t="n">
        <v>17490439.3900687</v>
      </c>
      <c r="E17" s="0" t="n">
        <v>16796377.2975098</v>
      </c>
      <c r="F17" s="0" t="n">
        <v>13624338.8889128</v>
      </c>
      <c r="G17" s="0" t="n">
        <v>3110280.68138307</v>
      </c>
      <c r="H17" s="0" t="n">
        <v>13686097.3083655</v>
      </c>
      <c r="I17" s="0" t="n">
        <v>3110279.98914432</v>
      </c>
      <c r="J17" s="0" t="n">
        <v>240391.322037069</v>
      </c>
      <c r="K17" s="0" t="n">
        <v>233179.582375956</v>
      </c>
      <c r="L17" s="0" t="n">
        <v>2907687.74315967</v>
      </c>
      <c r="M17" s="0" t="n">
        <v>2749598.67678318</v>
      </c>
      <c r="N17" s="0" t="n">
        <v>2918637.69479335</v>
      </c>
      <c r="O17" s="0" t="n">
        <v>2759891.62934359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17281706.7779876</v>
      </c>
      <c r="C18" s="0" t="n">
        <v>16596418.5258332</v>
      </c>
      <c r="D18" s="0" t="n">
        <v>17349305.2240574</v>
      </c>
      <c r="E18" s="0" t="n">
        <v>16659961.0542035</v>
      </c>
      <c r="F18" s="0" t="n">
        <v>13494386.6207999</v>
      </c>
      <c r="G18" s="0" t="n">
        <v>3102031.90503329</v>
      </c>
      <c r="H18" s="0" t="n">
        <v>13557929.8159605</v>
      </c>
      <c r="I18" s="0" t="n">
        <v>3102031.23824303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17450609.3279469</v>
      </c>
      <c r="C19" s="0" t="n">
        <v>16757694.9440173</v>
      </c>
      <c r="D19" s="0" t="n">
        <v>17521550.7640707</v>
      </c>
      <c r="E19" s="0" t="n">
        <v>16824379.883013</v>
      </c>
      <c r="F19" s="0" t="n">
        <v>13622848.7617536</v>
      </c>
      <c r="G19" s="0" t="n">
        <v>3134846.18226364</v>
      </c>
      <c r="H19" s="0" t="n">
        <v>13689534.3566609</v>
      </c>
      <c r="I19" s="0" t="n">
        <v>3134845.52635214</v>
      </c>
      <c r="J19" s="0" t="n">
        <v>198608.842111893</v>
      </c>
      <c r="K19" s="0" t="n">
        <v>192650.576848536</v>
      </c>
      <c r="L19" s="0" t="n">
        <v>2911815.29305131</v>
      </c>
      <c r="M19" s="0" t="n">
        <v>2754475.35790745</v>
      </c>
      <c r="N19" s="0" t="n">
        <v>2923638.86379524</v>
      </c>
      <c r="O19" s="0" t="n">
        <v>2765589.51247665</v>
      </c>
      <c r="P19" s="0" t="n">
        <v>33101.4736853154</v>
      </c>
      <c r="Q19" s="0" t="n">
        <v>32108.429474756</v>
      </c>
    </row>
    <row r="20" customFormat="false" ht="12.8" hidden="false" customHeight="false" outlineLevel="0" collapsed="false">
      <c r="A20" s="0" t="n">
        <v>67</v>
      </c>
      <c r="B20" s="0" t="n">
        <v>17840697.5402126</v>
      </c>
      <c r="C20" s="0" t="n">
        <v>17130847.2020657</v>
      </c>
      <c r="D20" s="0" t="n">
        <v>17915628.8173191</v>
      </c>
      <c r="E20" s="0" t="n">
        <v>17201282.5913561</v>
      </c>
      <c r="F20" s="0" t="n">
        <v>13914618.0654317</v>
      </c>
      <c r="G20" s="0" t="n">
        <v>3216229.13663399</v>
      </c>
      <c r="H20" s="0" t="n">
        <v>13985054.1273892</v>
      </c>
      <c r="I20" s="0" t="n">
        <v>3216228.4639669</v>
      </c>
      <c r="J20" s="0" t="n">
        <v>189574.584468079</v>
      </c>
      <c r="K20" s="0" t="n">
        <v>183887.346934037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17637785.4018307</v>
      </c>
      <c r="C21" s="0" t="n">
        <v>16934720.7330556</v>
      </c>
      <c r="D21" s="0" t="n">
        <v>17713059.4093394</v>
      </c>
      <c r="E21" s="0" t="n">
        <v>17005478.2891267</v>
      </c>
      <c r="F21" s="0" t="n">
        <v>13753157.2007527</v>
      </c>
      <c r="G21" s="0" t="n">
        <v>3181563.53230291</v>
      </c>
      <c r="H21" s="0" t="n">
        <v>13823915.4173082</v>
      </c>
      <c r="I21" s="0" t="n">
        <v>3181562.87181851</v>
      </c>
      <c r="J21" s="0" t="n">
        <v>196235.251898718</v>
      </c>
      <c r="K21" s="0" t="n">
        <v>190348.194341756</v>
      </c>
      <c r="L21" s="0" t="n">
        <v>2943026.79932761</v>
      </c>
      <c r="M21" s="0" t="n">
        <v>2782270.12154835</v>
      </c>
      <c r="N21" s="0" t="n">
        <v>2955572.46529766</v>
      </c>
      <c r="O21" s="0" t="n">
        <v>2794063.04562565</v>
      </c>
      <c r="P21" s="0" t="n">
        <v>32705.8753164529</v>
      </c>
      <c r="Q21" s="0" t="n">
        <v>31724.6990569593</v>
      </c>
    </row>
    <row r="22" customFormat="false" ht="12.8" hidden="false" customHeight="false" outlineLevel="0" collapsed="false">
      <c r="A22" s="0" t="n">
        <v>69</v>
      </c>
      <c r="B22" s="0" t="n">
        <v>18000741.5943279</v>
      </c>
      <c r="C22" s="0" t="n">
        <v>17282907.4019713</v>
      </c>
      <c r="D22" s="0" t="n">
        <v>18077923.7306771</v>
      </c>
      <c r="E22" s="0" t="n">
        <v>17355458.5990952</v>
      </c>
      <c r="F22" s="0" t="n">
        <v>14013752.7199022</v>
      </c>
      <c r="G22" s="0" t="n">
        <v>3269154.68206911</v>
      </c>
      <c r="H22" s="0" t="n">
        <v>14086304.5809493</v>
      </c>
      <c r="I22" s="0" t="n">
        <v>3269154.01814592</v>
      </c>
      <c r="J22" s="0" t="n">
        <v>224344.295840201</v>
      </c>
      <c r="K22" s="0" t="n">
        <v>217613.966964995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18454014.0326269</v>
      </c>
      <c r="C23" s="0" t="n">
        <v>17716783.2133428</v>
      </c>
      <c r="D23" s="0" t="n">
        <v>18534643.516249</v>
      </c>
      <c r="E23" s="0" t="n">
        <v>17792574.9166565</v>
      </c>
      <c r="F23" s="0" t="n">
        <v>14289171.8022144</v>
      </c>
      <c r="G23" s="0" t="n">
        <v>3427611.41112839</v>
      </c>
      <c r="H23" s="0" t="n">
        <v>14364964.1839651</v>
      </c>
      <c r="I23" s="0" t="n">
        <v>3427610.73269143</v>
      </c>
      <c r="J23" s="0" t="n">
        <v>261426.903061223</v>
      </c>
      <c r="K23" s="0" t="n">
        <v>253584.095969387</v>
      </c>
      <c r="L23" s="0" t="n">
        <v>3078426.34545976</v>
      </c>
      <c r="M23" s="0" t="n">
        <v>2905337.81948848</v>
      </c>
      <c r="N23" s="0" t="n">
        <v>3091864.59072815</v>
      </c>
      <c r="O23" s="0" t="n">
        <v>2917969.76805274</v>
      </c>
      <c r="P23" s="0" t="n">
        <v>43571.1505102039</v>
      </c>
      <c r="Q23" s="0" t="n">
        <v>42264.0159948978</v>
      </c>
    </row>
    <row r="24" customFormat="false" ht="12.8" hidden="false" customHeight="false" outlineLevel="0" collapsed="false">
      <c r="A24" s="0" t="n">
        <v>71</v>
      </c>
      <c r="B24" s="0" t="n">
        <v>18789701.5170763</v>
      </c>
      <c r="C24" s="0" t="n">
        <v>18037969.5608243</v>
      </c>
      <c r="D24" s="0" t="n">
        <v>18872892.0641597</v>
      </c>
      <c r="E24" s="0" t="n">
        <v>18116168.6642451</v>
      </c>
      <c r="F24" s="0" t="n">
        <v>14495406.2489019</v>
      </c>
      <c r="G24" s="0" t="n">
        <v>3542563.31192239</v>
      </c>
      <c r="H24" s="0" t="n">
        <v>14573606.0246378</v>
      </c>
      <c r="I24" s="0" t="n">
        <v>3542562.63960738</v>
      </c>
      <c r="J24" s="0" t="n">
        <v>289080.80249171</v>
      </c>
      <c r="K24" s="0" t="n">
        <v>280408.378416958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18781176.6431756</v>
      </c>
      <c r="C25" s="0" t="n">
        <v>18028394.3486262</v>
      </c>
      <c r="D25" s="0" t="n">
        <v>18865981.3572675</v>
      </c>
      <c r="E25" s="0" t="n">
        <v>18108110.9760034</v>
      </c>
      <c r="F25" s="0" t="n">
        <v>14452088.9958005</v>
      </c>
      <c r="G25" s="0" t="n">
        <v>3576305.3528257</v>
      </c>
      <c r="H25" s="0" t="n">
        <v>14531806.2921513</v>
      </c>
      <c r="I25" s="0" t="n">
        <v>3576304.68385215</v>
      </c>
      <c r="J25" s="0" t="n">
        <v>312426.59518799</v>
      </c>
      <c r="K25" s="0" t="n">
        <v>303053.797332351</v>
      </c>
      <c r="L25" s="0" t="n">
        <v>3132750.40747259</v>
      </c>
      <c r="M25" s="0" t="n">
        <v>2956091.73199346</v>
      </c>
      <c r="N25" s="0" t="n">
        <v>3146884.56126288</v>
      </c>
      <c r="O25" s="0" t="n">
        <v>2969377.83465864</v>
      </c>
      <c r="P25" s="0" t="n">
        <v>52071.0991979984</v>
      </c>
      <c r="Q25" s="0" t="n">
        <v>50508.9662220585</v>
      </c>
    </row>
    <row r="26" customFormat="false" ht="12.8" hidden="false" customHeight="false" outlineLevel="0" collapsed="false">
      <c r="A26" s="0" t="n">
        <v>73</v>
      </c>
      <c r="B26" s="0" t="n">
        <v>19627262.6386248</v>
      </c>
      <c r="C26" s="0" t="n">
        <v>18838295.389538</v>
      </c>
      <c r="D26" s="0" t="n">
        <v>19717899.831388</v>
      </c>
      <c r="E26" s="0" t="n">
        <v>18923494.553801</v>
      </c>
      <c r="F26" s="0" t="n">
        <v>15057286.1529329</v>
      </c>
      <c r="G26" s="0" t="n">
        <v>3781009.23660516</v>
      </c>
      <c r="H26" s="0" t="n">
        <v>15142486.0139649</v>
      </c>
      <c r="I26" s="0" t="n">
        <v>3781008.53983613</v>
      </c>
      <c r="J26" s="0" t="n">
        <v>350034.760654312</v>
      </c>
      <c r="K26" s="0" t="n">
        <v>339533.717834683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19446196.7479979</v>
      </c>
      <c r="C27" s="0" t="n">
        <v>18661963.3701829</v>
      </c>
      <c r="D27" s="0" t="n">
        <v>19536235.1389197</v>
      </c>
      <c r="E27" s="0" t="n">
        <v>18746599.658643</v>
      </c>
      <c r="F27" s="0" t="n">
        <v>14851952.1510895</v>
      </c>
      <c r="G27" s="0" t="n">
        <v>3810011.21909343</v>
      </c>
      <c r="H27" s="0" t="n">
        <v>14936589.120489</v>
      </c>
      <c r="I27" s="0" t="n">
        <v>3810010.538154</v>
      </c>
      <c r="J27" s="0" t="n">
        <v>358630.441408113</v>
      </c>
      <c r="K27" s="0" t="n">
        <v>347871.528165869</v>
      </c>
      <c r="L27" s="0" t="n">
        <v>3243449.8482247</v>
      </c>
      <c r="M27" s="0" t="n">
        <v>3059900.65436311</v>
      </c>
      <c r="N27" s="0" t="n">
        <v>3258456.28234884</v>
      </c>
      <c r="O27" s="0" t="n">
        <v>3074006.70051855</v>
      </c>
      <c r="P27" s="0" t="n">
        <v>59771.7402346854</v>
      </c>
      <c r="Q27" s="0" t="n">
        <v>57978.5880276449</v>
      </c>
    </row>
    <row r="28" customFormat="false" ht="12.8" hidden="false" customHeight="false" outlineLevel="0" collapsed="false">
      <c r="A28" s="0" t="n">
        <v>75</v>
      </c>
      <c r="B28" s="0" t="n">
        <v>19659081.1763265</v>
      </c>
      <c r="C28" s="0" t="n">
        <v>18864418.3099373</v>
      </c>
      <c r="D28" s="0" t="n">
        <v>19750873.5198481</v>
      </c>
      <c r="E28" s="0" t="n">
        <v>18950703.3155246</v>
      </c>
      <c r="F28" s="0" t="n">
        <v>14965012.5559893</v>
      </c>
      <c r="G28" s="0" t="n">
        <v>3899405.753948</v>
      </c>
      <c r="H28" s="0" t="n">
        <v>15051298.2382933</v>
      </c>
      <c r="I28" s="0" t="n">
        <v>3899405.07723138</v>
      </c>
      <c r="J28" s="0" t="n">
        <v>380709.683103419</v>
      </c>
      <c r="K28" s="0" t="n">
        <v>369288.392610317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19882327.5554925</v>
      </c>
      <c r="C29" s="0" t="n">
        <v>19077533.7061749</v>
      </c>
      <c r="D29" s="0" t="n">
        <v>19976613.3442831</v>
      </c>
      <c r="E29" s="0" t="n">
        <v>19166162.5517172</v>
      </c>
      <c r="F29" s="0" t="n">
        <v>15092766.6546147</v>
      </c>
      <c r="G29" s="0" t="n">
        <v>3984767.0515602</v>
      </c>
      <c r="H29" s="0" t="n">
        <v>15181396.1850046</v>
      </c>
      <c r="I29" s="0" t="n">
        <v>3984766.36671259</v>
      </c>
      <c r="J29" s="0" t="n">
        <v>416138.775807656</v>
      </c>
      <c r="K29" s="0" t="n">
        <v>403654.612533427</v>
      </c>
      <c r="L29" s="0" t="n">
        <v>3316600.50342939</v>
      </c>
      <c r="M29" s="0" t="n">
        <v>3128653.59889695</v>
      </c>
      <c r="N29" s="0" t="n">
        <v>3332314.83774542</v>
      </c>
      <c r="O29" s="0" t="n">
        <v>3143425.07123652</v>
      </c>
      <c r="P29" s="0" t="n">
        <v>69356.4626346094</v>
      </c>
      <c r="Q29" s="0" t="n">
        <v>67275.7687555711</v>
      </c>
    </row>
    <row r="30" customFormat="false" ht="12.8" hidden="false" customHeight="false" outlineLevel="0" collapsed="false">
      <c r="A30" s="0" t="n">
        <v>77</v>
      </c>
      <c r="B30" s="0" t="n">
        <v>20100749.5049457</v>
      </c>
      <c r="C30" s="0" t="n">
        <v>19285455.8179207</v>
      </c>
      <c r="D30" s="0" t="n">
        <v>20197806.9678272</v>
      </c>
      <c r="E30" s="0" t="n">
        <v>19376690.0385854</v>
      </c>
      <c r="F30" s="0" t="n">
        <v>15244991.4774984</v>
      </c>
      <c r="G30" s="0" t="n">
        <v>4040464.3404223</v>
      </c>
      <c r="H30" s="0" t="n">
        <v>15336226.38478</v>
      </c>
      <c r="I30" s="0" t="n">
        <v>4040463.65380535</v>
      </c>
      <c r="J30" s="0" t="n">
        <v>436961.926931216</v>
      </c>
      <c r="K30" s="0" t="n">
        <v>423853.06912328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20299514.3563027</v>
      </c>
      <c r="C31" s="0" t="n">
        <v>19474724.5768216</v>
      </c>
      <c r="D31" s="0" t="n">
        <v>20399479.9607122</v>
      </c>
      <c r="E31" s="0" t="n">
        <v>19568693.0985499</v>
      </c>
      <c r="F31" s="0" t="n">
        <v>15360295.8732314</v>
      </c>
      <c r="G31" s="0" t="n">
        <v>4114428.70359017</v>
      </c>
      <c r="H31" s="0" t="n">
        <v>15454265.0837422</v>
      </c>
      <c r="I31" s="0" t="n">
        <v>4114428.01480772</v>
      </c>
      <c r="J31" s="0" t="n">
        <v>474707.874532968</v>
      </c>
      <c r="K31" s="0" t="n">
        <v>460466.638296979</v>
      </c>
      <c r="L31" s="0" t="n">
        <v>3385775.1147493</v>
      </c>
      <c r="M31" s="0" t="n">
        <v>3193396.69776797</v>
      </c>
      <c r="N31" s="0" t="n">
        <v>3402436.20016212</v>
      </c>
      <c r="O31" s="0" t="n">
        <v>3209058.11613029</v>
      </c>
      <c r="P31" s="0" t="n">
        <v>79117.9790888281</v>
      </c>
      <c r="Q31" s="0" t="n">
        <v>76744.4397161632</v>
      </c>
    </row>
    <row r="32" customFormat="false" ht="12.8" hidden="false" customHeight="false" outlineLevel="0" collapsed="false">
      <c r="A32" s="0" t="n">
        <v>79</v>
      </c>
      <c r="B32" s="0" t="n">
        <v>20537259.7348395</v>
      </c>
      <c r="C32" s="0" t="n">
        <v>19701578.6647501</v>
      </c>
      <c r="D32" s="0" t="n">
        <v>20639471.1357683</v>
      </c>
      <c r="E32" s="0" t="n">
        <v>19797658.2415399</v>
      </c>
      <c r="F32" s="0" t="n">
        <v>15481279.6386977</v>
      </c>
      <c r="G32" s="0" t="n">
        <v>4220299.02605241</v>
      </c>
      <c r="H32" s="0" t="n">
        <v>15577359.9093806</v>
      </c>
      <c r="I32" s="0" t="n">
        <v>4220298.3321593</v>
      </c>
      <c r="J32" s="0" t="n">
        <v>497820.329811355</v>
      </c>
      <c r="K32" s="0" t="n">
        <v>482885.719917015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20730465.7629324</v>
      </c>
      <c r="C33" s="0" t="n">
        <v>19885270.5489474</v>
      </c>
      <c r="D33" s="0" t="n">
        <v>20833659.7468245</v>
      </c>
      <c r="E33" s="0" t="n">
        <v>19982273.7583746</v>
      </c>
      <c r="F33" s="0" t="n">
        <v>15547574.7652685</v>
      </c>
      <c r="G33" s="0" t="n">
        <v>4337695.78367883</v>
      </c>
      <c r="H33" s="0" t="n">
        <v>15644578.6680002</v>
      </c>
      <c r="I33" s="0" t="n">
        <v>4337695.09037439</v>
      </c>
      <c r="J33" s="0" t="n">
        <v>528946.722259939</v>
      </c>
      <c r="K33" s="0" t="n">
        <v>513078.320592141</v>
      </c>
      <c r="L33" s="0" t="n">
        <v>3457675.82028394</v>
      </c>
      <c r="M33" s="0" t="n">
        <v>3260925.08957867</v>
      </c>
      <c r="N33" s="0" t="n">
        <v>3474874.9708916</v>
      </c>
      <c r="O33" s="0" t="n">
        <v>3277092.28922219</v>
      </c>
      <c r="P33" s="0" t="n">
        <v>88157.7870433232</v>
      </c>
      <c r="Q33" s="0" t="n">
        <v>85513.0534320234</v>
      </c>
    </row>
    <row r="34" customFormat="false" ht="12.8" hidden="false" customHeight="false" outlineLevel="0" collapsed="false">
      <c r="A34" s="0" t="n">
        <v>81</v>
      </c>
      <c r="B34" s="0" t="n">
        <v>20863747.5994768</v>
      </c>
      <c r="C34" s="0" t="n">
        <v>20011224.3850489</v>
      </c>
      <c r="D34" s="0" t="n">
        <v>20968971.284276</v>
      </c>
      <c r="E34" s="0" t="n">
        <v>20110135.7497478</v>
      </c>
      <c r="F34" s="0" t="n">
        <v>15600200.6540334</v>
      </c>
      <c r="G34" s="0" t="n">
        <v>4411023.73101557</v>
      </c>
      <c r="H34" s="0" t="n">
        <v>15699112.714922</v>
      </c>
      <c r="I34" s="0" t="n">
        <v>4411023.03482581</v>
      </c>
      <c r="J34" s="0" t="n">
        <v>539812.684434978</v>
      </c>
      <c r="K34" s="0" t="n">
        <v>523618.303901929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21116515.5834057</v>
      </c>
      <c r="C35" s="0" t="n">
        <v>20252343.1501001</v>
      </c>
      <c r="D35" s="0" t="n">
        <v>21223587.1070077</v>
      </c>
      <c r="E35" s="0" t="n">
        <v>20352987.6199121</v>
      </c>
      <c r="F35" s="0" t="n">
        <v>15740696.1284561</v>
      </c>
      <c r="G35" s="0" t="n">
        <v>4511647.02164397</v>
      </c>
      <c r="H35" s="0" t="n">
        <v>15841341.3018348</v>
      </c>
      <c r="I35" s="0" t="n">
        <v>4511646.31807738</v>
      </c>
      <c r="J35" s="0" t="n">
        <v>557956.432569247</v>
      </c>
      <c r="K35" s="0" t="n">
        <v>541217.73959217</v>
      </c>
      <c r="L35" s="0" t="n">
        <v>3522050.72655291</v>
      </c>
      <c r="M35" s="0" t="n">
        <v>3321229.7934221</v>
      </c>
      <c r="N35" s="0" t="n">
        <v>3539895.49070398</v>
      </c>
      <c r="O35" s="0" t="n">
        <v>3338004.15856486</v>
      </c>
      <c r="P35" s="0" t="n">
        <v>92992.7387615412</v>
      </c>
      <c r="Q35" s="0" t="n">
        <v>90202.956598695</v>
      </c>
    </row>
    <row r="36" customFormat="false" ht="12.8" hidden="false" customHeight="false" outlineLevel="0" collapsed="false">
      <c r="A36" s="0" t="n">
        <v>83</v>
      </c>
      <c r="B36" s="0" t="n">
        <v>21392161.0111843</v>
      </c>
      <c r="C36" s="0" t="n">
        <v>20515780.6844115</v>
      </c>
      <c r="D36" s="0" t="n">
        <v>21502143.156311</v>
      </c>
      <c r="E36" s="0" t="n">
        <v>20619161.1043738</v>
      </c>
      <c r="F36" s="0" t="n">
        <v>15928094.8724789</v>
      </c>
      <c r="G36" s="0" t="n">
        <v>4587685.81193256</v>
      </c>
      <c r="H36" s="0" t="n">
        <v>16031476.0116366</v>
      </c>
      <c r="I36" s="0" t="n">
        <v>4587685.09273718</v>
      </c>
      <c r="J36" s="0" t="n">
        <v>586170.468305902</v>
      </c>
      <c r="K36" s="0" t="n">
        <v>568585.354256725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21654821.4293337</v>
      </c>
      <c r="C37" s="0" t="n">
        <v>20765931.1383622</v>
      </c>
      <c r="D37" s="0" t="n">
        <v>21767787.2230158</v>
      </c>
      <c r="E37" s="0" t="n">
        <v>20872116.1713666</v>
      </c>
      <c r="F37" s="0" t="n">
        <v>16063984.7600792</v>
      </c>
      <c r="G37" s="0" t="n">
        <v>4701946.37828302</v>
      </c>
      <c r="H37" s="0" t="n">
        <v>16170170.5176671</v>
      </c>
      <c r="I37" s="0" t="n">
        <v>4701945.65369943</v>
      </c>
      <c r="J37" s="0" t="n">
        <v>611339.747651332</v>
      </c>
      <c r="K37" s="0" t="n">
        <v>592999.555221792</v>
      </c>
      <c r="L37" s="0" t="n">
        <v>3611444.70993734</v>
      </c>
      <c r="M37" s="0" t="n">
        <v>3404995.86488355</v>
      </c>
      <c r="N37" s="0" t="n">
        <v>3630271.84344876</v>
      </c>
      <c r="O37" s="0" t="n">
        <v>3422693.66241815</v>
      </c>
      <c r="P37" s="0" t="n">
        <v>101889.957941889</v>
      </c>
      <c r="Q37" s="0" t="n">
        <v>98833.259203632</v>
      </c>
    </row>
    <row r="38" customFormat="false" ht="12.8" hidden="false" customHeight="false" outlineLevel="0" collapsed="false">
      <c r="A38" s="0" t="n">
        <v>85</v>
      </c>
      <c r="B38" s="0" t="n">
        <v>21944310.6668549</v>
      </c>
      <c r="C38" s="0" t="n">
        <v>21041522.855475</v>
      </c>
      <c r="D38" s="0" t="n">
        <v>22060203.3797028</v>
      </c>
      <c r="E38" s="0" t="n">
        <v>21150458.488614</v>
      </c>
      <c r="F38" s="0" t="n">
        <v>16248692.1679533</v>
      </c>
      <c r="G38" s="0" t="n">
        <v>4792830.68752166</v>
      </c>
      <c r="H38" s="0" t="n">
        <v>16357628.5312418</v>
      </c>
      <c r="I38" s="0" t="n">
        <v>4792829.95737215</v>
      </c>
      <c r="J38" s="0" t="n">
        <v>628923.867093083</v>
      </c>
      <c r="K38" s="0" t="n">
        <v>610056.15108029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22197323.9091957</v>
      </c>
      <c r="C39" s="0" t="n">
        <v>21281983.3328442</v>
      </c>
      <c r="D39" s="0" t="n">
        <v>22315439.9646696</v>
      </c>
      <c r="E39" s="0" t="n">
        <v>21393008.8879133</v>
      </c>
      <c r="F39" s="0" t="n">
        <v>16396787.8439813</v>
      </c>
      <c r="G39" s="0" t="n">
        <v>4885195.48886291</v>
      </c>
      <c r="H39" s="0" t="n">
        <v>16507814.1171804</v>
      </c>
      <c r="I39" s="0" t="n">
        <v>4885194.77073289</v>
      </c>
      <c r="J39" s="0" t="n">
        <v>645254.413532204</v>
      </c>
      <c r="K39" s="0" t="n">
        <v>625896.781126238</v>
      </c>
      <c r="L39" s="0" t="n">
        <v>3701991.27931125</v>
      </c>
      <c r="M39" s="0" t="n">
        <v>3489708.56842271</v>
      </c>
      <c r="N39" s="0" t="n">
        <v>3721676.6614157</v>
      </c>
      <c r="O39" s="0" t="n">
        <v>3508213.12369201</v>
      </c>
      <c r="P39" s="0" t="n">
        <v>107542.402255367</v>
      </c>
      <c r="Q39" s="0" t="n">
        <v>104316.130187706</v>
      </c>
    </row>
    <row r="40" customFormat="false" ht="12.8" hidden="false" customHeight="false" outlineLevel="0" collapsed="false">
      <c r="A40" s="0" t="n">
        <v>87</v>
      </c>
      <c r="B40" s="0" t="n">
        <v>22435884.3316702</v>
      </c>
      <c r="C40" s="0" t="n">
        <v>21510010.2495538</v>
      </c>
      <c r="D40" s="0" t="n">
        <v>22557568.7618082</v>
      </c>
      <c r="E40" s="0" t="n">
        <v>21624390.0498576</v>
      </c>
      <c r="F40" s="0" t="n">
        <v>16560164.7150277</v>
      </c>
      <c r="G40" s="0" t="n">
        <v>4949845.53452611</v>
      </c>
      <c r="H40" s="0" t="n">
        <v>16674545.24046</v>
      </c>
      <c r="I40" s="0" t="n">
        <v>4949844.80939759</v>
      </c>
      <c r="J40" s="0" t="n">
        <v>672102.431923795</v>
      </c>
      <c r="K40" s="0" t="n">
        <v>651939.358966081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22662370.5444479</v>
      </c>
      <c r="C41" s="0" t="n">
        <v>21726319.5150638</v>
      </c>
      <c r="D41" s="0" t="n">
        <v>22786015.1792296</v>
      </c>
      <c r="E41" s="0" t="n">
        <v>21842541.8872101</v>
      </c>
      <c r="F41" s="0" t="n">
        <v>16719579.6250147</v>
      </c>
      <c r="G41" s="0" t="n">
        <v>5006739.89004918</v>
      </c>
      <c r="H41" s="0" t="n">
        <v>16835802.7198012</v>
      </c>
      <c r="I41" s="0" t="n">
        <v>5006739.16740888</v>
      </c>
      <c r="J41" s="0" t="n">
        <v>745331.232361524</v>
      </c>
      <c r="K41" s="0" t="n">
        <v>722971.295390678</v>
      </c>
      <c r="L41" s="0" t="n">
        <v>3779735.57422123</v>
      </c>
      <c r="M41" s="0" t="n">
        <v>3563243.45926883</v>
      </c>
      <c r="N41" s="0" t="n">
        <v>3800342.37779326</v>
      </c>
      <c r="O41" s="0" t="n">
        <v>3582614.44041879</v>
      </c>
      <c r="P41" s="0" t="n">
        <v>124221.872060254</v>
      </c>
      <c r="Q41" s="0" t="n">
        <v>120495.215898446</v>
      </c>
    </row>
    <row r="42" customFormat="false" ht="12.8" hidden="false" customHeight="false" outlineLevel="0" collapsed="false">
      <c r="A42" s="0" t="n">
        <v>89</v>
      </c>
      <c r="B42" s="0" t="n">
        <v>22934374.4519258</v>
      </c>
      <c r="C42" s="0" t="n">
        <v>21986141.8573572</v>
      </c>
      <c r="D42" s="0" t="n">
        <v>23060902.1820743</v>
      </c>
      <c r="E42" s="0" t="n">
        <v>22105073.3264032</v>
      </c>
      <c r="F42" s="0" t="n">
        <v>16919564.396823</v>
      </c>
      <c r="G42" s="0" t="n">
        <v>5066577.46053425</v>
      </c>
      <c r="H42" s="0" t="n">
        <v>17038496.5947074</v>
      </c>
      <c r="I42" s="0" t="n">
        <v>5066576.73169574</v>
      </c>
      <c r="J42" s="0" t="n">
        <v>805524.085451729</v>
      </c>
      <c r="K42" s="0" t="n">
        <v>781358.362888177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23208366.9440558</v>
      </c>
      <c r="C43" s="0" t="n">
        <v>22247634.2273168</v>
      </c>
      <c r="D43" s="0" t="n">
        <v>23336857.220039</v>
      </c>
      <c r="E43" s="0" t="n">
        <v>22368410.4637578</v>
      </c>
      <c r="F43" s="0" t="n">
        <v>17116892.6194167</v>
      </c>
      <c r="G43" s="0" t="n">
        <v>5130741.60790006</v>
      </c>
      <c r="H43" s="0" t="n">
        <v>17237669.5475631</v>
      </c>
      <c r="I43" s="0" t="n">
        <v>5130740.9161947</v>
      </c>
      <c r="J43" s="0" t="n">
        <v>916680.38709021</v>
      </c>
      <c r="K43" s="0" t="n">
        <v>889179.975477504</v>
      </c>
      <c r="L43" s="0" t="n">
        <v>3870401.63787094</v>
      </c>
      <c r="M43" s="0" t="n">
        <v>3649062.18985629</v>
      </c>
      <c r="N43" s="0" t="n">
        <v>3891815.86419028</v>
      </c>
      <c r="O43" s="0" t="n">
        <v>3669192.18754915</v>
      </c>
      <c r="P43" s="0" t="n">
        <v>152780.064515035</v>
      </c>
      <c r="Q43" s="0" t="n">
        <v>148196.662579584</v>
      </c>
    </row>
    <row r="44" customFormat="false" ht="12.8" hidden="false" customHeight="false" outlineLevel="0" collapsed="false">
      <c r="A44" s="0" t="n">
        <v>91</v>
      </c>
      <c r="B44" s="0" t="n">
        <v>23506110.4073723</v>
      </c>
      <c r="C44" s="0" t="n">
        <v>22531627.0993193</v>
      </c>
      <c r="D44" s="0" t="n">
        <v>23636155.4810711</v>
      </c>
      <c r="E44" s="0" t="n">
        <v>22653864.8109466</v>
      </c>
      <c r="F44" s="0" t="n">
        <v>17298955.5334161</v>
      </c>
      <c r="G44" s="0" t="n">
        <v>5232671.56590315</v>
      </c>
      <c r="H44" s="0" t="n">
        <v>17421193.9503135</v>
      </c>
      <c r="I44" s="0" t="n">
        <v>5232670.86063305</v>
      </c>
      <c r="J44" s="0" t="n">
        <v>977101.828138546</v>
      </c>
      <c r="K44" s="0" t="n">
        <v>947788.77329439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23805352.9138574</v>
      </c>
      <c r="C45" s="0" t="n">
        <v>22816442.3203048</v>
      </c>
      <c r="D45" s="0" t="n">
        <v>23935824.9033047</v>
      </c>
      <c r="E45" s="0" t="n">
        <v>22939081.3225101</v>
      </c>
      <c r="F45" s="0" t="n">
        <v>17495738.8526228</v>
      </c>
      <c r="G45" s="0" t="n">
        <v>5320703.46768205</v>
      </c>
      <c r="H45" s="0" t="n">
        <v>17618378.5582394</v>
      </c>
      <c r="I45" s="0" t="n">
        <v>5320702.76427072</v>
      </c>
      <c r="J45" s="0" t="n">
        <v>1064572.55445394</v>
      </c>
      <c r="K45" s="0" t="n">
        <v>1032635.37782032</v>
      </c>
      <c r="L45" s="0" t="n">
        <v>3969385.19887697</v>
      </c>
      <c r="M45" s="0" t="n">
        <v>3742703.25401668</v>
      </c>
      <c r="N45" s="0" t="n">
        <v>3991129.70281407</v>
      </c>
      <c r="O45" s="0" t="n">
        <v>3763143.85814077</v>
      </c>
      <c r="P45" s="0" t="n">
        <v>177428.759075656</v>
      </c>
      <c r="Q45" s="0" t="n">
        <v>172105.896303387</v>
      </c>
    </row>
    <row r="46" customFormat="false" ht="12.8" hidden="false" customHeight="false" outlineLevel="0" collapsed="false">
      <c r="A46" s="0" t="n">
        <v>93</v>
      </c>
      <c r="B46" s="0" t="n">
        <v>24039917.8546134</v>
      </c>
      <c r="C46" s="0" t="n">
        <v>23039612.8242698</v>
      </c>
      <c r="D46" s="0" t="n">
        <v>24171380.4422412</v>
      </c>
      <c r="E46" s="0" t="n">
        <v>23163182.9786686</v>
      </c>
      <c r="F46" s="0" t="n">
        <v>17637073.2069723</v>
      </c>
      <c r="G46" s="0" t="n">
        <v>5402539.61729753</v>
      </c>
      <c r="H46" s="0" t="n">
        <v>17760644.0604447</v>
      </c>
      <c r="I46" s="0" t="n">
        <v>5402538.91822392</v>
      </c>
      <c r="J46" s="0" t="n">
        <v>1187852.59440561</v>
      </c>
      <c r="K46" s="0" t="n">
        <v>1152217.01657344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24266440.6330888</v>
      </c>
      <c r="C47" s="0" t="n">
        <v>23255236.9548564</v>
      </c>
      <c r="D47" s="0" t="n">
        <v>24399246.8476936</v>
      </c>
      <c r="E47" s="0" t="n">
        <v>23380070.1094363</v>
      </c>
      <c r="F47" s="0" t="n">
        <v>17794494.9992049</v>
      </c>
      <c r="G47" s="0" t="n">
        <v>5460741.95565149</v>
      </c>
      <c r="H47" s="0" t="n">
        <v>17919328.8344195</v>
      </c>
      <c r="I47" s="0" t="n">
        <v>5460741.27501676</v>
      </c>
      <c r="J47" s="0" t="n">
        <v>1283313.0682017</v>
      </c>
      <c r="K47" s="0" t="n">
        <v>1244813.67615565</v>
      </c>
      <c r="L47" s="0" t="n">
        <v>4046330.3862601</v>
      </c>
      <c r="M47" s="0" t="n">
        <v>3815943.69446889</v>
      </c>
      <c r="N47" s="0" t="n">
        <v>4068463.92430617</v>
      </c>
      <c r="O47" s="0" t="n">
        <v>3836749.99406969</v>
      </c>
      <c r="P47" s="0" t="n">
        <v>213885.51136695</v>
      </c>
      <c r="Q47" s="0" t="n">
        <v>207468.946025941</v>
      </c>
    </row>
    <row r="48" customFormat="false" ht="12.8" hidden="false" customHeight="false" outlineLevel="0" collapsed="false">
      <c r="A48" s="0" t="n">
        <v>95</v>
      </c>
      <c r="B48" s="0" t="n">
        <v>24340169.2042233</v>
      </c>
      <c r="C48" s="0" t="n">
        <v>23324772.7702998</v>
      </c>
      <c r="D48" s="0" t="n">
        <v>24471141.3013514</v>
      </c>
      <c r="E48" s="0" t="n">
        <v>23447881.8485219</v>
      </c>
      <c r="F48" s="0" t="n">
        <v>17801645.533261</v>
      </c>
      <c r="G48" s="0" t="n">
        <v>5523127.2370388</v>
      </c>
      <c r="H48" s="0" t="n">
        <v>17924755.2944893</v>
      </c>
      <c r="I48" s="0" t="n">
        <v>5523126.5540326</v>
      </c>
      <c r="J48" s="0" t="n">
        <v>1327713.29280498</v>
      </c>
      <c r="K48" s="0" t="n">
        <v>1287881.89402083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24471764.1850914</v>
      </c>
      <c r="C49" s="0" t="n">
        <v>23449105.2140359</v>
      </c>
      <c r="D49" s="0" t="n">
        <v>24604912.6290208</v>
      </c>
      <c r="E49" s="0" t="n">
        <v>23574260.0534857</v>
      </c>
      <c r="F49" s="0" t="n">
        <v>17888397.6378706</v>
      </c>
      <c r="G49" s="0" t="n">
        <v>5560707.57616524</v>
      </c>
      <c r="H49" s="0" t="n">
        <v>18013553.037402</v>
      </c>
      <c r="I49" s="0" t="n">
        <v>5560707.01608365</v>
      </c>
      <c r="J49" s="0" t="n">
        <v>1355495.73394402</v>
      </c>
      <c r="K49" s="0" t="n">
        <v>1314830.8619257</v>
      </c>
      <c r="L49" s="0" t="n">
        <v>4079290.63279279</v>
      </c>
      <c r="M49" s="0" t="n">
        <v>3847091.95070663</v>
      </c>
      <c r="N49" s="0" t="n">
        <v>4101481.20716332</v>
      </c>
      <c r="O49" s="0" t="n">
        <v>3867951.86639686</v>
      </c>
      <c r="P49" s="0" t="n">
        <v>225915.955657337</v>
      </c>
      <c r="Q49" s="0" t="n">
        <v>219138.476987617</v>
      </c>
    </row>
    <row r="50" customFormat="false" ht="12.8" hidden="false" customHeight="false" outlineLevel="0" collapsed="false">
      <c r="A50" s="0" t="n">
        <v>97</v>
      </c>
      <c r="B50" s="0" t="n">
        <v>24701577.6006324</v>
      </c>
      <c r="C50" s="0" t="n">
        <v>23668594.2613471</v>
      </c>
      <c r="D50" s="0" t="n">
        <v>24835025.6172627</v>
      </c>
      <c r="E50" s="0" t="n">
        <v>23794030.7275229</v>
      </c>
      <c r="F50" s="0" t="n">
        <v>17989159.6975175</v>
      </c>
      <c r="G50" s="0" t="n">
        <v>5679434.56382961</v>
      </c>
      <c r="H50" s="0" t="n">
        <v>18114596.7244094</v>
      </c>
      <c r="I50" s="0" t="n">
        <v>5679434.00311351</v>
      </c>
      <c r="J50" s="0" t="n">
        <v>1434486.7193953</v>
      </c>
      <c r="K50" s="0" t="n">
        <v>1391452.11781344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24791521.908161</v>
      </c>
      <c r="C51" s="0" t="n">
        <v>23754642.6310204</v>
      </c>
      <c r="D51" s="0" t="n">
        <v>24924855.5537473</v>
      </c>
      <c r="E51" s="0" t="n">
        <v>23879971.5831447</v>
      </c>
      <c r="F51" s="0" t="n">
        <v>18017219.9677611</v>
      </c>
      <c r="G51" s="0" t="n">
        <v>5737422.66325927</v>
      </c>
      <c r="H51" s="0" t="n">
        <v>18142549.4743456</v>
      </c>
      <c r="I51" s="0" t="n">
        <v>5737422.10879905</v>
      </c>
      <c r="J51" s="0" t="n">
        <v>1492138.54042257</v>
      </c>
      <c r="K51" s="0" t="n">
        <v>1447374.38420989</v>
      </c>
      <c r="L51" s="0" t="n">
        <v>4133378.76021095</v>
      </c>
      <c r="M51" s="0" t="n">
        <v>3898828.01977622</v>
      </c>
      <c r="N51" s="0" t="n">
        <v>4155600.20562306</v>
      </c>
      <c r="O51" s="0" t="n">
        <v>3919716.95600099</v>
      </c>
      <c r="P51" s="0" t="n">
        <v>248689.756737095</v>
      </c>
      <c r="Q51" s="0" t="n">
        <v>241229.064034982</v>
      </c>
    </row>
    <row r="52" customFormat="false" ht="12.8" hidden="false" customHeight="false" outlineLevel="0" collapsed="false">
      <c r="A52" s="0" t="n">
        <v>99</v>
      </c>
      <c r="B52" s="0" t="n">
        <v>24961095.2157477</v>
      </c>
      <c r="C52" s="0" t="n">
        <v>23914904.1507454</v>
      </c>
      <c r="D52" s="0" t="n">
        <v>25095646.3178817</v>
      </c>
      <c r="E52" s="0" t="n">
        <v>24041377.5079526</v>
      </c>
      <c r="F52" s="0" t="n">
        <v>18091346.8641922</v>
      </c>
      <c r="G52" s="0" t="n">
        <v>5823557.28655322</v>
      </c>
      <c r="H52" s="0" t="n">
        <v>18217820.7581532</v>
      </c>
      <c r="I52" s="0" t="n">
        <v>5823556.74979937</v>
      </c>
      <c r="J52" s="0" t="n">
        <v>1565816.06001794</v>
      </c>
      <c r="K52" s="0" t="n">
        <v>1518841.57821741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25169859.9619833</v>
      </c>
      <c r="C53" s="0" t="n">
        <v>24114331.3672213</v>
      </c>
      <c r="D53" s="0" t="n">
        <v>25304799.977118</v>
      </c>
      <c r="E53" s="0" t="n">
        <v>24241170.0446324</v>
      </c>
      <c r="F53" s="0" t="n">
        <v>18276922.3666614</v>
      </c>
      <c r="G53" s="0" t="n">
        <v>5837409.00055986</v>
      </c>
      <c r="H53" s="0" t="n">
        <v>18403761.5461639</v>
      </c>
      <c r="I53" s="0" t="n">
        <v>5837408.49846851</v>
      </c>
      <c r="J53" s="0" t="n">
        <v>1673399.82390411</v>
      </c>
      <c r="K53" s="0" t="n">
        <v>1623197.82918699</v>
      </c>
      <c r="L53" s="0" t="n">
        <v>4196078.65980666</v>
      </c>
      <c r="M53" s="0" t="n">
        <v>3958390.12678417</v>
      </c>
      <c r="N53" s="0" t="n">
        <v>4218567.78700721</v>
      </c>
      <c r="O53" s="0" t="n">
        <v>3979530.72014753</v>
      </c>
      <c r="P53" s="0" t="n">
        <v>278899.970650685</v>
      </c>
      <c r="Q53" s="0" t="n">
        <v>270532.971531164</v>
      </c>
    </row>
    <row r="54" customFormat="false" ht="12.8" hidden="false" customHeight="false" outlineLevel="0" collapsed="false">
      <c r="A54" s="0" t="n">
        <v>101</v>
      </c>
      <c r="B54" s="0" t="n">
        <v>25395402.5833253</v>
      </c>
      <c r="C54" s="0" t="n">
        <v>24329353.9989679</v>
      </c>
      <c r="D54" s="0" t="n">
        <v>25531378.8929574</v>
      </c>
      <c r="E54" s="0" t="n">
        <v>24457167.0086839</v>
      </c>
      <c r="F54" s="0" t="n">
        <v>18433644.8054891</v>
      </c>
      <c r="G54" s="0" t="n">
        <v>5895709.19347882</v>
      </c>
      <c r="H54" s="0" t="n">
        <v>18561458.3292021</v>
      </c>
      <c r="I54" s="0" t="n">
        <v>5895708.67948182</v>
      </c>
      <c r="J54" s="0" t="n">
        <v>1738944.49585544</v>
      </c>
      <c r="K54" s="0" t="n">
        <v>1686776.16097978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25536170.6188006</v>
      </c>
      <c r="C55" s="0" t="n">
        <v>24462453.4153317</v>
      </c>
      <c r="D55" s="0" t="n">
        <v>25672075.5582005</v>
      </c>
      <c r="E55" s="0" t="n">
        <v>24590199.3318194</v>
      </c>
      <c r="F55" s="0" t="n">
        <v>18515390.7717578</v>
      </c>
      <c r="G55" s="0" t="n">
        <v>5947062.64357388</v>
      </c>
      <c r="H55" s="0" t="n">
        <v>18643137.2015352</v>
      </c>
      <c r="I55" s="0" t="n">
        <v>5947062.13028416</v>
      </c>
      <c r="J55" s="0" t="n">
        <v>1816114.25143317</v>
      </c>
      <c r="K55" s="0" t="n">
        <v>1761630.82389018</v>
      </c>
      <c r="L55" s="0" t="n">
        <v>4256890.96017973</v>
      </c>
      <c r="M55" s="0" t="n">
        <v>4016221.6292304</v>
      </c>
      <c r="N55" s="0" t="n">
        <v>4279540.94537258</v>
      </c>
      <c r="O55" s="0" t="n">
        <v>4037513.85776328</v>
      </c>
      <c r="P55" s="0" t="n">
        <v>302685.708572196</v>
      </c>
      <c r="Q55" s="0" t="n">
        <v>293605.13731503</v>
      </c>
    </row>
    <row r="56" customFormat="false" ht="12.8" hidden="false" customHeight="false" outlineLevel="0" collapsed="false">
      <c r="A56" s="0" t="n">
        <v>103</v>
      </c>
      <c r="B56" s="0" t="n">
        <v>25701104.7154754</v>
      </c>
      <c r="C56" s="0" t="n">
        <v>24619246.7579976</v>
      </c>
      <c r="D56" s="0" t="n">
        <v>25837552.0627497</v>
      </c>
      <c r="E56" s="0" t="n">
        <v>24747502.5326512</v>
      </c>
      <c r="F56" s="0" t="n">
        <v>18566408.3422242</v>
      </c>
      <c r="G56" s="0" t="n">
        <v>6052838.41577335</v>
      </c>
      <c r="H56" s="0" t="n">
        <v>18694664.6331416</v>
      </c>
      <c r="I56" s="0" t="n">
        <v>6052837.89950954</v>
      </c>
      <c r="J56" s="0" t="n">
        <v>1875754.57961321</v>
      </c>
      <c r="K56" s="0" t="n">
        <v>1819481.94222482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25863545.4716359</v>
      </c>
      <c r="C57" s="0" t="n">
        <v>24773637.6291997</v>
      </c>
      <c r="D57" s="0" t="n">
        <v>26000250.4260712</v>
      </c>
      <c r="E57" s="0" t="n">
        <v>24902135.5492251</v>
      </c>
      <c r="F57" s="0" t="n">
        <v>18660092.5688715</v>
      </c>
      <c r="G57" s="0" t="n">
        <v>6113545.06032822</v>
      </c>
      <c r="H57" s="0" t="n">
        <v>18788591.0011016</v>
      </c>
      <c r="I57" s="0" t="n">
        <v>6113544.54812344</v>
      </c>
      <c r="J57" s="0" t="n">
        <v>1958471.55409716</v>
      </c>
      <c r="K57" s="0" t="n">
        <v>1899717.40747424</v>
      </c>
      <c r="L57" s="0" t="n">
        <v>4308697.07083345</v>
      </c>
      <c r="M57" s="0" t="n">
        <v>4064514.93598265</v>
      </c>
      <c r="N57" s="0" t="n">
        <v>4331480.38998689</v>
      </c>
      <c r="O57" s="0" t="n">
        <v>4085932.50116416</v>
      </c>
      <c r="P57" s="0" t="n">
        <v>326411.925682859</v>
      </c>
      <c r="Q57" s="0" t="n">
        <v>316619.567912373</v>
      </c>
    </row>
    <row r="58" customFormat="false" ht="12.8" hidden="false" customHeight="false" outlineLevel="0" collapsed="false">
      <c r="A58" s="0" t="n">
        <v>105</v>
      </c>
      <c r="B58" s="0" t="n">
        <v>26044359.9655645</v>
      </c>
      <c r="C58" s="0" t="n">
        <v>24945493.6712582</v>
      </c>
      <c r="D58" s="0" t="n">
        <v>26182036.751663</v>
      </c>
      <c r="E58" s="0" t="n">
        <v>25074906.8501581</v>
      </c>
      <c r="F58" s="0" t="n">
        <v>18782995.1083976</v>
      </c>
      <c r="G58" s="0" t="n">
        <v>6162498.56286066</v>
      </c>
      <c r="H58" s="0" t="n">
        <v>18912408.8000655</v>
      </c>
      <c r="I58" s="0" t="n">
        <v>6162498.05009262</v>
      </c>
      <c r="J58" s="0" t="n">
        <v>2007589.45474143</v>
      </c>
      <c r="K58" s="0" t="n">
        <v>1947361.77109919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26189191.2024341</v>
      </c>
      <c r="C59" s="0" t="n">
        <v>25083616.486662</v>
      </c>
      <c r="D59" s="0" t="n">
        <v>26327591.9121123</v>
      </c>
      <c r="E59" s="0" t="n">
        <v>25213710.1504608</v>
      </c>
      <c r="F59" s="0" t="n">
        <v>18871911.6632184</v>
      </c>
      <c r="G59" s="0" t="n">
        <v>6211704.82344359</v>
      </c>
      <c r="H59" s="0" t="n">
        <v>19002005.8401134</v>
      </c>
      <c r="I59" s="0" t="n">
        <v>6211704.31034743</v>
      </c>
      <c r="J59" s="0" t="n">
        <v>2066503.95641169</v>
      </c>
      <c r="K59" s="0" t="n">
        <v>2004508.83771934</v>
      </c>
      <c r="L59" s="0" t="n">
        <v>4364185.52153775</v>
      </c>
      <c r="M59" s="0" t="n">
        <v>4117647.6201788</v>
      </c>
      <c r="N59" s="0" t="n">
        <v>4387251.77398435</v>
      </c>
      <c r="O59" s="0" t="n">
        <v>4139331.18569384</v>
      </c>
      <c r="P59" s="0" t="n">
        <v>344417.326068615</v>
      </c>
      <c r="Q59" s="0" t="n">
        <v>334084.806286556</v>
      </c>
    </row>
    <row r="60" customFormat="false" ht="12.8" hidden="false" customHeight="false" outlineLevel="0" collapsed="false">
      <c r="A60" s="0" t="n">
        <v>107</v>
      </c>
      <c r="B60" s="0" t="n">
        <v>26223267.5783516</v>
      </c>
      <c r="C60" s="0" t="n">
        <v>25116101.3563055</v>
      </c>
      <c r="D60" s="0" t="n">
        <v>26362118.6627743</v>
      </c>
      <c r="E60" s="0" t="n">
        <v>25246618.4583756</v>
      </c>
      <c r="F60" s="0" t="n">
        <v>18866690.9926761</v>
      </c>
      <c r="G60" s="0" t="n">
        <v>6249410.36362948</v>
      </c>
      <c r="H60" s="0" t="n">
        <v>18997208.6091227</v>
      </c>
      <c r="I60" s="0" t="n">
        <v>6249409.84925289</v>
      </c>
      <c r="J60" s="0" t="n">
        <v>2114333.738535</v>
      </c>
      <c r="K60" s="0" t="n">
        <v>2050903.72637895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26263175.2657224</v>
      </c>
      <c r="C61" s="0" t="n">
        <v>25154623.9913512</v>
      </c>
      <c r="D61" s="0" t="n">
        <v>26400175.3093249</v>
      </c>
      <c r="E61" s="0" t="n">
        <v>25283401.1120624</v>
      </c>
      <c r="F61" s="0" t="n">
        <v>18908851.8471181</v>
      </c>
      <c r="G61" s="0" t="n">
        <v>6245772.14423309</v>
      </c>
      <c r="H61" s="0" t="n">
        <v>19037629.4767732</v>
      </c>
      <c r="I61" s="0" t="n">
        <v>6245771.63528914</v>
      </c>
      <c r="J61" s="0" t="n">
        <v>2185973.67407781</v>
      </c>
      <c r="K61" s="0" t="n">
        <v>2120394.46385548</v>
      </c>
      <c r="L61" s="0" t="n">
        <v>4376929.8674832</v>
      </c>
      <c r="M61" s="0" t="n">
        <v>4130302.66414035</v>
      </c>
      <c r="N61" s="0" t="n">
        <v>4399762.69030432</v>
      </c>
      <c r="O61" s="0" t="n">
        <v>4151767.3831117</v>
      </c>
      <c r="P61" s="0" t="n">
        <v>364328.945679635</v>
      </c>
      <c r="Q61" s="0" t="n">
        <v>353399.077309246</v>
      </c>
    </row>
    <row r="62" customFormat="false" ht="12.8" hidden="false" customHeight="false" outlineLevel="0" collapsed="false">
      <c r="A62" s="0" t="n">
        <v>109</v>
      </c>
      <c r="B62" s="0" t="n">
        <v>26418943.2410769</v>
      </c>
      <c r="C62" s="0" t="n">
        <v>25302060.6987616</v>
      </c>
      <c r="D62" s="0" t="n">
        <v>26555988.7819594</v>
      </c>
      <c r="E62" s="0" t="n">
        <v>25430880.5838015</v>
      </c>
      <c r="F62" s="0" t="n">
        <v>19003209.2300377</v>
      </c>
      <c r="G62" s="0" t="n">
        <v>6298851.4687239</v>
      </c>
      <c r="H62" s="0" t="n">
        <v>19132029.622941</v>
      </c>
      <c r="I62" s="0" t="n">
        <v>6298850.96086049</v>
      </c>
      <c r="J62" s="0" t="n">
        <v>2255768.51974056</v>
      </c>
      <c r="K62" s="0" t="n">
        <v>2188095.46414834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26568010.873217</v>
      </c>
      <c r="C63" s="0" t="n">
        <v>25443531.5769458</v>
      </c>
      <c r="D63" s="0" t="n">
        <v>26705407.529119</v>
      </c>
      <c r="E63" s="0" t="n">
        <v>25572681.5066893</v>
      </c>
      <c r="F63" s="0" t="n">
        <v>19044771.2692336</v>
      </c>
      <c r="G63" s="0" t="n">
        <v>6398760.30771223</v>
      </c>
      <c r="H63" s="0" t="n">
        <v>19173921.7157277</v>
      </c>
      <c r="I63" s="0" t="n">
        <v>6398759.79096157</v>
      </c>
      <c r="J63" s="0" t="n">
        <v>2329776.74202215</v>
      </c>
      <c r="K63" s="0" t="n">
        <v>2259883.43976149</v>
      </c>
      <c r="L63" s="0" t="n">
        <v>4427168.46485612</v>
      </c>
      <c r="M63" s="0" t="n">
        <v>4177902.10795486</v>
      </c>
      <c r="N63" s="0" t="n">
        <v>4450067.3885695</v>
      </c>
      <c r="O63" s="0" t="n">
        <v>4199428.96576782</v>
      </c>
      <c r="P63" s="0" t="n">
        <v>388296.123670359</v>
      </c>
      <c r="Q63" s="0" t="n">
        <v>376647.239960248</v>
      </c>
    </row>
    <row r="64" customFormat="false" ht="12.8" hidden="false" customHeight="false" outlineLevel="0" collapsed="false">
      <c r="A64" s="0" t="n">
        <v>111</v>
      </c>
      <c r="B64" s="0" t="n">
        <v>26823645.9668218</v>
      </c>
      <c r="C64" s="0" t="n">
        <v>25685525.8392024</v>
      </c>
      <c r="D64" s="0" t="n">
        <v>26961921.5781471</v>
      </c>
      <c r="E64" s="0" t="n">
        <v>25815501.9838943</v>
      </c>
      <c r="F64" s="0" t="n">
        <v>19225647.6142858</v>
      </c>
      <c r="G64" s="0" t="n">
        <v>6459878.22491651</v>
      </c>
      <c r="H64" s="0" t="n">
        <v>19355624.2762845</v>
      </c>
      <c r="I64" s="0" t="n">
        <v>6459877.70760983</v>
      </c>
      <c r="J64" s="0" t="n">
        <v>2381952.3386708</v>
      </c>
      <c r="K64" s="0" t="n">
        <v>2310493.76851067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26906183.1281148</v>
      </c>
      <c r="C65" s="0" t="n">
        <v>25763611.19835</v>
      </c>
      <c r="D65" s="0" t="n">
        <v>27045699.8873129</v>
      </c>
      <c r="E65" s="0" t="n">
        <v>25894754.0196889</v>
      </c>
      <c r="F65" s="0" t="n">
        <v>19316098.84853</v>
      </c>
      <c r="G65" s="0" t="n">
        <v>6447512.34981993</v>
      </c>
      <c r="H65" s="0" t="n">
        <v>19447242.1622534</v>
      </c>
      <c r="I65" s="0" t="n">
        <v>6447511.85743556</v>
      </c>
      <c r="J65" s="0" t="n">
        <v>2407573.32337622</v>
      </c>
      <c r="K65" s="0" t="n">
        <v>2335346.12367493</v>
      </c>
      <c r="L65" s="0" t="n">
        <v>4480151.92442422</v>
      </c>
      <c r="M65" s="0" t="n">
        <v>4227202.41410477</v>
      </c>
      <c r="N65" s="0" t="n">
        <v>4503404.19771127</v>
      </c>
      <c r="O65" s="0" t="n">
        <v>4249061.12518718</v>
      </c>
      <c r="P65" s="0" t="n">
        <v>401262.220562703</v>
      </c>
      <c r="Q65" s="0" t="n">
        <v>389224.353945822</v>
      </c>
    </row>
    <row r="66" customFormat="false" ht="12.8" hidden="false" customHeight="false" outlineLevel="0" collapsed="false">
      <c r="A66" s="0" t="n">
        <v>113</v>
      </c>
      <c r="B66" s="0" t="n">
        <v>27017002.0586629</v>
      </c>
      <c r="C66" s="0" t="n">
        <v>25869469.3061171</v>
      </c>
      <c r="D66" s="0" t="n">
        <v>27155677.3799776</v>
      </c>
      <c r="E66" s="0" t="n">
        <v>25999821.1727129</v>
      </c>
      <c r="F66" s="0" t="n">
        <v>19403104.3741064</v>
      </c>
      <c r="G66" s="0" t="n">
        <v>6466364.93201067</v>
      </c>
      <c r="H66" s="0" t="n">
        <v>19533456.6994751</v>
      </c>
      <c r="I66" s="0" t="n">
        <v>6466364.47323773</v>
      </c>
      <c r="J66" s="0" t="n">
        <v>2493877.54470306</v>
      </c>
      <c r="K66" s="0" t="n">
        <v>2419061.21836196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27188647.8224204</v>
      </c>
      <c r="C67" s="0" t="n">
        <v>26033093.9843423</v>
      </c>
      <c r="D67" s="0" t="n">
        <v>27329134.0510976</v>
      </c>
      <c r="E67" s="0" t="n">
        <v>26165148.1044246</v>
      </c>
      <c r="F67" s="0" t="n">
        <v>19488976.9698404</v>
      </c>
      <c r="G67" s="0" t="n">
        <v>6544117.01450183</v>
      </c>
      <c r="H67" s="0" t="n">
        <v>19621031.5122519</v>
      </c>
      <c r="I67" s="0" t="n">
        <v>6544116.59217271</v>
      </c>
      <c r="J67" s="0" t="n">
        <v>2557271.29555265</v>
      </c>
      <c r="K67" s="0" t="n">
        <v>2480553.15668607</v>
      </c>
      <c r="L67" s="0" t="n">
        <v>4527007.08672244</v>
      </c>
      <c r="M67" s="0" t="n">
        <v>4271970.0836858</v>
      </c>
      <c r="N67" s="0" t="n">
        <v>4550420.93780086</v>
      </c>
      <c r="O67" s="0" t="n">
        <v>4293980.68188626</v>
      </c>
      <c r="P67" s="0" t="n">
        <v>426211.882592109</v>
      </c>
      <c r="Q67" s="0" t="n">
        <v>413425.526114345</v>
      </c>
    </row>
    <row r="68" customFormat="false" ht="12.8" hidden="false" customHeight="false" outlineLevel="0" collapsed="false">
      <c r="A68" s="0" t="n">
        <v>115</v>
      </c>
      <c r="B68" s="0" t="n">
        <v>27269747.0598872</v>
      </c>
      <c r="C68" s="0" t="n">
        <v>26110213.5365744</v>
      </c>
      <c r="D68" s="0" t="n">
        <v>27410826.6284345</v>
      </c>
      <c r="E68" s="0" t="n">
        <v>26242823.1918683</v>
      </c>
      <c r="F68" s="0" t="n">
        <v>19552744.2127107</v>
      </c>
      <c r="G68" s="0" t="n">
        <v>6557469.32386368</v>
      </c>
      <c r="H68" s="0" t="n">
        <v>19685354.2907817</v>
      </c>
      <c r="I68" s="0" t="n">
        <v>6557468.90108657</v>
      </c>
      <c r="J68" s="0" t="n">
        <v>2611683.00952435</v>
      </c>
      <c r="K68" s="0" t="n">
        <v>2533332.51923862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27430789.0592913</v>
      </c>
      <c r="C69" s="0" t="n">
        <v>26263849.548554</v>
      </c>
      <c r="D69" s="0" t="n">
        <v>27572572.938805</v>
      </c>
      <c r="E69" s="0" t="n">
        <v>26397121.7204943</v>
      </c>
      <c r="F69" s="0" t="n">
        <v>19662664.994885</v>
      </c>
      <c r="G69" s="0" t="n">
        <v>6601184.55366904</v>
      </c>
      <c r="H69" s="0" t="n">
        <v>19795937.6024265</v>
      </c>
      <c r="I69" s="0" t="n">
        <v>6601184.11806775</v>
      </c>
      <c r="J69" s="0" t="n">
        <v>2690166.17316072</v>
      </c>
      <c r="K69" s="0" t="n">
        <v>2609461.18796589</v>
      </c>
      <c r="L69" s="0" t="n">
        <v>4570110.81017591</v>
      </c>
      <c r="M69" s="0" t="n">
        <v>4314065.79851696</v>
      </c>
      <c r="N69" s="0" t="n">
        <v>4593740.62789582</v>
      </c>
      <c r="O69" s="0" t="n">
        <v>4336279.40873357</v>
      </c>
      <c r="P69" s="0" t="n">
        <v>448361.028860119</v>
      </c>
      <c r="Q69" s="0" t="n">
        <v>434910.197994316</v>
      </c>
    </row>
    <row r="70" customFormat="false" ht="12.8" hidden="false" customHeight="false" outlineLevel="0" collapsed="false">
      <c r="A70" s="0" t="n">
        <v>117</v>
      </c>
      <c r="B70" s="0" t="n">
        <v>27618595.2576097</v>
      </c>
      <c r="C70" s="0" t="n">
        <v>26441770.9003728</v>
      </c>
      <c r="D70" s="0" t="n">
        <v>27760484.7267275</v>
      </c>
      <c r="E70" s="0" t="n">
        <v>26575142.3216167</v>
      </c>
      <c r="F70" s="0" t="n">
        <v>19729678.5452551</v>
      </c>
      <c r="G70" s="0" t="n">
        <v>6712092.35511768</v>
      </c>
      <c r="H70" s="0" t="n">
        <v>19863050.4025591</v>
      </c>
      <c r="I70" s="0" t="n">
        <v>6712091.91905755</v>
      </c>
      <c r="J70" s="0" t="n">
        <v>2753647.3147081</v>
      </c>
      <c r="K70" s="0" t="n">
        <v>2671037.89526685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27717452.3069802</v>
      </c>
      <c r="C71" s="0" t="n">
        <v>26535806.9379267</v>
      </c>
      <c r="D71" s="0" t="n">
        <v>27859608.0208313</v>
      </c>
      <c r="E71" s="0" t="n">
        <v>26669428.6243079</v>
      </c>
      <c r="F71" s="0" t="n">
        <v>19832474.8365791</v>
      </c>
      <c r="G71" s="0" t="n">
        <v>6703332.1013476</v>
      </c>
      <c r="H71" s="0" t="n">
        <v>19966096.9628821</v>
      </c>
      <c r="I71" s="0" t="n">
        <v>6703331.6614258</v>
      </c>
      <c r="J71" s="0" t="n">
        <v>2830905.85006297</v>
      </c>
      <c r="K71" s="0" t="n">
        <v>2745978.67456108</v>
      </c>
      <c r="L71" s="0" t="n">
        <v>4615982.35933519</v>
      </c>
      <c r="M71" s="0" t="n">
        <v>4357451.19233821</v>
      </c>
      <c r="N71" s="0" t="n">
        <v>4639674.14770064</v>
      </c>
      <c r="O71" s="0" t="n">
        <v>4379724.90325232</v>
      </c>
      <c r="P71" s="0" t="n">
        <v>471817.641677162</v>
      </c>
      <c r="Q71" s="0" t="n">
        <v>457663.112426847</v>
      </c>
    </row>
    <row r="72" customFormat="false" ht="12.8" hidden="false" customHeight="false" outlineLevel="0" collapsed="false">
      <c r="A72" s="0" t="n">
        <v>119</v>
      </c>
      <c r="B72" s="0" t="n">
        <v>28024365.4437841</v>
      </c>
      <c r="C72" s="0" t="n">
        <v>26827464.3888207</v>
      </c>
      <c r="D72" s="0" t="n">
        <v>28167275.971729</v>
      </c>
      <c r="E72" s="0" t="n">
        <v>26961794.7381017</v>
      </c>
      <c r="F72" s="0" t="n">
        <v>20064301.1167359</v>
      </c>
      <c r="G72" s="0" t="n">
        <v>6763163.27208476</v>
      </c>
      <c r="H72" s="0" t="n">
        <v>20198631.9070051</v>
      </c>
      <c r="I72" s="0" t="n">
        <v>6763162.83109654</v>
      </c>
      <c r="J72" s="0" t="n">
        <v>2938643.25966548</v>
      </c>
      <c r="K72" s="0" t="n">
        <v>2850483.96187551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28044723.1086441</v>
      </c>
      <c r="C73" s="0" t="n">
        <v>26847990.9853098</v>
      </c>
      <c r="D73" s="0" t="n">
        <v>28184091.1939626</v>
      </c>
      <c r="E73" s="0" t="n">
        <v>26978990.9223491</v>
      </c>
      <c r="F73" s="0" t="n">
        <v>20075962.0241345</v>
      </c>
      <c r="G73" s="0" t="n">
        <v>6772028.96117536</v>
      </c>
      <c r="H73" s="0" t="n">
        <v>20206962.4006159</v>
      </c>
      <c r="I73" s="0" t="n">
        <v>6772028.52173312</v>
      </c>
      <c r="J73" s="0" t="n">
        <v>2986674.8434725</v>
      </c>
      <c r="K73" s="0" t="n">
        <v>2897074.59816833</v>
      </c>
      <c r="L73" s="0" t="n">
        <v>4670113.67588326</v>
      </c>
      <c r="M73" s="0" t="n">
        <v>4408712.1556364</v>
      </c>
      <c r="N73" s="0" t="n">
        <v>4693340.61507461</v>
      </c>
      <c r="O73" s="0" t="n">
        <v>4430548.91550083</v>
      </c>
      <c r="P73" s="0" t="n">
        <v>497779.14057875</v>
      </c>
      <c r="Q73" s="0" t="n">
        <v>482845.766361388</v>
      </c>
    </row>
    <row r="74" customFormat="false" ht="12.8" hidden="false" customHeight="false" outlineLevel="0" collapsed="false">
      <c r="A74" s="0" t="n">
        <v>121</v>
      </c>
      <c r="B74" s="0" t="n">
        <v>28164467.243178</v>
      </c>
      <c r="C74" s="0" t="n">
        <v>26963121.879119</v>
      </c>
      <c r="D74" s="0" t="n">
        <v>28303940.3728115</v>
      </c>
      <c r="E74" s="0" t="n">
        <v>27094220.7771095</v>
      </c>
      <c r="F74" s="0" t="n">
        <v>20139635.1855141</v>
      </c>
      <c r="G74" s="0" t="n">
        <v>6823486.69360489</v>
      </c>
      <c r="H74" s="0" t="n">
        <v>20270734.5264665</v>
      </c>
      <c r="I74" s="0" t="n">
        <v>6823486.25064303</v>
      </c>
      <c r="J74" s="0" t="n">
        <v>3092300.05277395</v>
      </c>
      <c r="K74" s="0" t="n">
        <v>2999531.05119073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28350827.7185011</v>
      </c>
      <c r="C75" s="0" t="n">
        <v>27141126.7786299</v>
      </c>
      <c r="D75" s="0" t="n">
        <v>28490947.5665223</v>
      </c>
      <c r="E75" s="0" t="n">
        <v>27272833.742466</v>
      </c>
      <c r="F75" s="0" t="n">
        <v>20274121.1676484</v>
      </c>
      <c r="G75" s="0" t="n">
        <v>6867005.61098152</v>
      </c>
      <c r="H75" s="0" t="n">
        <v>20405828.5749049</v>
      </c>
      <c r="I75" s="0" t="n">
        <v>6867005.16756112</v>
      </c>
      <c r="J75" s="0" t="n">
        <v>3213592.50345142</v>
      </c>
      <c r="K75" s="0" t="n">
        <v>3117184.72834788</v>
      </c>
      <c r="L75" s="0" t="n">
        <v>4719216.87496785</v>
      </c>
      <c r="M75" s="0" t="n">
        <v>4455335.04178354</v>
      </c>
      <c r="N75" s="0" t="n">
        <v>4742569.17352035</v>
      </c>
      <c r="O75" s="0" t="n">
        <v>4477289.06352606</v>
      </c>
      <c r="P75" s="0" t="n">
        <v>535598.750575236</v>
      </c>
      <c r="Q75" s="0" t="n">
        <v>519530.788057979</v>
      </c>
    </row>
    <row r="76" customFormat="false" ht="12.8" hidden="false" customHeight="false" outlineLevel="0" collapsed="false">
      <c r="A76" s="0" t="n">
        <v>123</v>
      </c>
      <c r="B76" s="0" t="n">
        <v>28508928.986127</v>
      </c>
      <c r="C76" s="0" t="n">
        <v>27291921.297359</v>
      </c>
      <c r="D76" s="0" t="n">
        <v>28648325.5394565</v>
      </c>
      <c r="E76" s="0" t="n">
        <v>27422948.3583117</v>
      </c>
      <c r="F76" s="0" t="n">
        <v>20384420.9575511</v>
      </c>
      <c r="G76" s="0" t="n">
        <v>6907500.33980793</v>
      </c>
      <c r="H76" s="0" t="n">
        <v>20515448.4658617</v>
      </c>
      <c r="I76" s="0" t="n">
        <v>6907499.89245001</v>
      </c>
      <c r="J76" s="0" t="n">
        <v>3262496.40818398</v>
      </c>
      <c r="K76" s="0" t="n">
        <v>3164621.51593847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28515388.6692203</v>
      </c>
      <c r="C77" s="0" t="n">
        <v>27297103.3125676</v>
      </c>
      <c r="D77" s="0" t="n">
        <v>28652236.0447432</v>
      </c>
      <c r="E77" s="0" t="n">
        <v>27425734.1405229</v>
      </c>
      <c r="F77" s="0" t="n">
        <v>20360315.9881739</v>
      </c>
      <c r="G77" s="0" t="n">
        <v>6936787.32439369</v>
      </c>
      <c r="H77" s="0" t="n">
        <v>20488947.263947</v>
      </c>
      <c r="I77" s="0" t="n">
        <v>6936786.87657586</v>
      </c>
      <c r="J77" s="0" t="n">
        <v>3334046.22580802</v>
      </c>
      <c r="K77" s="0" t="n">
        <v>3234024.83903378</v>
      </c>
      <c r="L77" s="0" t="n">
        <v>4750287.06874482</v>
      </c>
      <c r="M77" s="0" t="n">
        <v>4486100.81074162</v>
      </c>
      <c r="N77" s="0" t="n">
        <v>4773093.95313405</v>
      </c>
      <c r="O77" s="0" t="n">
        <v>4507542.15614628</v>
      </c>
      <c r="P77" s="0" t="n">
        <v>555674.370968004</v>
      </c>
      <c r="Q77" s="0" t="n">
        <v>539004.139838964</v>
      </c>
    </row>
    <row r="78" customFormat="false" ht="12.8" hidden="false" customHeight="false" outlineLevel="0" collapsed="false">
      <c r="A78" s="0" t="n">
        <v>125</v>
      </c>
      <c r="B78" s="0" t="n">
        <v>28688178.792429</v>
      </c>
      <c r="C78" s="0" t="n">
        <v>27461303.969827</v>
      </c>
      <c r="D78" s="0" t="n">
        <v>28824507.2564683</v>
      </c>
      <c r="E78" s="0" t="n">
        <v>27589447.0151425</v>
      </c>
      <c r="F78" s="0" t="n">
        <v>20485714.5659008</v>
      </c>
      <c r="G78" s="0" t="n">
        <v>6975589.40392619</v>
      </c>
      <c r="H78" s="0" t="n">
        <v>20613858.0621917</v>
      </c>
      <c r="I78" s="0" t="n">
        <v>6975588.95295075</v>
      </c>
      <c r="J78" s="0" t="n">
        <v>3391246.40620882</v>
      </c>
      <c r="K78" s="0" t="n">
        <v>3289509.01402256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28814548.1586874</v>
      </c>
      <c r="C79" s="0" t="n">
        <v>27582446.1832861</v>
      </c>
      <c r="D79" s="0" t="n">
        <v>28950313.8840879</v>
      </c>
      <c r="E79" s="0" t="n">
        <v>27710060.2484499</v>
      </c>
      <c r="F79" s="0" t="n">
        <v>20621796.0631005</v>
      </c>
      <c r="G79" s="0" t="n">
        <v>6960650.12018565</v>
      </c>
      <c r="H79" s="0" t="n">
        <v>20749410.5797001</v>
      </c>
      <c r="I79" s="0" t="n">
        <v>6960649.66874973</v>
      </c>
      <c r="J79" s="0" t="n">
        <v>3471002.53818298</v>
      </c>
      <c r="K79" s="0" t="n">
        <v>3366872.46203749</v>
      </c>
      <c r="L79" s="0" t="n">
        <v>4798679.79782036</v>
      </c>
      <c r="M79" s="0" t="n">
        <v>4531981.04579206</v>
      </c>
      <c r="N79" s="0" t="n">
        <v>4821306.4051189</v>
      </c>
      <c r="O79" s="0" t="n">
        <v>4553253.92270847</v>
      </c>
      <c r="P79" s="0" t="n">
        <v>578500.423030497</v>
      </c>
      <c r="Q79" s="0" t="n">
        <v>561145.410339582</v>
      </c>
    </row>
    <row r="80" customFormat="false" ht="12.8" hidden="false" customHeight="false" outlineLevel="0" collapsed="false">
      <c r="A80" s="0" t="n">
        <v>127</v>
      </c>
      <c r="B80" s="0" t="n">
        <v>28985277.5516336</v>
      </c>
      <c r="C80" s="0" t="n">
        <v>27744534.4895923</v>
      </c>
      <c r="D80" s="0" t="n">
        <v>29120682.3407768</v>
      </c>
      <c r="E80" s="0" t="n">
        <v>27871809.2688568</v>
      </c>
      <c r="F80" s="0" t="n">
        <v>20738886.5138997</v>
      </c>
      <c r="G80" s="0" t="n">
        <v>7005647.97569259</v>
      </c>
      <c r="H80" s="0" t="n">
        <v>20866161.7450596</v>
      </c>
      <c r="I80" s="0" t="n">
        <v>7005647.52379728</v>
      </c>
      <c r="J80" s="0" t="n">
        <v>3508059.37159537</v>
      </c>
      <c r="K80" s="0" t="n">
        <v>3402817.59044751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29032380.563363</v>
      </c>
      <c r="C81" s="0" t="n">
        <v>27790181.3298432</v>
      </c>
      <c r="D81" s="0" t="n">
        <v>29167924.3868376</v>
      </c>
      <c r="E81" s="0" t="n">
        <v>27917587.2251188</v>
      </c>
      <c r="F81" s="0" t="n">
        <v>20834039.904826</v>
      </c>
      <c r="G81" s="0" t="n">
        <v>6956141.42501719</v>
      </c>
      <c r="H81" s="0" t="n">
        <v>20961446.1724048</v>
      </c>
      <c r="I81" s="0" t="n">
        <v>6956141.05271409</v>
      </c>
      <c r="J81" s="0" t="n">
        <v>3542907.74607535</v>
      </c>
      <c r="K81" s="0" t="n">
        <v>3436620.51369309</v>
      </c>
      <c r="L81" s="0" t="n">
        <v>4836111.39216433</v>
      </c>
      <c r="M81" s="0" t="n">
        <v>4567927.26744585</v>
      </c>
      <c r="N81" s="0" t="n">
        <v>4858701.08990824</v>
      </c>
      <c r="O81" s="0" t="n">
        <v>4589165.78766406</v>
      </c>
      <c r="P81" s="0" t="n">
        <v>590484.624345892</v>
      </c>
      <c r="Q81" s="0" t="n">
        <v>572770.085615515</v>
      </c>
    </row>
    <row r="82" customFormat="false" ht="12.8" hidden="false" customHeight="false" outlineLevel="0" collapsed="false">
      <c r="A82" s="0" t="n">
        <v>129</v>
      </c>
      <c r="B82" s="0" t="n">
        <v>29228048.50602</v>
      </c>
      <c r="C82" s="0" t="n">
        <v>27977191.0958113</v>
      </c>
      <c r="D82" s="0" t="n">
        <v>29363588.7042733</v>
      </c>
      <c r="E82" s="0" t="n">
        <v>28104593.5780231</v>
      </c>
      <c r="F82" s="0" t="n">
        <v>20960180.4667655</v>
      </c>
      <c r="G82" s="0" t="n">
        <v>7017010.62904573</v>
      </c>
      <c r="H82" s="0" t="n">
        <v>21087583.3216567</v>
      </c>
      <c r="I82" s="0" t="n">
        <v>7017010.25636633</v>
      </c>
      <c r="J82" s="0" t="n">
        <v>3606526.12943345</v>
      </c>
      <c r="K82" s="0" t="n">
        <v>3498330.34555045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29419781.0422142</v>
      </c>
      <c r="C83" s="0" t="n">
        <v>28159184.3585049</v>
      </c>
      <c r="D83" s="0" t="n">
        <v>29555784.2433633</v>
      </c>
      <c r="E83" s="0" t="n">
        <v>28287022.1155241</v>
      </c>
      <c r="F83" s="0" t="n">
        <v>21087112.7353047</v>
      </c>
      <c r="G83" s="0" t="n">
        <v>7072071.62320022</v>
      </c>
      <c r="H83" s="0" t="n">
        <v>21214950.8832077</v>
      </c>
      <c r="I83" s="0" t="n">
        <v>7072071.23231644</v>
      </c>
      <c r="J83" s="0" t="n">
        <v>3679313.20870378</v>
      </c>
      <c r="K83" s="0" t="n">
        <v>3568933.81244267</v>
      </c>
      <c r="L83" s="0" t="n">
        <v>4900031.61279762</v>
      </c>
      <c r="M83" s="0" t="n">
        <v>4628578.74818568</v>
      </c>
      <c r="N83" s="0" t="n">
        <v>4922697.88177265</v>
      </c>
      <c r="O83" s="0" t="n">
        <v>4649889.3173099</v>
      </c>
      <c r="P83" s="0" t="n">
        <v>613218.868117298</v>
      </c>
      <c r="Q83" s="0" t="n">
        <v>594822.302073778</v>
      </c>
    </row>
    <row r="84" customFormat="false" ht="12.8" hidden="false" customHeight="false" outlineLevel="0" collapsed="false">
      <c r="A84" s="0" t="n">
        <v>131</v>
      </c>
      <c r="B84" s="0" t="n">
        <v>29534917.0672777</v>
      </c>
      <c r="C84" s="0" t="n">
        <v>28269324.0591736</v>
      </c>
      <c r="D84" s="0" t="n">
        <v>29670882.887967</v>
      </c>
      <c r="E84" s="0" t="n">
        <v>28397126.6732876</v>
      </c>
      <c r="F84" s="0" t="n">
        <v>21146486.6566197</v>
      </c>
      <c r="G84" s="0" t="n">
        <v>7122837.40255393</v>
      </c>
      <c r="H84" s="0" t="n">
        <v>21274289.6637215</v>
      </c>
      <c r="I84" s="0" t="n">
        <v>7122837.00956612</v>
      </c>
      <c r="J84" s="0" t="n">
        <v>3733203.42312359</v>
      </c>
      <c r="K84" s="0" t="n">
        <v>3621207.32042988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29608749.5519046</v>
      </c>
      <c r="C85" s="0" t="n">
        <v>28340362.210924</v>
      </c>
      <c r="D85" s="0" t="n">
        <v>29742130.8949413</v>
      </c>
      <c r="E85" s="0" t="n">
        <v>28465735.4107837</v>
      </c>
      <c r="F85" s="0" t="n">
        <v>21165962.3334999</v>
      </c>
      <c r="G85" s="0" t="n">
        <v>7174399.87742407</v>
      </c>
      <c r="H85" s="0" t="n">
        <v>21291335.9267407</v>
      </c>
      <c r="I85" s="0" t="n">
        <v>7174399.48404301</v>
      </c>
      <c r="J85" s="0" t="n">
        <v>3787791.57878688</v>
      </c>
      <c r="K85" s="0" t="n">
        <v>3674157.83142328</v>
      </c>
      <c r="L85" s="0" t="n">
        <v>4930708.44847259</v>
      </c>
      <c r="M85" s="0" t="n">
        <v>4657778.57616703</v>
      </c>
      <c r="N85" s="0" t="n">
        <v>4952937.73922785</v>
      </c>
      <c r="O85" s="0" t="n">
        <v>4678678.39434137</v>
      </c>
      <c r="P85" s="0" t="n">
        <v>631298.596464481</v>
      </c>
      <c r="Q85" s="0" t="n">
        <v>612359.638570546</v>
      </c>
    </row>
    <row r="86" customFormat="false" ht="12.8" hidden="false" customHeight="false" outlineLevel="0" collapsed="false">
      <c r="A86" s="0" t="n">
        <v>133</v>
      </c>
      <c r="B86" s="0" t="n">
        <v>29735766.3784533</v>
      </c>
      <c r="C86" s="0" t="n">
        <v>28461470.7381252</v>
      </c>
      <c r="D86" s="0" t="n">
        <v>29865057.4493321</v>
      </c>
      <c r="E86" s="0" t="n">
        <v>28582999.0769081</v>
      </c>
      <c r="F86" s="0" t="n">
        <v>21203905.2806473</v>
      </c>
      <c r="G86" s="0" t="n">
        <v>7257565.45747796</v>
      </c>
      <c r="H86" s="0" t="n">
        <v>21325434.0132035</v>
      </c>
      <c r="I86" s="0" t="n">
        <v>7257565.06370457</v>
      </c>
      <c r="J86" s="0" t="n">
        <v>3867402.61951009</v>
      </c>
      <c r="K86" s="0" t="n">
        <v>3751380.54092479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29930369.3955468</v>
      </c>
      <c r="C87" s="0" t="n">
        <v>28646671.3325407</v>
      </c>
      <c r="D87" s="0" t="n">
        <v>30058497.2495718</v>
      </c>
      <c r="E87" s="0" t="n">
        <v>28767106.2422446</v>
      </c>
      <c r="F87" s="0" t="n">
        <v>21294002.6944221</v>
      </c>
      <c r="G87" s="0" t="n">
        <v>7352668.63811866</v>
      </c>
      <c r="H87" s="0" t="n">
        <v>21414437.9982908</v>
      </c>
      <c r="I87" s="0" t="n">
        <v>7352668.24395386</v>
      </c>
      <c r="J87" s="0" t="n">
        <v>3968619.95987162</v>
      </c>
      <c r="K87" s="0" t="n">
        <v>3849561.36107547</v>
      </c>
      <c r="L87" s="0" t="n">
        <v>4980420.39052141</v>
      </c>
      <c r="M87" s="0" t="n">
        <v>4704603.86966873</v>
      </c>
      <c r="N87" s="0" t="n">
        <v>5001774.09791572</v>
      </c>
      <c r="O87" s="0" t="n">
        <v>4724680.71746025</v>
      </c>
      <c r="P87" s="0" t="n">
        <v>661436.659978603</v>
      </c>
      <c r="Q87" s="0" t="n">
        <v>641593.560179245</v>
      </c>
    </row>
    <row r="88" customFormat="false" ht="12.8" hidden="false" customHeight="false" outlineLevel="0" collapsed="false">
      <c r="A88" s="0" t="n">
        <v>135</v>
      </c>
      <c r="B88" s="0" t="n">
        <v>30122097.49132</v>
      </c>
      <c r="C88" s="0" t="n">
        <v>28829795.9095215</v>
      </c>
      <c r="D88" s="0" t="n">
        <v>30249713.4445551</v>
      </c>
      <c r="E88" s="0" t="n">
        <v>28949749.6272587</v>
      </c>
      <c r="F88" s="0" t="n">
        <v>21458016.4879971</v>
      </c>
      <c r="G88" s="0" t="n">
        <v>7371779.42152436</v>
      </c>
      <c r="H88" s="0" t="n">
        <v>21577970.6002897</v>
      </c>
      <c r="I88" s="0" t="n">
        <v>7371779.02696905</v>
      </c>
      <c r="J88" s="0" t="n">
        <v>4026607.30711592</v>
      </c>
      <c r="K88" s="0" t="n">
        <v>3905809.08790244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30304625.4601029</v>
      </c>
      <c r="C89" s="0" t="n">
        <v>29003717.5346631</v>
      </c>
      <c r="D89" s="0" t="n">
        <v>30431741.3676754</v>
      </c>
      <c r="E89" s="0" t="n">
        <v>29123201.3165887</v>
      </c>
      <c r="F89" s="0" t="n">
        <v>21557084.2304394</v>
      </c>
      <c r="G89" s="0" t="n">
        <v>7446633.30422362</v>
      </c>
      <c r="H89" s="0" t="n">
        <v>21676568.4097353</v>
      </c>
      <c r="I89" s="0" t="n">
        <v>7446632.90685339</v>
      </c>
      <c r="J89" s="0" t="n">
        <v>4125266.05012268</v>
      </c>
      <c r="K89" s="0" t="n">
        <v>4001508.068619</v>
      </c>
      <c r="L89" s="0" t="n">
        <v>5043492.55180029</v>
      </c>
      <c r="M89" s="0" t="n">
        <v>4764792.33218952</v>
      </c>
      <c r="N89" s="0" t="n">
        <v>5064677.61951761</v>
      </c>
      <c r="O89" s="0" t="n">
        <v>4784710.67095181</v>
      </c>
      <c r="P89" s="0" t="n">
        <v>687544.341687114</v>
      </c>
      <c r="Q89" s="0" t="n">
        <v>666918.0114365</v>
      </c>
    </row>
    <row r="90" customFormat="false" ht="12.8" hidden="false" customHeight="false" outlineLevel="0" collapsed="false">
      <c r="A90" s="0" t="n">
        <v>137</v>
      </c>
      <c r="B90" s="0" t="n">
        <v>30465767.0197014</v>
      </c>
      <c r="C90" s="0" t="n">
        <v>29157921.159804</v>
      </c>
      <c r="D90" s="0" t="n">
        <v>30593276.0579206</v>
      </c>
      <c r="E90" s="0" t="n">
        <v>29277774.4794479</v>
      </c>
      <c r="F90" s="0" t="n">
        <v>21717071.9557508</v>
      </c>
      <c r="G90" s="0" t="n">
        <v>7440849.20405311</v>
      </c>
      <c r="H90" s="0" t="n">
        <v>21836925.6731561</v>
      </c>
      <c r="I90" s="0" t="n">
        <v>7440848.80629177</v>
      </c>
      <c r="J90" s="0" t="n">
        <v>4193208.18267325</v>
      </c>
      <c r="K90" s="0" t="n">
        <v>4067411.93719306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30751567.1823115</v>
      </c>
      <c r="C91" s="0" t="n">
        <v>29430754.9135707</v>
      </c>
      <c r="D91" s="0" t="n">
        <v>30877761.7747609</v>
      </c>
      <c r="E91" s="0" t="n">
        <v>29549372.649113</v>
      </c>
      <c r="F91" s="0" t="n">
        <v>21910105.7722883</v>
      </c>
      <c r="G91" s="0" t="n">
        <v>7520649.14128235</v>
      </c>
      <c r="H91" s="0" t="n">
        <v>22028723.9059822</v>
      </c>
      <c r="I91" s="0" t="n">
        <v>7520648.7431308</v>
      </c>
      <c r="J91" s="0" t="n">
        <v>4302366.95851253</v>
      </c>
      <c r="K91" s="0" t="n">
        <v>4173295.94975716</v>
      </c>
      <c r="L91" s="0" t="n">
        <v>5119208.32911672</v>
      </c>
      <c r="M91" s="0" t="n">
        <v>4837397.72734656</v>
      </c>
      <c r="N91" s="0" t="n">
        <v>5140239.84251075</v>
      </c>
      <c r="O91" s="0" t="n">
        <v>4857171.81278956</v>
      </c>
      <c r="P91" s="0" t="n">
        <v>717061.159752089</v>
      </c>
      <c r="Q91" s="0" t="n">
        <v>695549.324959526</v>
      </c>
    </row>
    <row r="92" customFormat="false" ht="12.8" hidden="false" customHeight="false" outlineLevel="0" collapsed="false">
      <c r="A92" s="0" t="n">
        <v>139</v>
      </c>
      <c r="B92" s="0" t="n">
        <v>30889645.9227553</v>
      </c>
      <c r="C92" s="0" t="n">
        <v>29562460.0386979</v>
      </c>
      <c r="D92" s="0" t="n">
        <v>31015498.9660342</v>
      </c>
      <c r="E92" s="0" t="n">
        <v>29680755.961678</v>
      </c>
      <c r="F92" s="0" t="n">
        <v>22011555.378569</v>
      </c>
      <c r="G92" s="0" t="n">
        <v>7550904.66012889</v>
      </c>
      <c r="H92" s="0" t="n">
        <v>22129851.6986266</v>
      </c>
      <c r="I92" s="0" t="n">
        <v>7550904.26305139</v>
      </c>
      <c r="J92" s="0" t="n">
        <v>4368383.86985315</v>
      </c>
      <c r="K92" s="0" t="n">
        <v>4237332.35375756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31113754.9310019</v>
      </c>
      <c r="C93" s="0" t="n">
        <v>29776917.1199576</v>
      </c>
      <c r="D93" s="0" t="n">
        <v>31238639.4966597</v>
      </c>
      <c r="E93" s="0" t="n">
        <v>29894302.6681868</v>
      </c>
      <c r="F93" s="0" t="n">
        <v>22185486.8188635</v>
      </c>
      <c r="G93" s="0" t="n">
        <v>7591430.30109409</v>
      </c>
      <c r="H93" s="0" t="n">
        <v>22302872.7645572</v>
      </c>
      <c r="I93" s="0" t="n">
        <v>7591429.90362959</v>
      </c>
      <c r="J93" s="0" t="n">
        <v>4493720.13066662</v>
      </c>
      <c r="K93" s="0" t="n">
        <v>4358908.52674662</v>
      </c>
      <c r="L93" s="0" t="n">
        <v>5176823.41791526</v>
      </c>
      <c r="M93" s="0" t="n">
        <v>4891720.69495912</v>
      </c>
      <c r="N93" s="0" t="n">
        <v>5197636.45838143</v>
      </c>
      <c r="O93" s="0" t="n">
        <v>4911289.55012731</v>
      </c>
      <c r="P93" s="0" t="n">
        <v>748953.355111103</v>
      </c>
      <c r="Q93" s="0" t="n">
        <v>726484.75445777</v>
      </c>
    </row>
    <row r="94" customFormat="false" ht="12.8" hidden="false" customHeight="false" outlineLevel="0" collapsed="false">
      <c r="A94" s="0" t="n">
        <v>141</v>
      </c>
      <c r="B94" s="0" t="n">
        <v>31216530.1552409</v>
      </c>
      <c r="C94" s="0" t="n">
        <v>29875322.7929299</v>
      </c>
      <c r="D94" s="0" t="n">
        <v>31340647.8477981</v>
      </c>
      <c r="E94" s="0" t="n">
        <v>29991987.4746706</v>
      </c>
      <c r="F94" s="0" t="n">
        <v>22261578.0851262</v>
      </c>
      <c r="G94" s="0" t="n">
        <v>7613744.70780373</v>
      </c>
      <c r="H94" s="0" t="n">
        <v>22378243.1600357</v>
      </c>
      <c r="I94" s="0" t="n">
        <v>7613744.31463488</v>
      </c>
      <c r="J94" s="0" t="n">
        <v>4548915.8675975</v>
      </c>
      <c r="K94" s="0" t="n">
        <v>4412448.39156957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31350193.034415</v>
      </c>
      <c r="C95" s="0" t="n">
        <v>30002887.5571998</v>
      </c>
      <c r="D95" s="0" t="n">
        <v>31473844.2518088</v>
      </c>
      <c r="E95" s="0" t="n">
        <v>30119118.127504</v>
      </c>
      <c r="F95" s="0" t="n">
        <v>22379362.7613661</v>
      </c>
      <c r="G95" s="0" t="n">
        <v>7623524.79583372</v>
      </c>
      <c r="H95" s="0" t="n">
        <v>22495593.7252199</v>
      </c>
      <c r="I95" s="0" t="n">
        <v>7623524.40228415</v>
      </c>
      <c r="J95" s="0" t="n">
        <v>4552047.0579467</v>
      </c>
      <c r="K95" s="0" t="n">
        <v>4415485.64620829</v>
      </c>
      <c r="L95" s="0" t="n">
        <v>5220137.67313831</v>
      </c>
      <c r="M95" s="0" t="n">
        <v>4933887.05517215</v>
      </c>
      <c r="N95" s="0" t="n">
        <v>5240745.93028444</v>
      </c>
      <c r="O95" s="0" t="n">
        <v>4953264.92955384</v>
      </c>
      <c r="P95" s="0" t="n">
        <v>758674.509657782</v>
      </c>
      <c r="Q95" s="0" t="n">
        <v>735914.274368049</v>
      </c>
    </row>
    <row r="96" customFormat="false" ht="12.8" hidden="false" customHeight="false" outlineLevel="0" collapsed="false">
      <c r="A96" s="0" t="n">
        <v>143</v>
      </c>
      <c r="B96" s="0" t="n">
        <v>31585250.8120091</v>
      </c>
      <c r="C96" s="0" t="n">
        <v>30227479.1194419</v>
      </c>
      <c r="D96" s="0" t="n">
        <v>31708240.6330604</v>
      </c>
      <c r="E96" s="0" t="n">
        <v>30343087.8781591</v>
      </c>
      <c r="F96" s="0" t="n">
        <v>22545891.8265902</v>
      </c>
      <c r="G96" s="0" t="n">
        <v>7681587.29285164</v>
      </c>
      <c r="H96" s="0" t="n">
        <v>22661500.9792369</v>
      </c>
      <c r="I96" s="0" t="n">
        <v>7681586.8989222</v>
      </c>
      <c r="J96" s="0" t="n">
        <v>4627091.87425407</v>
      </c>
      <c r="K96" s="0" t="n">
        <v>4488279.11802645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31741527.6103884</v>
      </c>
      <c r="C97" s="0" t="n">
        <v>30375572.1321276</v>
      </c>
      <c r="D97" s="0" t="n">
        <v>31863886.3572679</v>
      </c>
      <c r="E97" s="0" t="n">
        <v>30490587.6748169</v>
      </c>
      <c r="F97" s="0" t="n">
        <v>22615335.4422764</v>
      </c>
      <c r="G97" s="0" t="n">
        <v>7760236.68985121</v>
      </c>
      <c r="H97" s="0" t="n">
        <v>22730351.3845574</v>
      </c>
      <c r="I97" s="0" t="n">
        <v>7760236.29025954</v>
      </c>
      <c r="J97" s="0" t="n">
        <v>4668681.757759</v>
      </c>
      <c r="K97" s="0" t="n">
        <v>4528621.30502623</v>
      </c>
      <c r="L97" s="0" t="n">
        <v>5280558.12022818</v>
      </c>
      <c r="M97" s="0" t="n">
        <v>4989992.51079195</v>
      </c>
      <c r="N97" s="0" t="n">
        <v>5300950.94694614</v>
      </c>
      <c r="O97" s="0" t="n">
        <v>5009167.89241496</v>
      </c>
      <c r="P97" s="0" t="n">
        <v>778113.626293167</v>
      </c>
      <c r="Q97" s="0" t="n">
        <v>754770.217504372</v>
      </c>
    </row>
    <row r="98" customFormat="false" ht="12.8" hidden="false" customHeight="false" outlineLevel="0" collapsed="false">
      <c r="A98" s="0" t="n">
        <v>145</v>
      </c>
      <c r="B98" s="0" t="n">
        <v>31905154.8568446</v>
      </c>
      <c r="C98" s="0" t="n">
        <v>30531960.4178121</v>
      </c>
      <c r="D98" s="0" t="n">
        <v>32026642.4845749</v>
      </c>
      <c r="E98" s="0" t="n">
        <v>30646157.1069859</v>
      </c>
      <c r="F98" s="0" t="n">
        <v>22721879.0709098</v>
      </c>
      <c r="G98" s="0" t="n">
        <v>7810081.34690229</v>
      </c>
      <c r="H98" s="0" t="n">
        <v>22836076.1328229</v>
      </c>
      <c r="I98" s="0" t="n">
        <v>7810080.97416299</v>
      </c>
      <c r="J98" s="0" t="n">
        <v>4727547.30572169</v>
      </c>
      <c r="K98" s="0" t="n">
        <v>4585720.88655004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32147491.3270524</v>
      </c>
      <c r="C99" s="0" t="n">
        <v>30764358.9787319</v>
      </c>
      <c r="D99" s="0" t="n">
        <v>32266376.3299191</v>
      </c>
      <c r="E99" s="0" t="n">
        <v>30876109.198927</v>
      </c>
      <c r="F99" s="0" t="n">
        <v>22942566.3892508</v>
      </c>
      <c r="G99" s="0" t="n">
        <v>7821792.58948113</v>
      </c>
      <c r="H99" s="0" t="n">
        <v>23054316.9825415</v>
      </c>
      <c r="I99" s="0" t="n">
        <v>7821792.21638549</v>
      </c>
      <c r="J99" s="0" t="n">
        <v>4883738.70145125</v>
      </c>
      <c r="K99" s="0" t="n">
        <v>4737226.54040772</v>
      </c>
      <c r="L99" s="0" t="n">
        <v>5351767.76434774</v>
      </c>
      <c r="M99" s="0" t="n">
        <v>5059063.418897</v>
      </c>
      <c r="N99" s="0" t="n">
        <v>5371581.63317666</v>
      </c>
      <c r="O99" s="0" t="n">
        <v>5077694.69745616</v>
      </c>
      <c r="P99" s="0" t="n">
        <v>813956.450241875</v>
      </c>
      <c r="Q99" s="0" t="n">
        <v>789537.756734619</v>
      </c>
    </row>
    <row r="100" customFormat="false" ht="12.8" hidden="false" customHeight="false" outlineLevel="0" collapsed="false">
      <c r="A100" s="0" t="n">
        <v>147</v>
      </c>
      <c r="B100" s="0" t="n">
        <v>32173396.7147459</v>
      </c>
      <c r="C100" s="0" t="n">
        <v>30789401.6306698</v>
      </c>
      <c r="D100" s="0" t="n">
        <v>32290684.989868</v>
      </c>
      <c r="E100" s="0" t="n">
        <v>30899650.9251816</v>
      </c>
      <c r="F100" s="0" t="n">
        <v>22990717.9004525</v>
      </c>
      <c r="G100" s="0" t="n">
        <v>7798683.73021727</v>
      </c>
      <c r="H100" s="0" t="n">
        <v>23100967.5684156</v>
      </c>
      <c r="I100" s="0" t="n">
        <v>7798683.35676607</v>
      </c>
      <c r="J100" s="0" t="n">
        <v>4886336.77191202</v>
      </c>
      <c r="K100" s="0" t="n">
        <v>4739746.66875466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32335854.958253</v>
      </c>
      <c r="C101" s="0" t="n">
        <v>30945048.433736</v>
      </c>
      <c r="D101" s="0" t="n">
        <v>32451470.513868</v>
      </c>
      <c r="E101" s="0" t="n">
        <v>31053725.3703113</v>
      </c>
      <c r="F101" s="0" t="n">
        <v>23121821.6679229</v>
      </c>
      <c r="G101" s="0" t="n">
        <v>7823226.76581315</v>
      </c>
      <c r="H101" s="0" t="n">
        <v>23230498.8351891</v>
      </c>
      <c r="I101" s="0" t="n">
        <v>7823226.53512222</v>
      </c>
      <c r="J101" s="0" t="n">
        <v>4974312.53010334</v>
      </c>
      <c r="K101" s="0" t="n">
        <v>4825083.15420024</v>
      </c>
      <c r="L101" s="0" t="n">
        <v>5385061.04995167</v>
      </c>
      <c r="M101" s="0" t="n">
        <v>5091221.95078044</v>
      </c>
      <c r="N101" s="0" t="n">
        <v>5404330.01033736</v>
      </c>
      <c r="O101" s="0" t="n">
        <v>5109341.24929621</v>
      </c>
      <c r="P101" s="0" t="n">
        <v>829052.088350556</v>
      </c>
      <c r="Q101" s="0" t="n">
        <v>804180.525700039</v>
      </c>
    </row>
    <row r="102" customFormat="false" ht="12.8" hidden="false" customHeight="false" outlineLevel="0" collapsed="false">
      <c r="A102" s="0" t="n">
        <v>149</v>
      </c>
      <c r="B102" s="0" t="n">
        <v>32534143.7058585</v>
      </c>
      <c r="C102" s="0" t="n">
        <v>31134275.0034892</v>
      </c>
      <c r="D102" s="0" t="n">
        <v>32648530.8359679</v>
      </c>
      <c r="E102" s="0" t="n">
        <v>31241797.2654664</v>
      </c>
      <c r="F102" s="0" t="n">
        <v>23263830.0169636</v>
      </c>
      <c r="G102" s="0" t="n">
        <v>7870444.98652553</v>
      </c>
      <c r="H102" s="0" t="n">
        <v>23371352.5098503</v>
      </c>
      <c r="I102" s="0" t="n">
        <v>7870444.75561614</v>
      </c>
      <c r="J102" s="0" t="n">
        <v>5011590.57743345</v>
      </c>
      <c r="K102" s="0" t="n">
        <v>4861242.86011045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32613271.2412909</v>
      </c>
      <c r="C103" s="0" t="n">
        <v>31210113.9322996</v>
      </c>
      <c r="D103" s="0" t="n">
        <v>32726501.7846849</v>
      </c>
      <c r="E103" s="0" t="n">
        <v>31316549.001216</v>
      </c>
      <c r="F103" s="0" t="n">
        <v>23360249.0750076</v>
      </c>
      <c r="G103" s="0" t="n">
        <v>7849864.85729199</v>
      </c>
      <c r="H103" s="0" t="n">
        <v>23466684.3871295</v>
      </c>
      <c r="I103" s="0" t="n">
        <v>7849864.61408649</v>
      </c>
      <c r="J103" s="0" t="n">
        <v>5066213.11117217</v>
      </c>
      <c r="K103" s="0" t="n">
        <v>4914226.717837</v>
      </c>
      <c r="L103" s="0" t="n">
        <v>5431132.36600523</v>
      </c>
      <c r="M103" s="0" t="n">
        <v>5134824.94552904</v>
      </c>
      <c r="N103" s="0" t="n">
        <v>5450003.83212516</v>
      </c>
      <c r="O103" s="0" t="n">
        <v>5152570.44507984</v>
      </c>
      <c r="P103" s="0" t="n">
        <v>844368.851862028</v>
      </c>
      <c r="Q103" s="0" t="n">
        <v>819037.786306167</v>
      </c>
    </row>
    <row r="104" customFormat="false" ht="12.8" hidden="false" customHeight="false" outlineLevel="0" collapsed="false">
      <c r="A104" s="0" t="n">
        <v>151</v>
      </c>
      <c r="B104" s="0" t="n">
        <v>32881338.8102531</v>
      </c>
      <c r="C104" s="0" t="n">
        <v>31466197.9780109</v>
      </c>
      <c r="D104" s="0" t="n">
        <v>32993389.3938619</v>
      </c>
      <c r="E104" s="0" t="n">
        <v>31571523.8831842</v>
      </c>
      <c r="F104" s="0" t="n">
        <v>23570972.7861884</v>
      </c>
      <c r="G104" s="0" t="n">
        <v>7895225.1918225</v>
      </c>
      <c r="H104" s="0" t="n">
        <v>23676298.9347961</v>
      </c>
      <c r="I104" s="0" t="n">
        <v>7895224.94838814</v>
      </c>
      <c r="J104" s="0" t="n">
        <v>5154735.88254316</v>
      </c>
      <c r="K104" s="0" t="n">
        <v>5000093.80606686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33191008.1894162</v>
      </c>
      <c r="C105" s="0" t="n">
        <v>31760663.0697743</v>
      </c>
      <c r="D105" s="0" t="n">
        <v>33300571.4811106</v>
      </c>
      <c r="E105" s="0" t="n">
        <v>31863649.0914438</v>
      </c>
      <c r="F105" s="0" t="n">
        <v>23871205.9088672</v>
      </c>
      <c r="G105" s="0" t="n">
        <v>7889457.16090711</v>
      </c>
      <c r="H105" s="0" t="n">
        <v>23974192.1637608</v>
      </c>
      <c r="I105" s="0" t="n">
        <v>7889456.92768299</v>
      </c>
      <c r="J105" s="0" t="n">
        <v>5197889.59193234</v>
      </c>
      <c r="K105" s="0" t="n">
        <v>5041952.90417438</v>
      </c>
      <c r="L105" s="0" t="n">
        <v>5525532.64070518</v>
      </c>
      <c r="M105" s="0" t="n">
        <v>5223693.31244906</v>
      </c>
      <c r="N105" s="0" t="n">
        <v>5543792.57362531</v>
      </c>
      <c r="O105" s="0" t="n">
        <v>5240863.98267601</v>
      </c>
      <c r="P105" s="0" t="n">
        <v>866314.931988724</v>
      </c>
      <c r="Q105" s="0" t="n">
        <v>840325.484029062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A1:J105"/>
    </sheetView>
  </sheetViews>
  <sheetFormatPr defaultColWidth="11.625" defaultRowHeight="12.75" zeroHeight="false" outlineLevelRow="0" outlineLevelCol="0"/>
  <sheetData>
    <row r="1" customFormat="false" ht="12.75" hidden="false" customHeight="false" outlineLevel="0" collapsed="false">
      <c r="A1" s="0" t="s">
        <v>175</v>
      </c>
      <c r="B1" s="0" t="s">
        <v>176</v>
      </c>
      <c r="C1" s="0" t="s">
        <v>177</v>
      </c>
      <c r="D1" s="0" t="s">
        <v>178</v>
      </c>
      <c r="E1" s="0" t="s">
        <v>179</v>
      </c>
      <c r="F1" s="0" t="s">
        <v>180</v>
      </c>
      <c r="G1" s="0" t="s">
        <v>181</v>
      </c>
      <c r="H1" s="0" t="s">
        <v>182</v>
      </c>
      <c r="I1" s="0" t="s">
        <v>183</v>
      </c>
      <c r="J1" s="0" t="s">
        <v>184</v>
      </c>
      <c r="K1" s="0" t="s">
        <v>185</v>
      </c>
      <c r="L1" s="0" t="s">
        <v>186</v>
      </c>
      <c r="M1" s="0" t="s">
        <v>187</v>
      </c>
      <c r="N1" s="0" t="s">
        <v>188</v>
      </c>
      <c r="O1" s="0" t="s">
        <v>189</v>
      </c>
      <c r="P1" s="0" t="s">
        <v>190</v>
      </c>
      <c r="Q1" s="0" t="s">
        <v>191</v>
      </c>
    </row>
    <row r="2" customFormat="false" ht="12.75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75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75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75" hidden="false" customHeight="false" outlineLevel="0" collapsed="false">
      <c r="A5" s="0" t="n">
        <v>52</v>
      </c>
      <c r="B5" s="0" t="n">
        <v>21421804.3950487</v>
      </c>
      <c r="C5" s="0" t="n">
        <v>20579647.3943859</v>
      </c>
      <c r="D5" s="0" t="n">
        <v>21490198.9079268</v>
      </c>
      <c r="E5" s="0" t="n">
        <v>20643938.2296663</v>
      </c>
      <c r="F5" s="0" t="n">
        <v>17675547.0541494</v>
      </c>
      <c r="G5" s="0" t="n">
        <v>2904100.34023644</v>
      </c>
      <c r="H5" s="0" t="n">
        <v>17739838.4213942</v>
      </c>
      <c r="I5" s="0" t="n">
        <v>2904099.80827209</v>
      </c>
      <c r="J5" s="0" t="n">
        <v>0</v>
      </c>
      <c r="K5" s="0" t="n">
        <v>0</v>
      </c>
      <c r="L5" s="0" t="n">
        <v>3573630.56231237</v>
      </c>
      <c r="M5" s="0" t="n">
        <v>3374490.13885483</v>
      </c>
      <c r="N5" s="0" t="n">
        <v>3585029.64658194</v>
      </c>
      <c r="O5" s="0" t="n">
        <v>3385205.2769183</v>
      </c>
      <c r="P5" s="0" t="n">
        <v>0</v>
      </c>
      <c r="Q5" s="0" t="n">
        <v>0</v>
      </c>
    </row>
    <row r="6" customFormat="false" ht="12.75" hidden="false" customHeight="false" outlineLevel="0" collapsed="false">
      <c r="A6" s="0" t="n">
        <v>53</v>
      </c>
      <c r="B6" s="0" t="n">
        <v>18798652.8327858</v>
      </c>
      <c r="C6" s="0" t="n">
        <v>18061142.4327455</v>
      </c>
      <c r="D6" s="0" t="n">
        <v>18859852.8843766</v>
      </c>
      <c r="E6" s="0" t="n">
        <v>18118670.4670387</v>
      </c>
      <c r="F6" s="0" t="n">
        <v>15421738.1156897</v>
      </c>
      <c r="G6" s="0" t="n">
        <v>2639404.31705577</v>
      </c>
      <c r="H6" s="0" t="n">
        <v>15479267.0284417</v>
      </c>
      <c r="I6" s="0" t="n">
        <v>2639403.43859703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75" hidden="false" customHeight="false" outlineLevel="0" collapsed="false">
      <c r="A7" s="0" t="n">
        <v>54</v>
      </c>
      <c r="B7" s="0" t="n">
        <v>19381974.1868191</v>
      </c>
      <c r="C7" s="0" t="n">
        <v>18619675.7274242</v>
      </c>
      <c r="D7" s="0" t="n">
        <v>19445433.7010044</v>
      </c>
      <c r="E7" s="0" t="n">
        <v>18679327.6544509</v>
      </c>
      <c r="F7" s="0" t="n">
        <v>15813499.9733172</v>
      </c>
      <c r="G7" s="0" t="n">
        <v>2806175.75410707</v>
      </c>
      <c r="H7" s="0" t="n">
        <v>15873153.0648346</v>
      </c>
      <c r="I7" s="0" t="n">
        <v>2806174.58961632</v>
      </c>
      <c r="J7" s="0" t="n">
        <v>0</v>
      </c>
      <c r="K7" s="0" t="n">
        <v>0</v>
      </c>
      <c r="L7" s="0" t="n">
        <v>3233380.8180671</v>
      </c>
      <c r="M7" s="0" t="n">
        <v>3053950.95306359</v>
      </c>
      <c r="N7" s="0" t="n">
        <v>3243957.40087325</v>
      </c>
      <c r="O7" s="0" t="n">
        <v>3063892.9389094</v>
      </c>
      <c r="P7" s="0" t="n">
        <v>0</v>
      </c>
      <c r="Q7" s="0" t="n">
        <v>0</v>
      </c>
    </row>
    <row r="8" customFormat="false" ht="12.75" hidden="false" customHeight="false" outlineLevel="0" collapsed="false">
      <c r="A8" s="0" t="n">
        <v>55</v>
      </c>
      <c r="B8" s="0" t="n">
        <v>18442149.6064229</v>
      </c>
      <c r="C8" s="0" t="n">
        <v>17715594.0918307</v>
      </c>
      <c r="D8" s="0" t="n">
        <v>18503713.2101988</v>
      </c>
      <c r="E8" s="0" t="n">
        <v>17773463.8633579</v>
      </c>
      <c r="F8" s="0" t="n">
        <v>14992578.6499569</v>
      </c>
      <c r="G8" s="0" t="n">
        <v>2723015.44187379</v>
      </c>
      <c r="H8" s="0" t="n">
        <v>15050449.6933437</v>
      </c>
      <c r="I8" s="0" t="n">
        <v>2723014.17001417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75" hidden="false" customHeight="false" outlineLevel="0" collapsed="false">
      <c r="A9" s="0" t="n">
        <v>56</v>
      </c>
      <c r="B9" s="0" t="n">
        <v>20185806.916536</v>
      </c>
      <c r="C9" s="0" t="n">
        <v>19388269.003878</v>
      </c>
      <c r="D9" s="0" t="n">
        <v>20254615.8512826</v>
      </c>
      <c r="E9" s="0" t="n">
        <v>19452949.3858272</v>
      </c>
      <c r="F9" s="0" t="n">
        <v>16313172.1017792</v>
      </c>
      <c r="G9" s="0" t="n">
        <v>3075096.90209881</v>
      </c>
      <c r="H9" s="0" t="n">
        <v>16377853.7677538</v>
      </c>
      <c r="I9" s="0" t="n">
        <v>3075095.61807331</v>
      </c>
      <c r="J9" s="0" t="n">
        <v>37448.2927964077</v>
      </c>
      <c r="K9" s="0" t="n">
        <v>36324.8440125154</v>
      </c>
      <c r="L9" s="0" t="n">
        <v>3366884.53916742</v>
      </c>
      <c r="M9" s="0" t="n">
        <v>3180600.4417352</v>
      </c>
      <c r="N9" s="0" t="n">
        <v>3378352.69199527</v>
      </c>
      <c r="O9" s="0" t="n">
        <v>3191380.50335662</v>
      </c>
      <c r="P9" s="0" t="n">
        <v>6241.38213273461</v>
      </c>
      <c r="Q9" s="0" t="n">
        <v>6054.14066875257</v>
      </c>
    </row>
    <row r="10" customFormat="false" ht="12.75" hidden="false" customHeight="false" outlineLevel="0" collapsed="false">
      <c r="A10" s="0" t="n">
        <v>57</v>
      </c>
      <c r="B10" s="0" t="n">
        <v>19310128.0562264</v>
      </c>
      <c r="C10" s="0" t="n">
        <v>18547080.6111611</v>
      </c>
      <c r="D10" s="0" t="n">
        <v>19377172.7510706</v>
      </c>
      <c r="E10" s="0" t="n">
        <v>18610102.6096751</v>
      </c>
      <c r="F10" s="0" t="n">
        <v>15546749.7675483</v>
      </c>
      <c r="G10" s="0" t="n">
        <v>3000330.8436128</v>
      </c>
      <c r="H10" s="0" t="n">
        <v>15609772.8945239</v>
      </c>
      <c r="I10" s="0" t="n">
        <v>3000329.71515121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75" hidden="false" customHeight="false" outlineLevel="0" collapsed="false">
      <c r="A11" s="0" t="n">
        <v>58</v>
      </c>
      <c r="B11" s="0" t="n">
        <v>20637448.0241458</v>
      </c>
      <c r="C11" s="0" t="n">
        <v>19820127.2030891</v>
      </c>
      <c r="D11" s="0" t="n">
        <v>20709754.3962264</v>
      </c>
      <c r="E11" s="0" t="n">
        <v>19888095.1774069</v>
      </c>
      <c r="F11" s="0" t="n">
        <v>16525990.8482975</v>
      </c>
      <c r="G11" s="0" t="n">
        <v>3294136.3547916</v>
      </c>
      <c r="H11" s="0" t="n">
        <v>16593959.9311161</v>
      </c>
      <c r="I11" s="0" t="n">
        <v>3294135.24629079</v>
      </c>
      <c r="J11" s="0" t="n">
        <v>105406.410376622</v>
      </c>
      <c r="K11" s="0" t="n">
        <v>102244.218065323</v>
      </c>
      <c r="L11" s="0" t="n">
        <v>3441819.68477556</v>
      </c>
      <c r="M11" s="0" t="n">
        <v>3252147.73705118</v>
      </c>
      <c r="N11" s="0" t="n">
        <v>3453870.74405176</v>
      </c>
      <c r="O11" s="0" t="n">
        <v>3263475.73091337</v>
      </c>
      <c r="P11" s="0" t="n">
        <v>17567.7350627704</v>
      </c>
      <c r="Q11" s="0" t="n">
        <v>17040.7030108873</v>
      </c>
    </row>
    <row r="12" customFormat="false" ht="12.75" hidden="false" customHeight="false" outlineLevel="0" collapsed="false">
      <c r="A12" s="0" t="n">
        <v>59</v>
      </c>
      <c r="B12" s="0" t="n">
        <v>19825398.8001488</v>
      </c>
      <c r="C12" s="0" t="n">
        <v>19039630.0424421</v>
      </c>
      <c r="D12" s="0" t="n">
        <v>19896829.3534218</v>
      </c>
      <c r="E12" s="0" t="n">
        <v>19106774.747813</v>
      </c>
      <c r="F12" s="0" t="n">
        <v>15819611.0191109</v>
      </c>
      <c r="G12" s="0" t="n">
        <v>3220019.02333115</v>
      </c>
      <c r="H12" s="0" t="n">
        <v>15886756.7567122</v>
      </c>
      <c r="I12" s="0" t="n">
        <v>3220017.99110075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75" hidden="false" customHeight="false" outlineLevel="0" collapsed="false">
      <c r="A13" s="0" t="n">
        <v>60</v>
      </c>
      <c r="B13" s="0" t="n">
        <v>21579027.0267703</v>
      </c>
      <c r="C13" s="0" t="n">
        <v>20721447.1079004</v>
      </c>
      <c r="D13" s="0" t="n">
        <v>21657648.3940755</v>
      </c>
      <c r="E13" s="0" t="n">
        <v>20795351.1775164</v>
      </c>
      <c r="F13" s="0" t="n">
        <v>17146587.9030001</v>
      </c>
      <c r="G13" s="0" t="n">
        <v>3574859.20490032</v>
      </c>
      <c r="H13" s="0" t="n">
        <v>17220493.0485987</v>
      </c>
      <c r="I13" s="0" t="n">
        <v>3574858.12891769</v>
      </c>
      <c r="J13" s="0" t="n">
        <v>195716.984291222</v>
      </c>
      <c r="K13" s="0" t="n">
        <v>189845.474762486</v>
      </c>
      <c r="L13" s="0" t="n">
        <v>3598276.5375584</v>
      </c>
      <c r="M13" s="0" t="n">
        <v>3400885.58015702</v>
      </c>
      <c r="N13" s="0" t="n">
        <v>3611380.09600095</v>
      </c>
      <c r="O13" s="0" t="n">
        <v>3413202.92322843</v>
      </c>
      <c r="P13" s="0" t="n">
        <v>32619.4973818704</v>
      </c>
      <c r="Q13" s="0" t="n">
        <v>31640.9124604143</v>
      </c>
    </row>
    <row r="14" customFormat="false" ht="12.75" hidden="false" customHeight="false" outlineLevel="0" collapsed="false">
      <c r="A14" s="0" t="n">
        <v>61</v>
      </c>
      <c r="B14" s="0" t="n">
        <v>20098919.1155256</v>
      </c>
      <c r="C14" s="0" t="n">
        <v>19300155.8568243</v>
      </c>
      <c r="D14" s="0" t="n">
        <v>20172881.22473</v>
      </c>
      <c r="E14" s="0" t="n">
        <v>19369680.2252632</v>
      </c>
      <c r="F14" s="0" t="n">
        <v>15859284.0076071</v>
      </c>
      <c r="G14" s="0" t="n">
        <v>3440871.84921727</v>
      </c>
      <c r="H14" s="0" t="n">
        <v>15928809.3091462</v>
      </c>
      <c r="I14" s="0" t="n">
        <v>3440870.91611694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75" hidden="false" customHeight="false" outlineLevel="0" collapsed="false">
      <c r="A15" s="0" t="n">
        <v>62</v>
      </c>
      <c r="B15" s="0" t="n">
        <v>19937847.5710212</v>
      </c>
      <c r="C15" s="0" t="n">
        <v>19144926.8166826</v>
      </c>
      <c r="D15" s="0" t="n">
        <v>20013236.9648825</v>
      </c>
      <c r="E15" s="0" t="n">
        <v>19215792.833044</v>
      </c>
      <c r="F15" s="0" t="n">
        <v>15684947.2726617</v>
      </c>
      <c r="G15" s="0" t="n">
        <v>3459979.54402096</v>
      </c>
      <c r="H15" s="0" t="n">
        <v>15755814.1940328</v>
      </c>
      <c r="I15" s="0" t="n">
        <v>3459978.63901122</v>
      </c>
      <c r="J15" s="0" t="n">
        <v>217761.898580891</v>
      </c>
      <c r="K15" s="0" t="n">
        <v>211229.041623464</v>
      </c>
      <c r="L15" s="0" t="n">
        <v>3325646.91948143</v>
      </c>
      <c r="M15" s="0" t="n">
        <v>3143212.36158872</v>
      </c>
      <c r="N15" s="0" t="n">
        <v>3338211.81599941</v>
      </c>
      <c r="O15" s="0" t="n">
        <v>3155023.3626624</v>
      </c>
      <c r="P15" s="0" t="n">
        <v>36293.6497634819</v>
      </c>
      <c r="Q15" s="0" t="n">
        <v>35204.8402705774</v>
      </c>
    </row>
    <row r="16" customFormat="false" ht="12.75" hidden="false" customHeight="false" outlineLevel="0" collapsed="false">
      <c r="A16" s="0" t="n">
        <v>63</v>
      </c>
      <c r="B16" s="0" t="n">
        <v>18977563.7835612</v>
      </c>
      <c r="C16" s="0" t="n">
        <v>18223940.2233102</v>
      </c>
      <c r="D16" s="0" t="n">
        <v>19049763.4221667</v>
      </c>
      <c r="E16" s="0" t="n">
        <v>18291807.8709222</v>
      </c>
      <c r="F16" s="0" t="n">
        <v>14885915.253296</v>
      </c>
      <c r="G16" s="0" t="n">
        <v>3338024.97001422</v>
      </c>
      <c r="H16" s="0" t="n">
        <v>14953783.7095779</v>
      </c>
      <c r="I16" s="0" t="n">
        <v>3338024.16134426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75" hidden="false" customHeight="false" outlineLevel="0" collapsed="false">
      <c r="A17" s="0" t="n">
        <v>64</v>
      </c>
      <c r="B17" s="0" t="n">
        <v>17423773.4640265</v>
      </c>
      <c r="C17" s="0" t="n">
        <v>16733707.5096328</v>
      </c>
      <c r="D17" s="0" t="n">
        <v>17489467.6471069</v>
      </c>
      <c r="E17" s="0" t="n">
        <v>16795460.0305107</v>
      </c>
      <c r="F17" s="0" t="n">
        <v>13623702.4408593</v>
      </c>
      <c r="G17" s="0" t="n">
        <v>3110005.06877346</v>
      </c>
      <c r="H17" s="0" t="n">
        <v>13685455.653875</v>
      </c>
      <c r="I17" s="0" t="n">
        <v>3110004.37663566</v>
      </c>
      <c r="J17" s="0" t="n">
        <v>240391.322037069</v>
      </c>
      <c r="K17" s="0" t="n">
        <v>233179.582375956</v>
      </c>
      <c r="L17" s="0" t="n">
        <v>2907526.59906487</v>
      </c>
      <c r="M17" s="0" t="n">
        <v>2749446.6772417</v>
      </c>
      <c r="N17" s="0" t="n">
        <v>2918475.62758931</v>
      </c>
      <c r="O17" s="0" t="n">
        <v>2759738.76207969</v>
      </c>
      <c r="P17" s="0" t="n">
        <v>40065.2203395114</v>
      </c>
      <c r="Q17" s="0" t="n">
        <v>38863.2637293261</v>
      </c>
    </row>
    <row r="18" customFormat="false" ht="12.75" hidden="false" customHeight="false" outlineLevel="0" collapsed="false">
      <c r="A18" s="0" t="n">
        <v>65</v>
      </c>
      <c r="B18" s="0" t="n">
        <v>17280765.6898348</v>
      </c>
      <c r="C18" s="0" t="n">
        <v>16595530.2051764</v>
      </c>
      <c r="D18" s="0" t="n">
        <v>17348358.6939188</v>
      </c>
      <c r="E18" s="0" t="n">
        <v>16659067.6180816</v>
      </c>
      <c r="F18" s="0" t="n">
        <v>13493771.2856359</v>
      </c>
      <c r="G18" s="0" t="n">
        <v>3101758.91954054</v>
      </c>
      <c r="H18" s="0" t="n">
        <v>13557309.3652322</v>
      </c>
      <c r="I18" s="0" t="n">
        <v>3101758.25284942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75" hidden="false" customHeight="false" outlineLevel="0" collapsed="false">
      <c r="A19" s="0" t="n">
        <v>66</v>
      </c>
      <c r="B19" s="0" t="n">
        <v>17449672.0176416</v>
      </c>
      <c r="C19" s="0" t="n">
        <v>16756810.1645122</v>
      </c>
      <c r="D19" s="0" t="n">
        <v>17520608.0538506</v>
      </c>
      <c r="E19" s="0" t="n">
        <v>16823490.0275895</v>
      </c>
      <c r="F19" s="0" t="n">
        <v>13622238.8114433</v>
      </c>
      <c r="G19" s="0" t="n">
        <v>3134571.35306883</v>
      </c>
      <c r="H19" s="0" t="n">
        <v>13688919.3303338</v>
      </c>
      <c r="I19" s="0" t="n">
        <v>3134570.6972557</v>
      </c>
      <c r="J19" s="0" t="n">
        <v>198608.842111893</v>
      </c>
      <c r="K19" s="0" t="n">
        <v>192650.576848536</v>
      </c>
      <c r="L19" s="0" t="n">
        <v>2911658.97741043</v>
      </c>
      <c r="M19" s="0" t="n">
        <v>2754327.90654215</v>
      </c>
      <c r="N19" s="0" t="n">
        <v>2923481.64816883</v>
      </c>
      <c r="O19" s="0" t="n">
        <v>2765441.2151252</v>
      </c>
      <c r="P19" s="0" t="n">
        <v>33101.4736853154</v>
      </c>
      <c r="Q19" s="0" t="n">
        <v>32108.429474756</v>
      </c>
    </row>
    <row r="20" customFormat="false" ht="12.75" hidden="false" customHeight="false" outlineLevel="0" collapsed="false">
      <c r="A20" s="0" t="n">
        <v>67</v>
      </c>
      <c r="B20" s="0" t="n">
        <v>17828873.0300886</v>
      </c>
      <c r="C20" s="0" t="n">
        <v>17119451.4613631</v>
      </c>
      <c r="D20" s="0" t="n">
        <v>17903798.8201409</v>
      </c>
      <c r="E20" s="0" t="n">
        <v>17189881.692824</v>
      </c>
      <c r="F20" s="0" t="n">
        <v>13903502.2250223</v>
      </c>
      <c r="G20" s="0" t="n">
        <v>3215949.23634088</v>
      </c>
      <c r="H20" s="0" t="n">
        <v>13973933.1290527</v>
      </c>
      <c r="I20" s="0" t="n">
        <v>3215948.5637713</v>
      </c>
      <c r="J20" s="0" t="n">
        <v>189574.584468079</v>
      </c>
      <c r="K20" s="0" t="n">
        <v>183887.346934037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75" hidden="false" customHeight="false" outlineLevel="0" collapsed="false">
      <c r="A21" s="0" t="n">
        <v>68</v>
      </c>
      <c r="B21" s="0" t="n">
        <v>17607873.9205107</v>
      </c>
      <c r="C21" s="0" t="n">
        <v>16906333.3931534</v>
      </c>
      <c r="D21" s="0" t="n">
        <v>17683142.5577882</v>
      </c>
      <c r="E21" s="0" t="n">
        <v>16977085.9012086</v>
      </c>
      <c r="F21" s="0" t="n">
        <v>13725044.3683411</v>
      </c>
      <c r="G21" s="0" t="n">
        <v>3181289.02481236</v>
      </c>
      <c r="H21" s="0" t="n">
        <v>13795797.5367849</v>
      </c>
      <c r="I21" s="0" t="n">
        <v>3181288.36442371</v>
      </c>
      <c r="J21" s="0" t="n">
        <v>196235.251898718</v>
      </c>
      <c r="K21" s="0" t="n">
        <v>190348.194341756</v>
      </c>
      <c r="L21" s="0" t="n">
        <v>2938048.83479699</v>
      </c>
      <c r="M21" s="0" t="n">
        <v>2778581.27059973</v>
      </c>
      <c r="N21" s="0" t="n">
        <v>2950593.60572876</v>
      </c>
      <c r="O21" s="0" t="n">
        <v>2790373.3533413</v>
      </c>
      <c r="P21" s="0" t="n">
        <v>32705.8753164529</v>
      </c>
      <c r="Q21" s="0" t="n">
        <v>31724.6990569593</v>
      </c>
    </row>
    <row r="22" customFormat="false" ht="12.75" hidden="false" customHeight="false" outlineLevel="0" collapsed="false">
      <c r="A22" s="0" t="n">
        <v>69</v>
      </c>
      <c r="B22" s="0" t="n">
        <v>17422856.6287908</v>
      </c>
      <c r="C22" s="0" t="n">
        <v>16728377.4224099</v>
      </c>
      <c r="D22" s="0" t="n">
        <v>17497678.9778494</v>
      </c>
      <c r="E22" s="0" t="n">
        <v>16798710.419826</v>
      </c>
      <c r="F22" s="0" t="n">
        <v>13559660.2632138</v>
      </c>
      <c r="G22" s="0" t="n">
        <v>3168717.15919614</v>
      </c>
      <c r="H22" s="0" t="n">
        <v>13629993.9037849</v>
      </c>
      <c r="I22" s="0" t="n">
        <v>3168716.51604113</v>
      </c>
      <c r="J22" s="0" t="n">
        <v>217358.08709326</v>
      </c>
      <c r="K22" s="0" t="n">
        <v>210837.344480462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75" hidden="false" customHeight="false" outlineLevel="0" collapsed="false">
      <c r="A23" s="0" t="n">
        <v>70</v>
      </c>
      <c r="B23" s="0" t="n">
        <v>17533916.0199588</v>
      </c>
      <c r="C23" s="0" t="n">
        <v>16833546.8164956</v>
      </c>
      <c r="D23" s="0" t="n">
        <v>17610713.2762964</v>
      </c>
      <c r="E23" s="0" t="n">
        <v>16905736.2267188</v>
      </c>
      <c r="F23" s="0" t="n">
        <v>13571771.2921875</v>
      </c>
      <c r="G23" s="0" t="n">
        <v>3261775.52430815</v>
      </c>
      <c r="H23" s="0" t="n">
        <v>13643961.3473778</v>
      </c>
      <c r="I23" s="0" t="n">
        <v>3261774.87934102</v>
      </c>
      <c r="J23" s="0" t="n">
        <v>244532.804456988</v>
      </c>
      <c r="K23" s="0" t="n">
        <v>237196.820323278</v>
      </c>
      <c r="L23" s="0" t="n">
        <v>2924943.25173098</v>
      </c>
      <c r="M23" s="0" t="n">
        <v>2760912.25757458</v>
      </c>
      <c r="N23" s="0" t="n">
        <v>2937742.79255069</v>
      </c>
      <c r="O23" s="0" t="n">
        <v>2772943.82405515</v>
      </c>
      <c r="P23" s="0" t="n">
        <v>40755.467409498</v>
      </c>
      <c r="Q23" s="0" t="n">
        <v>39532.803387213</v>
      </c>
    </row>
    <row r="24" customFormat="false" ht="12.75" hidden="false" customHeight="false" outlineLevel="0" collapsed="false">
      <c r="A24" s="0" t="n">
        <v>71</v>
      </c>
      <c r="B24" s="0" t="n">
        <v>17341359.6971667</v>
      </c>
      <c r="C24" s="0" t="n">
        <v>16647482.2121292</v>
      </c>
      <c r="D24" s="0" t="n">
        <v>17418405.3972896</v>
      </c>
      <c r="E24" s="0" t="n">
        <v>16719905.1602436</v>
      </c>
      <c r="F24" s="0" t="n">
        <v>13371999.2700932</v>
      </c>
      <c r="G24" s="0" t="n">
        <v>3275482.94203601</v>
      </c>
      <c r="H24" s="0" t="n">
        <v>13444422.8386306</v>
      </c>
      <c r="I24" s="0" t="n">
        <v>3275482.32161299</v>
      </c>
      <c r="J24" s="0" t="n">
        <v>265356.125799583</v>
      </c>
      <c r="K24" s="0" t="n">
        <v>257395.442025596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75" hidden="false" customHeight="false" outlineLevel="0" collapsed="false">
      <c r="A25" s="0" t="n">
        <v>72</v>
      </c>
      <c r="B25" s="0" t="n">
        <v>17649597.2947031</v>
      </c>
      <c r="C25" s="0" t="n">
        <v>16942027.9175822</v>
      </c>
      <c r="D25" s="0" t="n">
        <v>17729657.2109708</v>
      </c>
      <c r="E25" s="0" t="n">
        <v>17017283.8586188</v>
      </c>
      <c r="F25" s="0" t="n">
        <v>13574765.0593683</v>
      </c>
      <c r="G25" s="0" t="n">
        <v>3367262.85821389</v>
      </c>
      <c r="H25" s="0" t="n">
        <v>13650021.6290123</v>
      </c>
      <c r="I25" s="0" t="n">
        <v>3367262.22960648</v>
      </c>
      <c r="J25" s="0" t="n">
        <v>291976.48066224</v>
      </c>
      <c r="K25" s="0" t="n">
        <v>283217.186242372</v>
      </c>
      <c r="L25" s="0" t="n">
        <v>2943757.42709268</v>
      </c>
      <c r="M25" s="0" t="n">
        <v>2778037.77820296</v>
      </c>
      <c r="N25" s="0" t="n">
        <v>2957100.67904954</v>
      </c>
      <c r="O25" s="0" t="n">
        <v>2790580.4332592</v>
      </c>
      <c r="P25" s="0" t="n">
        <v>48662.74677704</v>
      </c>
      <c r="Q25" s="0" t="n">
        <v>47202.8643737288</v>
      </c>
    </row>
    <row r="26" customFormat="false" ht="12.75" hidden="false" customHeight="false" outlineLevel="0" collapsed="false">
      <c r="A26" s="0" t="n">
        <v>73</v>
      </c>
      <c r="B26" s="0" t="n">
        <v>18770854.2364585</v>
      </c>
      <c r="C26" s="0" t="n">
        <v>18015592.9589385</v>
      </c>
      <c r="D26" s="0" t="n">
        <v>18857975.2586195</v>
      </c>
      <c r="E26" s="0" t="n">
        <v>18097486.3189173</v>
      </c>
      <c r="F26" s="0" t="n">
        <v>14390522.1885676</v>
      </c>
      <c r="G26" s="0" t="n">
        <v>3625070.7703709</v>
      </c>
      <c r="H26" s="0" t="n">
        <v>14472416.2146034</v>
      </c>
      <c r="I26" s="0" t="n">
        <v>3625070.10431388</v>
      </c>
      <c r="J26" s="0" t="n">
        <v>333733.238401674</v>
      </c>
      <c r="K26" s="0" t="n">
        <v>323721.241249624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75" hidden="false" customHeight="false" outlineLevel="0" collapsed="false">
      <c r="A27" s="0" t="n">
        <v>74</v>
      </c>
      <c r="B27" s="0" t="n">
        <v>18673565.2501946</v>
      </c>
      <c r="C27" s="0" t="n">
        <v>17920179.6631275</v>
      </c>
      <c r="D27" s="0" t="n">
        <v>18760522.8292077</v>
      </c>
      <c r="E27" s="0" t="n">
        <v>18001919.3896148</v>
      </c>
      <c r="F27" s="0" t="n">
        <v>14251306.5095129</v>
      </c>
      <c r="G27" s="0" t="n">
        <v>3668873.15361457</v>
      </c>
      <c r="H27" s="0" t="n">
        <v>14333046.8897789</v>
      </c>
      <c r="I27" s="0" t="n">
        <v>3668872.49983597</v>
      </c>
      <c r="J27" s="0" t="n">
        <v>343559.647561323</v>
      </c>
      <c r="K27" s="0" t="n">
        <v>333252.858134483</v>
      </c>
      <c r="L27" s="0" t="n">
        <v>3113905.15244015</v>
      </c>
      <c r="M27" s="0" t="n">
        <v>2937829.59740404</v>
      </c>
      <c r="N27" s="0" t="n">
        <v>3128398.01174641</v>
      </c>
      <c r="O27" s="0" t="n">
        <v>2951452.88330729</v>
      </c>
      <c r="P27" s="0" t="n">
        <v>57259.9412602205</v>
      </c>
      <c r="Q27" s="0" t="n">
        <v>55542.1430224139</v>
      </c>
    </row>
    <row r="28" customFormat="false" ht="12.75" hidden="false" customHeight="false" outlineLevel="0" collapsed="false">
      <c r="A28" s="0" t="n">
        <v>75</v>
      </c>
      <c r="B28" s="0" t="n">
        <v>18822891.4907286</v>
      </c>
      <c r="C28" s="0" t="n">
        <v>18061741.9453472</v>
      </c>
      <c r="D28" s="0" t="n">
        <v>18911234.9822489</v>
      </c>
      <c r="E28" s="0" t="n">
        <v>18144784.4285596</v>
      </c>
      <c r="F28" s="0" t="n">
        <v>14319772.2583668</v>
      </c>
      <c r="G28" s="0" t="n">
        <v>3741969.68698038</v>
      </c>
      <c r="H28" s="0" t="n">
        <v>14402815.388896</v>
      </c>
      <c r="I28" s="0" t="n">
        <v>3741969.03966359</v>
      </c>
      <c r="J28" s="0" t="n">
        <v>374561.30121734</v>
      </c>
      <c r="K28" s="0" t="n">
        <v>363324.462180819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75" hidden="false" customHeight="false" outlineLevel="0" collapsed="false">
      <c r="A29" s="0" t="n">
        <v>76</v>
      </c>
      <c r="B29" s="0" t="n">
        <v>19051380.3308904</v>
      </c>
      <c r="C29" s="0" t="n">
        <v>18279707.4782906</v>
      </c>
      <c r="D29" s="0" t="n">
        <v>19141980.4598989</v>
      </c>
      <c r="E29" s="0" t="n">
        <v>18364871.1976682</v>
      </c>
      <c r="F29" s="0" t="n">
        <v>14456928.7872847</v>
      </c>
      <c r="G29" s="0" t="n">
        <v>3822778.69100591</v>
      </c>
      <c r="H29" s="0" t="n">
        <v>14542093.1618091</v>
      </c>
      <c r="I29" s="0" t="n">
        <v>3822778.03585915</v>
      </c>
      <c r="J29" s="0" t="n">
        <v>386669.971998419</v>
      </c>
      <c r="K29" s="0" t="n">
        <v>375069.872838467</v>
      </c>
      <c r="L29" s="0" t="n">
        <v>3176518.8355593</v>
      </c>
      <c r="M29" s="0" t="n">
        <v>2996341.98960583</v>
      </c>
      <c r="N29" s="0" t="n">
        <v>3191618.78580356</v>
      </c>
      <c r="O29" s="0" t="n">
        <v>3010535.94100108</v>
      </c>
      <c r="P29" s="0" t="n">
        <v>64444.9953330699</v>
      </c>
      <c r="Q29" s="0" t="n">
        <v>62511.6454730778</v>
      </c>
    </row>
    <row r="30" customFormat="false" ht="12.75" hidden="false" customHeight="false" outlineLevel="0" collapsed="false">
      <c r="A30" s="0" t="n">
        <v>77</v>
      </c>
      <c r="B30" s="0" t="n">
        <v>19241009.137428</v>
      </c>
      <c r="C30" s="0" t="n">
        <v>18459839.002742</v>
      </c>
      <c r="D30" s="0" t="n">
        <v>19334502.839756</v>
      </c>
      <c r="E30" s="0" t="n">
        <v>18547722.6784414</v>
      </c>
      <c r="F30" s="0" t="n">
        <v>14561924.6373077</v>
      </c>
      <c r="G30" s="0" t="n">
        <v>3897914.36543433</v>
      </c>
      <c r="H30" s="0" t="n">
        <v>14649808.9697675</v>
      </c>
      <c r="I30" s="0" t="n">
        <v>3897913.70867392</v>
      </c>
      <c r="J30" s="0" t="n">
        <v>410012.862009842</v>
      </c>
      <c r="K30" s="0" t="n">
        <v>397712.476149547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75" hidden="false" customHeight="false" outlineLevel="0" collapsed="false">
      <c r="A31" s="0" t="n">
        <v>78</v>
      </c>
      <c r="B31" s="0" t="n">
        <v>19535949.5544884</v>
      </c>
      <c r="C31" s="0" t="n">
        <v>18741314.5041305</v>
      </c>
      <c r="D31" s="0" t="n">
        <v>19632162.0706589</v>
      </c>
      <c r="E31" s="0" t="n">
        <v>18831752.6632722</v>
      </c>
      <c r="F31" s="0" t="n">
        <v>14758668.7381941</v>
      </c>
      <c r="G31" s="0" t="n">
        <v>3982645.76593638</v>
      </c>
      <c r="H31" s="0" t="n">
        <v>14849107.5593495</v>
      </c>
      <c r="I31" s="0" t="n">
        <v>3982645.10392268</v>
      </c>
      <c r="J31" s="0" t="n">
        <v>441849.733282822</v>
      </c>
      <c r="K31" s="0" t="n">
        <v>428594.241284337</v>
      </c>
      <c r="L31" s="0" t="n">
        <v>3257003.69919487</v>
      </c>
      <c r="M31" s="0" t="n">
        <v>3071835.4618208</v>
      </c>
      <c r="N31" s="0" t="n">
        <v>3273038.83379447</v>
      </c>
      <c r="O31" s="0" t="n">
        <v>3086908.48649351</v>
      </c>
      <c r="P31" s="0" t="n">
        <v>73641.6222138036</v>
      </c>
      <c r="Q31" s="0" t="n">
        <v>71432.3735473895</v>
      </c>
    </row>
    <row r="32" customFormat="false" ht="12.75" hidden="false" customHeight="false" outlineLevel="0" collapsed="false">
      <c r="A32" s="0" t="n">
        <v>79</v>
      </c>
      <c r="B32" s="0" t="n">
        <v>19757395.2793196</v>
      </c>
      <c r="C32" s="0" t="n">
        <v>18952522.4885998</v>
      </c>
      <c r="D32" s="0" t="n">
        <v>19855447.6280316</v>
      </c>
      <c r="E32" s="0" t="n">
        <v>19044690.0781058</v>
      </c>
      <c r="F32" s="0" t="n">
        <v>14893334.797843</v>
      </c>
      <c r="G32" s="0" t="n">
        <v>4059187.69075682</v>
      </c>
      <c r="H32" s="0" t="n">
        <v>14985503.0544017</v>
      </c>
      <c r="I32" s="0" t="n">
        <v>4059187.02370409</v>
      </c>
      <c r="J32" s="0" t="n">
        <v>474150.404985898</v>
      </c>
      <c r="K32" s="0" t="n">
        <v>459925.892836321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75" hidden="false" customHeight="false" outlineLevel="0" collapsed="false">
      <c r="A33" s="0" t="n">
        <v>80</v>
      </c>
      <c r="B33" s="0" t="n">
        <v>20011318.7669223</v>
      </c>
      <c r="C33" s="0" t="n">
        <v>19194824.6849751</v>
      </c>
      <c r="D33" s="0" t="n">
        <v>20111482.2962401</v>
      </c>
      <c r="E33" s="0" t="n">
        <v>19288973.6111403</v>
      </c>
      <c r="F33" s="0" t="n">
        <v>15036414.7213746</v>
      </c>
      <c r="G33" s="0" t="n">
        <v>4158409.96360047</v>
      </c>
      <c r="H33" s="0" t="n">
        <v>15130564.3174396</v>
      </c>
      <c r="I33" s="0" t="n">
        <v>4158409.29370065</v>
      </c>
      <c r="J33" s="0" t="n">
        <v>507002.897404671</v>
      </c>
      <c r="K33" s="0" t="n">
        <v>491792.810482531</v>
      </c>
      <c r="L33" s="0" t="n">
        <v>3336483.6554521</v>
      </c>
      <c r="M33" s="0" t="n">
        <v>3146477.62497832</v>
      </c>
      <c r="N33" s="0" t="n">
        <v>3353176.7274672</v>
      </c>
      <c r="O33" s="0" t="n">
        <v>3162169.11080989</v>
      </c>
      <c r="P33" s="0" t="n">
        <v>84500.4829007785</v>
      </c>
      <c r="Q33" s="0" t="n">
        <v>81965.4684137552</v>
      </c>
    </row>
    <row r="34" customFormat="false" ht="12.75" hidden="false" customHeight="false" outlineLevel="0" collapsed="false">
      <c r="A34" s="0" t="n">
        <v>81</v>
      </c>
      <c r="B34" s="0" t="n">
        <v>20199143.5566608</v>
      </c>
      <c r="C34" s="0" t="n">
        <v>19373349.2376398</v>
      </c>
      <c r="D34" s="0" t="n">
        <v>20300807.4101687</v>
      </c>
      <c r="E34" s="0" t="n">
        <v>19468908.591367</v>
      </c>
      <c r="F34" s="0" t="n">
        <v>15127502.3688458</v>
      </c>
      <c r="G34" s="0" t="n">
        <v>4245846.86879396</v>
      </c>
      <c r="H34" s="0" t="n">
        <v>15223062.39646</v>
      </c>
      <c r="I34" s="0" t="n">
        <v>4245846.19490696</v>
      </c>
      <c r="J34" s="0" t="n">
        <v>516348.323886763</v>
      </c>
      <c r="K34" s="0" t="n">
        <v>500857.87417016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75" hidden="false" customHeight="false" outlineLevel="0" collapsed="false">
      <c r="A35" s="0" t="n">
        <v>82</v>
      </c>
      <c r="B35" s="0" t="n">
        <v>20305461.9736096</v>
      </c>
      <c r="C35" s="0" t="n">
        <v>19474511.7442951</v>
      </c>
      <c r="D35" s="0" t="n">
        <v>20406977.302225</v>
      </c>
      <c r="E35" s="0" t="n">
        <v>19569931.4615</v>
      </c>
      <c r="F35" s="0" t="n">
        <v>15188342.9099138</v>
      </c>
      <c r="G35" s="0" t="n">
        <v>4286168.8343813</v>
      </c>
      <c r="H35" s="0" t="n">
        <v>15283763.3043434</v>
      </c>
      <c r="I35" s="0" t="n">
        <v>4286168.15715654</v>
      </c>
      <c r="J35" s="0" t="n">
        <v>518617.886031319</v>
      </c>
      <c r="K35" s="0" t="n">
        <v>503059.34945038</v>
      </c>
      <c r="L35" s="0" t="n">
        <v>3386297.49565051</v>
      </c>
      <c r="M35" s="0" t="n">
        <v>3193187.10489889</v>
      </c>
      <c r="N35" s="0" t="n">
        <v>3403215.88522585</v>
      </c>
      <c r="O35" s="0" t="n">
        <v>3209090.66424439</v>
      </c>
      <c r="P35" s="0" t="n">
        <v>86436.3143385532</v>
      </c>
      <c r="Q35" s="0" t="n">
        <v>83843.2249083966</v>
      </c>
    </row>
    <row r="36" customFormat="false" ht="12.75" hidden="false" customHeight="false" outlineLevel="0" collapsed="false">
      <c r="A36" s="0" t="n">
        <v>83</v>
      </c>
      <c r="B36" s="0" t="n">
        <v>20491817.9728613</v>
      </c>
      <c r="C36" s="0" t="n">
        <v>19651574.5421677</v>
      </c>
      <c r="D36" s="0" t="n">
        <v>20595760.4438824</v>
      </c>
      <c r="E36" s="0" t="n">
        <v>19749275.7414423</v>
      </c>
      <c r="F36" s="0" t="n">
        <v>15303940.7850826</v>
      </c>
      <c r="G36" s="0" t="n">
        <v>4347633.75708512</v>
      </c>
      <c r="H36" s="0" t="n">
        <v>15401642.6728466</v>
      </c>
      <c r="I36" s="0" t="n">
        <v>4347633.06859576</v>
      </c>
      <c r="J36" s="0" t="n">
        <v>544219.800143631</v>
      </c>
      <c r="K36" s="0" t="n">
        <v>527893.206139322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75" hidden="false" customHeight="false" outlineLevel="0" collapsed="false">
      <c r="A37" s="0" t="n">
        <v>84</v>
      </c>
      <c r="B37" s="0" t="n">
        <v>20630806.6604602</v>
      </c>
      <c r="C37" s="0" t="n">
        <v>19784160.3762059</v>
      </c>
      <c r="D37" s="0" t="n">
        <v>20735710.7976042</v>
      </c>
      <c r="E37" s="0" t="n">
        <v>19882765.3605078</v>
      </c>
      <c r="F37" s="0" t="n">
        <v>15348097.5792732</v>
      </c>
      <c r="G37" s="0" t="n">
        <v>4436062.79693268</v>
      </c>
      <c r="H37" s="0" t="n">
        <v>15446703.2565328</v>
      </c>
      <c r="I37" s="0" t="n">
        <v>4436062.10397503</v>
      </c>
      <c r="J37" s="0" t="n">
        <v>563247.788284047</v>
      </c>
      <c r="K37" s="0" t="n">
        <v>546350.354635525</v>
      </c>
      <c r="L37" s="0" t="n">
        <v>3439858.15833802</v>
      </c>
      <c r="M37" s="0" t="n">
        <v>3243016.74937191</v>
      </c>
      <c r="N37" s="0" t="n">
        <v>3457341.31158305</v>
      </c>
      <c r="O37" s="0" t="n">
        <v>3259451.18971786</v>
      </c>
      <c r="P37" s="0" t="n">
        <v>93874.6313806744</v>
      </c>
      <c r="Q37" s="0" t="n">
        <v>91058.3924392542</v>
      </c>
    </row>
    <row r="38" customFormat="false" ht="12.75" hidden="false" customHeight="false" outlineLevel="0" collapsed="false">
      <c r="A38" s="0" t="n">
        <v>85</v>
      </c>
      <c r="B38" s="0" t="n">
        <v>20881986.8966468</v>
      </c>
      <c r="C38" s="0" t="n">
        <v>20023785.2985161</v>
      </c>
      <c r="D38" s="0" t="n">
        <v>20988677.1389448</v>
      </c>
      <c r="E38" s="0" t="n">
        <v>20124070.1088302</v>
      </c>
      <c r="F38" s="0" t="n">
        <v>15472206.4771097</v>
      </c>
      <c r="G38" s="0" t="n">
        <v>4551578.8214064</v>
      </c>
      <c r="H38" s="0" t="n">
        <v>15572491.9850195</v>
      </c>
      <c r="I38" s="0" t="n">
        <v>4551578.12381067</v>
      </c>
      <c r="J38" s="0" t="n">
        <v>585015.365267716</v>
      </c>
      <c r="K38" s="0" t="n">
        <v>567464.904309684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75" hidden="false" customHeight="false" outlineLevel="0" collapsed="false">
      <c r="A39" s="0" t="n">
        <v>86</v>
      </c>
      <c r="B39" s="0" t="n">
        <v>21040966.4836592</v>
      </c>
      <c r="C39" s="0" t="n">
        <v>20174480.2784005</v>
      </c>
      <c r="D39" s="0" t="n">
        <v>21149114.4552622</v>
      </c>
      <c r="E39" s="0" t="n">
        <v>20276135.3350848</v>
      </c>
      <c r="F39" s="0" t="n">
        <v>15569767.4887247</v>
      </c>
      <c r="G39" s="0" t="n">
        <v>4604712.78967578</v>
      </c>
      <c r="H39" s="0" t="n">
        <v>15671423.2308547</v>
      </c>
      <c r="I39" s="0" t="n">
        <v>4604712.10423015</v>
      </c>
      <c r="J39" s="0" t="n">
        <v>603481.937225421</v>
      </c>
      <c r="K39" s="0" t="n">
        <v>585377.479108658</v>
      </c>
      <c r="L39" s="0" t="n">
        <v>3506583.71091551</v>
      </c>
      <c r="M39" s="0" t="n">
        <v>3305177.79916685</v>
      </c>
      <c r="N39" s="0" t="n">
        <v>3524607.65713614</v>
      </c>
      <c r="O39" s="0" t="n">
        <v>3322120.58820292</v>
      </c>
      <c r="P39" s="0" t="n">
        <v>100580.322870903</v>
      </c>
      <c r="Q39" s="0" t="n">
        <v>97562.9131847763</v>
      </c>
    </row>
    <row r="40" customFormat="false" ht="12.75" hidden="false" customHeight="false" outlineLevel="0" collapsed="false">
      <c r="A40" s="0" t="n">
        <v>87</v>
      </c>
      <c r="B40" s="0" t="n">
        <v>21294037.6156724</v>
      </c>
      <c r="C40" s="0" t="n">
        <v>20415199.2911333</v>
      </c>
      <c r="D40" s="0" t="n">
        <v>21404980.2607372</v>
      </c>
      <c r="E40" s="0" t="n">
        <v>20519480.837353</v>
      </c>
      <c r="F40" s="0" t="n">
        <v>15741743.4717458</v>
      </c>
      <c r="G40" s="0" t="n">
        <v>4673455.81938752</v>
      </c>
      <c r="H40" s="0" t="n">
        <v>15846025.7068858</v>
      </c>
      <c r="I40" s="0" t="n">
        <v>4673455.13046727</v>
      </c>
      <c r="J40" s="0" t="n">
        <v>633909.516275738</v>
      </c>
      <c r="K40" s="0" t="n">
        <v>614892.230787465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75" hidden="false" customHeight="false" outlineLevel="0" collapsed="false">
      <c r="A41" s="0" t="n">
        <v>88</v>
      </c>
      <c r="B41" s="0" t="n">
        <v>21515306.6929228</v>
      </c>
      <c r="C41" s="0" t="n">
        <v>20626248.1149052</v>
      </c>
      <c r="D41" s="0" t="n">
        <v>21628251.0936165</v>
      </c>
      <c r="E41" s="0" t="n">
        <v>20732411.2894485</v>
      </c>
      <c r="F41" s="0" t="n">
        <v>15879473.342685</v>
      </c>
      <c r="G41" s="0" t="n">
        <v>4746774.77222019</v>
      </c>
      <c r="H41" s="0" t="n">
        <v>15985637.2058213</v>
      </c>
      <c r="I41" s="0" t="n">
        <v>4746774.08362726</v>
      </c>
      <c r="J41" s="0" t="n">
        <v>705253.156297328</v>
      </c>
      <c r="K41" s="0" t="n">
        <v>684095.561608408</v>
      </c>
      <c r="L41" s="0" t="n">
        <v>3587102.59150775</v>
      </c>
      <c r="M41" s="0" t="n">
        <v>3381400.61098358</v>
      </c>
      <c r="N41" s="0" t="n">
        <v>3605925.84940551</v>
      </c>
      <c r="O41" s="0" t="n">
        <v>3399095.02580969</v>
      </c>
      <c r="P41" s="0" t="n">
        <v>117542.192716221</v>
      </c>
      <c r="Q41" s="0" t="n">
        <v>114015.926934735</v>
      </c>
    </row>
    <row r="42" customFormat="false" ht="12.75" hidden="false" customHeight="false" outlineLevel="0" collapsed="false">
      <c r="A42" s="0" t="n">
        <v>89</v>
      </c>
      <c r="B42" s="0" t="n">
        <v>21737931.9299114</v>
      </c>
      <c r="C42" s="0" t="n">
        <v>20838286.0784068</v>
      </c>
      <c r="D42" s="0" t="n">
        <v>21853360.798026</v>
      </c>
      <c r="E42" s="0" t="n">
        <v>20946784.622141</v>
      </c>
      <c r="F42" s="0" t="n">
        <v>15937203.8672659</v>
      </c>
      <c r="G42" s="0" t="n">
        <v>4901082.21114089</v>
      </c>
      <c r="H42" s="0" t="n">
        <v>16045703.1045629</v>
      </c>
      <c r="I42" s="0" t="n">
        <v>4901081.5175781</v>
      </c>
      <c r="J42" s="0" t="n">
        <v>773034.509034303</v>
      </c>
      <c r="K42" s="0" t="n">
        <v>749843.473763274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75" hidden="false" customHeight="false" outlineLevel="0" collapsed="false">
      <c r="A43" s="0" t="n">
        <v>90</v>
      </c>
      <c r="B43" s="0" t="n">
        <v>21966787.5558462</v>
      </c>
      <c r="C43" s="0" t="n">
        <v>21056028.309091</v>
      </c>
      <c r="D43" s="0" t="n">
        <v>22084116.9885382</v>
      </c>
      <c r="E43" s="0" t="n">
        <v>21166313.362091</v>
      </c>
      <c r="F43" s="0" t="n">
        <v>16080723.8133242</v>
      </c>
      <c r="G43" s="0" t="n">
        <v>4975304.49576686</v>
      </c>
      <c r="H43" s="0" t="n">
        <v>16191009.5385582</v>
      </c>
      <c r="I43" s="0" t="n">
        <v>4975303.82353281</v>
      </c>
      <c r="J43" s="0" t="n">
        <v>858831.632669319</v>
      </c>
      <c r="K43" s="0" t="n">
        <v>833066.68368924</v>
      </c>
      <c r="L43" s="0" t="n">
        <v>3661358.3650588</v>
      </c>
      <c r="M43" s="0" t="n">
        <v>3451573.22165918</v>
      </c>
      <c r="N43" s="0" t="n">
        <v>3680912.45247015</v>
      </c>
      <c r="O43" s="0" t="n">
        <v>3469954.6518505</v>
      </c>
      <c r="P43" s="0" t="n">
        <v>143138.605444887</v>
      </c>
      <c r="Q43" s="0" t="n">
        <v>138844.44728154</v>
      </c>
    </row>
    <row r="44" customFormat="false" ht="12.75" hidden="false" customHeight="false" outlineLevel="0" collapsed="false">
      <c r="A44" s="0" t="n">
        <v>91</v>
      </c>
      <c r="B44" s="0" t="n">
        <v>22258738.8803405</v>
      </c>
      <c r="C44" s="0" t="n">
        <v>21334823.4474205</v>
      </c>
      <c r="D44" s="0" t="n">
        <v>22377589.5911212</v>
      </c>
      <c r="E44" s="0" t="n">
        <v>21446537.5599854</v>
      </c>
      <c r="F44" s="0" t="n">
        <v>16234961.8404736</v>
      </c>
      <c r="G44" s="0" t="n">
        <v>5099861.60694695</v>
      </c>
      <c r="H44" s="0" t="n">
        <v>16346676.6256127</v>
      </c>
      <c r="I44" s="0" t="n">
        <v>5099860.93437261</v>
      </c>
      <c r="J44" s="0" t="n">
        <v>901535.496219893</v>
      </c>
      <c r="K44" s="0" t="n">
        <v>874489.431333297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75" hidden="false" customHeight="false" outlineLevel="0" collapsed="false">
      <c r="A45" s="0" t="n">
        <v>92</v>
      </c>
      <c r="B45" s="0" t="n">
        <v>22469888.2741279</v>
      </c>
      <c r="C45" s="0" t="n">
        <v>21536848.6484092</v>
      </c>
      <c r="D45" s="0" t="n">
        <v>22590245.3520669</v>
      </c>
      <c r="E45" s="0" t="n">
        <v>21649978.7389226</v>
      </c>
      <c r="F45" s="0" t="n">
        <v>16411811.8036297</v>
      </c>
      <c r="G45" s="0" t="n">
        <v>5125036.84477949</v>
      </c>
      <c r="H45" s="0" t="n">
        <v>16524942.5645125</v>
      </c>
      <c r="I45" s="0" t="n">
        <v>5125036.17441018</v>
      </c>
      <c r="J45" s="0" t="n">
        <v>994880.60741972</v>
      </c>
      <c r="K45" s="0" t="n">
        <v>965034.189197128</v>
      </c>
      <c r="L45" s="0" t="n">
        <v>3744207.79773187</v>
      </c>
      <c r="M45" s="0" t="n">
        <v>3530044.89426862</v>
      </c>
      <c r="N45" s="0" t="n">
        <v>3764266.32441865</v>
      </c>
      <c r="O45" s="0" t="n">
        <v>3548900.50203806</v>
      </c>
      <c r="P45" s="0" t="n">
        <v>165813.434569953</v>
      </c>
      <c r="Q45" s="0" t="n">
        <v>160839.031532855</v>
      </c>
    </row>
    <row r="46" customFormat="false" ht="12.75" hidden="false" customHeight="false" outlineLevel="0" collapsed="false">
      <c r="A46" s="0" t="n">
        <v>93</v>
      </c>
      <c r="B46" s="0" t="n">
        <v>22596351.5570976</v>
      </c>
      <c r="C46" s="0" t="n">
        <v>21657982.8784651</v>
      </c>
      <c r="D46" s="0" t="n">
        <v>22718060.7659856</v>
      </c>
      <c r="E46" s="0" t="n">
        <v>21772383.9649901</v>
      </c>
      <c r="F46" s="0" t="n">
        <v>16475224.8953461</v>
      </c>
      <c r="G46" s="0" t="n">
        <v>5182757.98311905</v>
      </c>
      <c r="H46" s="0" t="n">
        <v>16589626.6475316</v>
      </c>
      <c r="I46" s="0" t="n">
        <v>5182757.31745849</v>
      </c>
      <c r="J46" s="0" t="n">
        <v>1067429.31905317</v>
      </c>
      <c r="K46" s="0" t="n">
        <v>1035406.43948157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75" hidden="false" customHeight="false" outlineLevel="0" collapsed="false">
      <c r="A47" s="0" t="n">
        <v>94</v>
      </c>
      <c r="B47" s="0" t="n">
        <v>22725597.498585</v>
      </c>
      <c r="C47" s="0" t="n">
        <v>21781225.9856461</v>
      </c>
      <c r="D47" s="0" t="n">
        <v>22849548.2086974</v>
      </c>
      <c r="E47" s="0" t="n">
        <v>21897735.0828953</v>
      </c>
      <c r="F47" s="0" t="n">
        <v>16556342.2887851</v>
      </c>
      <c r="G47" s="0" t="n">
        <v>5224883.69686107</v>
      </c>
      <c r="H47" s="0" t="n">
        <v>16672852.0304765</v>
      </c>
      <c r="I47" s="0" t="n">
        <v>5224883.05241882</v>
      </c>
      <c r="J47" s="0" t="n">
        <v>1162359.3911187</v>
      </c>
      <c r="K47" s="0" t="n">
        <v>1127488.60938514</v>
      </c>
      <c r="L47" s="0" t="n">
        <v>3786827.15378899</v>
      </c>
      <c r="M47" s="0" t="n">
        <v>3571023.22909818</v>
      </c>
      <c r="N47" s="0" t="n">
        <v>3807484.79514523</v>
      </c>
      <c r="O47" s="0" t="n">
        <v>3590442.00631297</v>
      </c>
      <c r="P47" s="0" t="n">
        <v>193726.565186451</v>
      </c>
      <c r="Q47" s="0" t="n">
        <v>187914.768230857</v>
      </c>
    </row>
    <row r="48" customFormat="false" ht="12.75" hidden="false" customHeight="false" outlineLevel="0" collapsed="false">
      <c r="A48" s="0" t="n">
        <v>95</v>
      </c>
      <c r="B48" s="0" t="n">
        <v>22811462.7677885</v>
      </c>
      <c r="C48" s="0" t="n">
        <v>21863153.6433504</v>
      </c>
      <c r="D48" s="0" t="n">
        <v>22936383.6081219</v>
      </c>
      <c r="E48" s="0" t="n">
        <v>21980574.6570527</v>
      </c>
      <c r="F48" s="0" t="n">
        <v>16610233.0284372</v>
      </c>
      <c r="G48" s="0" t="n">
        <v>5252920.61491318</v>
      </c>
      <c r="H48" s="0" t="n">
        <v>16727654.6889318</v>
      </c>
      <c r="I48" s="0" t="n">
        <v>5252919.96812085</v>
      </c>
      <c r="J48" s="0" t="n">
        <v>1231995.22260488</v>
      </c>
      <c r="K48" s="0" t="n">
        <v>1195035.36592673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75" hidden="false" customHeight="false" outlineLevel="0" collapsed="false">
      <c r="A49" s="0" t="n">
        <v>96</v>
      </c>
      <c r="B49" s="0" t="n">
        <v>23013335.0804233</v>
      </c>
      <c r="C49" s="0" t="n">
        <v>22054311.2519022</v>
      </c>
      <c r="D49" s="0" t="n">
        <v>23139231.7360414</v>
      </c>
      <c r="E49" s="0" t="n">
        <v>22172649.5266177</v>
      </c>
      <c r="F49" s="0" t="n">
        <v>16716062.3310181</v>
      </c>
      <c r="G49" s="0" t="n">
        <v>5338248.92088409</v>
      </c>
      <c r="H49" s="0" t="n">
        <v>16834401.2360321</v>
      </c>
      <c r="I49" s="0" t="n">
        <v>5338248.29058563</v>
      </c>
      <c r="J49" s="0" t="n">
        <v>1269114.6315012</v>
      </c>
      <c r="K49" s="0" t="n">
        <v>1231041.19255616</v>
      </c>
      <c r="L49" s="0" t="n">
        <v>3832715.53779164</v>
      </c>
      <c r="M49" s="0" t="n">
        <v>3614071.20488724</v>
      </c>
      <c r="N49" s="0" t="n">
        <v>3853697.50139369</v>
      </c>
      <c r="O49" s="0" t="n">
        <v>3633794.84663141</v>
      </c>
      <c r="P49" s="0" t="n">
        <v>211519.105250199</v>
      </c>
      <c r="Q49" s="0" t="n">
        <v>205173.532092693</v>
      </c>
    </row>
    <row r="50" customFormat="false" ht="12.75" hidden="false" customHeight="false" outlineLevel="0" collapsed="false">
      <c r="A50" s="0" t="n">
        <v>97</v>
      </c>
      <c r="B50" s="0" t="n">
        <v>23156630.5167146</v>
      </c>
      <c r="C50" s="0" t="n">
        <v>22190478.3429362</v>
      </c>
      <c r="D50" s="0" t="n">
        <v>23283482.7278167</v>
      </c>
      <c r="E50" s="0" t="n">
        <v>22309714.8339349</v>
      </c>
      <c r="F50" s="0" t="n">
        <v>16787583.7872361</v>
      </c>
      <c r="G50" s="0" t="n">
        <v>5402894.55570007</v>
      </c>
      <c r="H50" s="0" t="n">
        <v>16906820.9093411</v>
      </c>
      <c r="I50" s="0" t="n">
        <v>5402893.92459381</v>
      </c>
      <c r="J50" s="0" t="n">
        <v>1367850.42147866</v>
      </c>
      <c r="K50" s="0" t="n">
        <v>1326814.9088343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75" hidden="false" customHeight="false" outlineLevel="0" collapsed="false">
      <c r="A51" s="0" t="n">
        <v>98</v>
      </c>
      <c r="B51" s="0" t="n">
        <v>23178986.6281687</v>
      </c>
      <c r="C51" s="0" t="n">
        <v>22211694.0940581</v>
      </c>
      <c r="D51" s="0" t="n">
        <v>23304682.0788161</v>
      </c>
      <c r="E51" s="0" t="n">
        <v>22329843.224375</v>
      </c>
      <c r="F51" s="0" t="n">
        <v>16784064.8305267</v>
      </c>
      <c r="G51" s="0" t="n">
        <v>5427629.26353137</v>
      </c>
      <c r="H51" s="0" t="n">
        <v>16902214.5927552</v>
      </c>
      <c r="I51" s="0" t="n">
        <v>5427628.63161971</v>
      </c>
      <c r="J51" s="0" t="n">
        <v>1396279.52458784</v>
      </c>
      <c r="K51" s="0" t="n">
        <v>1354391.13885021</v>
      </c>
      <c r="L51" s="0" t="n">
        <v>3863159.11077793</v>
      </c>
      <c r="M51" s="0" t="n">
        <v>3643893.51473576</v>
      </c>
      <c r="N51" s="0" t="n">
        <v>3884107.53813907</v>
      </c>
      <c r="O51" s="0" t="n">
        <v>3663585.34144582</v>
      </c>
      <c r="P51" s="0" t="n">
        <v>232713.254097974</v>
      </c>
      <c r="Q51" s="0" t="n">
        <v>225731.856475035</v>
      </c>
    </row>
    <row r="52" customFormat="false" ht="12.75" hidden="false" customHeight="false" outlineLevel="0" collapsed="false">
      <c r="A52" s="0" t="n">
        <v>99</v>
      </c>
      <c r="B52" s="0" t="n">
        <v>23297822.973255</v>
      </c>
      <c r="C52" s="0" t="n">
        <v>22324341.5386836</v>
      </c>
      <c r="D52" s="0" t="n">
        <v>23424884.5946</v>
      </c>
      <c r="E52" s="0" t="n">
        <v>22443778.2657262</v>
      </c>
      <c r="F52" s="0" t="n">
        <v>16823866.7326803</v>
      </c>
      <c r="G52" s="0" t="n">
        <v>5500474.80600338</v>
      </c>
      <c r="H52" s="0" t="n">
        <v>16943304.0750561</v>
      </c>
      <c r="I52" s="0" t="n">
        <v>5500474.19067009</v>
      </c>
      <c r="J52" s="0" t="n">
        <v>1473448.32365656</v>
      </c>
      <c r="K52" s="0" t="n">
        <v>1429244.87394686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75" hidden="false" customHeight="false" outlineLevel="0" collapsed="false">
      <c r="A53" s="0" t="n">
        <v>100</v>
      </c>
      <c r="B53" s="0" t="n">
        <v>23459797.4728392</v>
      </c>
      <c r="C53" s="0" t="n">
        <v>22478896.2002141</v>
      </c>
      <c r="D53" s="0" t="n">
        <v>23588052.1492581</v>
      </c>
      <c r="E53" s="0" t="n">
        <v>22599454.3076134</v>
      </c>
      <c r="F53" s="0" t="n">
        <v>16947651.3109647</v>
      </c>
      <c r="G53" s="0" t="n">
        <v>5531244.88924945</v>
      </c>
      <c r="H53" s="0" t="n">
        <v>17068210.0010354</v>
      </c>
      <c r="I53" s="0" t="n">
        <v>5531244.30657796</v>
      </c>
      <c r="J53" s="0" t="n">
        <v>1557575.184479</v>
      </c>
      <c r="K53" s="0" t="n">
        <v>1510847.92894463</v>
      </c>
      <c r="L53" s="0" t="n">
        <v>3908141.21728253</v>
      </c>
      <c r="M53" s="0" t="n">
        <v>3686448.03577787</v>
      </c>
      <c r="N53" s="0" t="n">
        <v>3929516.76823985</v>
      </c>
      <c r="O53" s="0" t="n">
        <v>3706541.35981361</v>
      </c>
      <c r="P53" s="0" t="n">
        <v>259595.864079833</v>
      </c>
      <c r="Q53" s="0" t="n">
        <v>251807.988157438</v>
      </c>
    </row>
    <row r="54" customFormat="false" ht="12.75" hidden="false" customHeight="false" outlineLevel="0" collapsed="false">
      <c r="A54" s="0" t="n">
        <v>101</v>
      </c>
      <c r="B54" s="0" t="n">
        <v>23623948.2767541</v>
      </c>
      <c r="C54" s="0" t="n">
        <v>22635056.4212573</v>
      </c>
      <c r="D54" s="0" t="n">
        <v>23752749.7356299</v>
      </c>
      <c r="E54" s="0" t="n">
        <v>22756128.5022076</v>
      </c>
      <c r="F54" s="0" t="n">
        <v>17031382.1792939</v>
      </c>
      <c r="G54" s="0" t="n">
        <v>5603674.24196345</v>
      </c>
      <c r="H54" s="0" t="n">
        <v>17152454.8564916</v>
      </c>
      <c r="I54" s="0" t="n">
        <v>5603673.64571592</v>
      </c>
      <c r="J54" s="0" t="n">
        <v>1644651.79764262</v>
      </c>
      <c r="K54" s="0" t="n">
        <v>1595312.24371334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75" hidden="false" customHeight="false" outlineLevel="0" collapsed="false">
      <c r="A55" s="0" t="n">
        <v>102</v>
      </c>
      <c r="B55" s="0" t="n">
        <v>23754604.940096</v>
      </c>
      <c r="C55" s="0" t="n">
        <v>22759591.6503167</v>
      </c>
      <c r="D55" s="0" t="n">
        <v>23884471.9364743</v>
      </c>
      <c r="E55" s="0" t="n">
        <v>22881664.8077516</v>
      </c>
      <c r="F55" s="0" t="n">
        <v>17123687.9833402</v>
      </c>
      <c r="G55" s="0" t="n">
        <v>5635903.66697644</v>
      </c>
      <c r="H55" s="0" t="n">
        <v>17245761.7359513</v>
      </c>
      <c r="I55" s="0" t="n">
        <v>5635903.07180038</v>
      </c>
      <c r="J55" s="0" t="n">
        <v>1700426.88529835</v>
      </c>
      <c r="K55" s="0" t="n">
        <v>1649414.0787394</v>
      </c>
      <c r="L55" s="0" t="n">
        <v>3957961.27453533</v>
      </c>
      <c r="M55" s="0" t="n">
        <v>3734005.88665465</v>
      </c>
      <c r="N55" s="0" t="n">
        <v>3979605.4513855</v>
      </c>
      <c r="O55" s="0" t="n">
        <v>3754352.11688366</v>
      </c>
      <c r="P55" s="0" t="n">
        <v>283404.480883058</v>
      </c>
      <c r="Q55" s="0" t="n">
        <v>274902.346456567</v>
      </c>
    </row>
    <row r="56" customFormat="false" ht="12.75" hidden="false" customHeight="false" outlineLevel="0" collapsed="false">
      <c r="A56" s="0" t="n">
        <v>103</v>
      </c>
      <c r="B56" s="0" t="n">
        <v>23932807.5368546</v>
      </c>
      <c r="C56" s="0" t="n">
        <v>22928532.3534621</v>
      </c>
      <c r="D56" s="0" t="n">
        <v>24063735.7913303</v>
      </c>
      <c r="E56" s="0" t="n">
        <v>23051603.0912347</v>
      </c>
      <c r="F56" s="0" t="n">
        <v>17223736.0684681</v>
      </c>
      <c r="G56" s="0" t="n">
        <v>5704796.28499407</v>
      </c>
      <c r="H56" s="0" t="n">
        <v>17346807.4021798</v>
      </c>
      <c r="I56" s="0" t="n">
        <v>5704795.68905496</v>
      </c>
      <c r="J56" s="0" t="n">
        <v>1761101.28898712</v>
      </c>
      <c r="K56" s="0" t="n">
        <v>1708268.25031751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75" hidden="false" customHeight="false" outlineLevel="0" collapsed="false">
      <c r="A57" s="0" t="n">
        <v>104</v>
      </c>
      <c r="B57" s="0" t="n">
        <v>24123998.1014179</v>
      </c>
      <c r="C57" s="0" t="n">
        <v>23110502.8528504</v>
      </c>
      <c r="D57" s="0" t="n">
        <v>24253959.9772987</v>
      </c>
      <c r="E57" s="0" t="n">
        <v>23232665.1923381</v>
      </c>
      <c r="F57" s="0" t="n">
        <v>17266325.0489806</v>
      </c>
      <c r="G57" s="0" t="n">
        <v>5844177.80386983</v>
      </c>
      <c r="H57" s="0" t="n">
        <v>17388487.9810511</v>
      </c>
      <c r="I57" s="0" t="n">
        <v>5844177.21128701</v>
      </c>
      <c r="J57" s="0" t="n">
        <v>1859259.10911755</v>
      </c>
      <c r="K57" s="0" t="n">
        <v>1803481.33584402</v>
      </c>
      <c r="L57" s="0" t="n">
        <v>4015264.7941948</v>
      </c>
      <c r="M57" s="0" t="n">
        <v>3787302.81845371</v>
      </c>
      <c r="N57" s="0" t="n">
        <v>4036924.78346567</v>
      </c>
      <c r="O57" s="0" t="n">
        <v>3807663.914091</v>
      </c>
      <c r="P57" s="0" t="n">
        <v>309876.518186258</v>
      </c>
      <c r="Q57" s="0" t="n">
        <v>300580.22264067</v>
      </c>
    </row>
    <row r="58" customFormat="false" ht="12.75" hidden="false" customHeight="false" outlineLevel="0" collapsed="false">
      <c r="A58" s="0" t="n">
        <v>105</v>
      </c>
      <c r="B58" s="0" t="n">
        <v>24225210.952476</v>
      </c>
      <c r="C58" s="0" t="n">
        <v>23206665.1989555</v>
      </c>
      <c r="D58" s="0" t="n">
        <v>24356242.9406223</v>
      </c>
      <c r="E58" s="0" t="n">
        <v>23329833.4414078</v>
      </c>
      <c r="F58" s="0" t="n">
        <v>17365100.2960627</v>
      </c>
      <c r="G58" s="0" t="n">
        <v>5841564.90289283</v>
      </c>
      <c r="H58" s="0" t="n">
        <v>17488269.1350735</v>
      </c>
      <c r="I58" s="0" t="n">
        <v>5841564.30633435</v>
      </c>
      <c r="J58" s="0" t="n">
        <v>1903400.77886452</v>
      </c>
      <c r="K58" s="0" t="n">
        <v>1846298.75549859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75" hidden="false" customHeight="false" outlineLevel="0" collapsed="false">
      <c r="A59" s="0" t="n">
        <v>106</v>
      </c>
      <c r="B59" s="0" t="n">
        <v>24318630.1634253</v>
      </c>
      <c r="C59" s="0" t="n">
        <v>23296416.833748</v>
      </c>
      <c r="D59" s="0" t="n">
        <v>24449477.0329718</v>
      </c>
      <c r="E59" s="0" t="n">
        <v>23419411.0626078</v>
      </c>
      <c r="F59" s="0" t="n">
        <v>17417770.7108954</v>
      </c>
      <c r="G59" s="0" t="n">
        <v>5878646.12285257</v>
      </c>
      <c r="H59" s="0" t="n">
        <v>17540765.5367681</v>
      </c>
      <c r="I59" s="0" t="n">
        <v>5878645.52583976</v>
      </c>
      <c r="J59" s="0" t="n">
        <v>1982489.70971266</v>
      </c>
      <c r="K59" s="0" t="n">
        <v>1923015.01842128</v>
      </c>
      <c r="L59" s="0" t="n">
        <v>4047556.03661864</v>
      </c>
      <c r="M59" s="0" t="n">
        <v>3818303.22044284</v>
      </c>
      <c r="N59" s="0" t="n">
        <v>4069363.52400514</v>
      </c>
      <c r="O59" s="0" t="n">
        <v>3838802.96601074</v>
      </c>
      <c r="P59" s="0" t="n">
        <v>330414.951618776</v>
      </c>
      <c r="Q59" s="0" t="n">
        <v>320502.503070213</v>
      </c>
    </row>
    <row r="60" customFormat="false" ht="12.75" hidden="false" customHeight="false" outlineLevel="0" collapsed="false">
      <c r="A60" s="0" t="n">
        <v>107</v>
      </c>
      <c r="B60" s="0" t="n">
        <v>24517179.2562509</v>
      </c>
      <c r="C60" s="0" t="n">
        <v>23485359.5016975</v>
      </c>
      <c r="D60" s="0" t="n">
        <v>24646377.3940942</v>
      </c>
      <c r="E60" s="0" t="n">
        <v>23606803.9214824</v>
      </c>
      <c r="F60" s="0" t="n">
        <v>17520683.0197784</v>
      </c>
      <c r="G60" s="0" t="n">
        <v>5964676.48191916</v>
      </c>
      <c r="H60" s="0" t="n">
        <v>17642128.0376687</v>
      </c>
      <c r="I60" s="0" t="n">
        <v>5964675.88381374</v>
      </c>
      <c r="J60" s="0" t="n">
        <v>2008927.61716763</v>
      </c>
      <c r="K60" s="0" t="n">
        <v>1948659.7886526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75" hidden="false" customHeight="false" outlineLevel="0" collapsed="false">
      <c r="A61" s="0" t="n">
        <v>108</v>
      </c>
      <c r="B61" s="0" t="n">
        <v>24525150.0527592</v>
      </c>
      <c r="C61" s="0" t="n">
        <v>23493503.1406647</v>
      </c>
      <c r="D61" s="0" t="n">
        <v>24654637.1562125</v>
      </c>
      <c r="E61" s="0" t="n">
        <v>23615219.1871722</v>
      </c>
      <c r="F61" s="0" t="n">
        <v>17513117.0088759</v>
      </c>
      <c r="G61" s="0" t="n">
        <v>5980386.1317888</v>
      </c>
      <c r="H61" s="0" t="n">
        <v>17634833.6481747</v>
      </c>
      <c r="I61" s="0" t="n">
        <v>5980385.53899754</v>
      </c>
      <c r="J61" s="0" t="n">
        <v>2075689.36796572</v>
      </c>
      <c r="K61" s="0" t="n">
        <v>2013418.68692675</v>
      </c>
      <c r="L61" s="0" t="n">
        <v>4081547.85402333</v>
      </c>
      <c r="M61" s="0" t="n">
        <v>3850482.74683289</v>
      </c>
      <c r="N61" s="0" t="n">
        <v>4103128.71333317</v>
      </c>
      <c r="O61" s="0" t="n">
        <v>3870769.46295585</v>
      </c>
      <c r="P61" s="0" t="n">
        <v>345948.227994286</v>
      </c>
      <c r="Q61" s="0" t="n">
        <v>335569.781154458</v>
      </c>
    </row>
    <row r="62" customFormat="false" ht="12.75" hidden="false" customHeight="false" outlineLevel="0" collapsed="false">
      <c r="A62" s="0" t="n">
        <v>109</v>
      </c>
      <c r="B62" s="0" t="n">
        <v>24668770.0311823</v>
      </c>
      <c r="C62" s="0" t="n">
        <v>23630094.1021423</v>
      </c>
      <c r="D62" s="0" t="n">
        <v>24798634.8284407</v>
      </c>
      <c r="E62" s="0" t="n">
        <v>23752164.8917224</v>
      </c>
      <c r="F62" s="0" t="n">
        <v>17605668.0691892</v>
      </c>
      <c r="G62" s="0" t="n">
        <v>6024426.03295313</v>
      </c>
      <c r="H62" s="0" t="n">
        <v>17727739.4503778</v>
      </c>
      <c r="I62" s="0" t="n">
        <v>6024425.44134469</v>
      </c>
      <c r="J62" s="0" t="n">
        <v>2145967.86855932</v>
      </c>
      <c r="K62" s="0" t="n">
        <v>2081588.83250254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75" hidden="false" customHeight="false" outlineLevel="0" collapsed="false">
      <c r="A63" s="0" t="n">
        <v>110</v>
      </c>
      <c r="B63" s="0" t="n">
        <v>24769008.1427707</v>
      </c>
      <c r="C63" s="0" t="n">
        <v>23725866.4242974</v>
      </c>
      <c r="D63" s="0" t="n">
        <v>24899327.6859594</v>
      </c>
      <c r="E63" s="0" t="n">
        <v>23848363.4761781</v>
      </c>
      <c r="F63" s="0" t="n">
        <v>17709336.2817195</v>
      </c>
      <c r="G63" s="0" t="n">
        <v>6016530.14257793</v>
      </c>
      <c r="H63" s="0" t="n">
        <v>17831833.9334722</v>
      </c>
      <c r="I63" s="0" t="n">
        <v>6016529.54270587</v>
      </c>
      <c r="J63" s="0" t="n">
        <v>2202590.10870677</v>
      </c>
      <c r="K63" s="0" t="n">
        <v>2136512.40544556</v>
      </c>
      <c r="L63" s="0" t="n">
        <v>4122359.44987108</v>
      </c>
      <c r="M63" s="0" t="n">
        <v>3889395.65321065</v>
      </c>
      <c r="N63" s="0" t="n">
        <v>4144078.78531092</v>
      </c>
      <c r="O63" s="0" t="n">
        <v>3909812.53773189</v>
      </c>
      <c r="P63" s="0" t="n">
        <v>367098.351451128</v>
      </c>
      <c r="Q63" s="0" t="n">
        <v>356085.400907594</v>
      </c>
    </row>
    <row r="64" customFormat="false" ht="12.75" hidden="false" customHeight="false" outlineLevel="0" collapsed="false">
      <c r="A64" s="0" t="n">
        <v>111</v>
      </c>
      <c r="B64" s="0" t="n">
        <v>24909949.9390833</v>
      </c>
      <c r="C64" s="0" t="n">
        <v>23859404.2417072</v>
      </c>
      <c r="D64" s="0" t="n">
        <v>25039836.9386764</v>
      </c>
      <c r="E64" s="0" t="n">
        <v>23981493.3996526</v>
      </c>
      <c r="F64" s="0" t="n">
        <v>17819298.5544879</v>
      </c>
      <c r="G64" s="0" t="n">
        <v>6040105.68721926</v>
      </c>
      <c r="H64" s="0" t="n">
        <v>17941388.3126725</v>
      </c>
      <c r="I64" s="0" t="n">
        <v>6040105.08698013</v>
      </c>
      <c r="J64" s="0" t="n">
        <v>2238598.1180757</v>
      </c>
      <c r="K64" s="0" t="n">
        <v>2171440.17453343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75" hidden="false" customHeight="false" outlineLevel="0" collapsed="false">
      <c r="A65" s="0" t="n">
        <v>112</v>
      </c>
      <c r="B65" s="0" t="n">
        <v>25042348.0593311</v>
      </c>
      <c r="C65" s="0" t="n">
        <v>23985300.8427414</v>
      </c>
      <c r="D65" s="0" t="n">
        <v>25173271.4745532</v>
      </c>
      <c r="E65" s="0" t="n">
        <v>24108364.2595857</v>
      </c>
      <c r="F65" s="0" t="n">
        <v>17912685.3125615</v>
      </c>
      <c r="G65" s="0" t="n">
        <v>6072615.53017986</v>
      </c>
      <c r="H65" s="0" t="n">
        <v>18035749.3300115</v>
      </c>
      <c r="I65" s="0" t="n">
        <v>6072614.92957418</v>
      </c>
      <c r="J65" s="0" t="n">
        <v>2285011.60663414</v>
      </c>
      <c r="K65" s="0" t="n">
        <v>2216461.25843511</v>
      </c>
      <c r="L65" s="0" t="n">
        <v>4167320.30784661</v>
      </c>
      <c r="M65" s="0" t="n">
        <v>3932001.90112665</v>
      </c>
      <c r="N65" s="0" t="n">
        <v>4189140.06260625</v>
      </c>
      <c r="O65" s="0" t="n">
        <v>3952513.18067584</v>
      </c>
      <c r="P65" s="0" t="n">
        <v>380835.267772356</v>
      </c>
      <c r="Q65" s="0" t="n">
        <v>369410.209739186</v>
      </c>
    </row>
    <row r="66" customFormat="false" ht="12.75" hidden="false" customHeight="false" outlineLevel="0" collapsed="false">
      <c r="A66" s="0" t="n">
        <v>113</v>
      </c>
      <c r="B66" s="0" t="n">
        <v>25173948.7577077</v>
      </c>
      <c r="C66" s="0" t="n">
        <v>24110955.3841569</v>
      </c>
      <c r="D66" s="0" t="n">
        <v>25303343.1839969</v>
      </c>
      <c r="E66" s="0" t="n">
        <v>24232581.5487015</v>
      </c>
      <c r="F66" s="0" t="n">
        <v>18014448.8295567</v>
      </c>
      <c r="G66" s="0" t="n">
        <v>6096506.55460021</v>
      </c>
      <c r="H66" s="0" t="n">
        <v>18136075.5919494</v>
      </c>
      <c r="I66" s="0" t="n">
        <v>6096505.95675211</v>
      </c>
      <c r="J66" s="0" t="n">
        <v>2321827.01952479</v>
      </c>
      <c r="K66" s="0" t="n">
        <v>2252172.20893904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75" hidden="false" customHeight="false" outlineLevel="0" collapsed="false">
      <c r="A67" s="0" t="n">
        <v>114</v>
      </c>
      <c r="B67" s="0" t="n">
        <v>25263942.4697911</v>
      </c>
      <c r="C67" s="0" t="n">
        <v>24196666.9483416</v>
      </c>
      <c r="D67" s="0" t="n">
        <v>25394214.682425</v>
      </c>
      <c r="E67" s="0" t="n">
        <v>24319118.064983</v>
      </c>
      <c r="F67" s="0" t="n">
        <v>18067030.8320047</v>
      </c>
      <c r="G67" s="0" t="n">
        <v>6129636.1163369</v>
      </c>
      <c r="H67" s="0" t="n">
        <v>18189482.4909069</v>
      </c>
      <c r="I67" s="0" t="n">
        <v>6129635.57407617</v>
      </c>
      <c r="J67" s="0" t="n">
        <v>2372742.8656075</v>
      </c>
      <c r="K67" s="0" t="n">
        <v>2301560.57963928</v>
      </c>
      <c r="L67" s="0" t="n">
        <v>4205155.45334031</v>
      </c>
      <c r="M67" s="0" t="n">
        <v>3968113.57834358</v>
      </c>
      <c r="N67" s="0" t="n">
        <v>4226866.64423417</v>
      </c>
      <c r="O67" s="0" t="n">
        <v>3988522.74443531</v>
      </c>
      <c r="P67" s="0" t="n">
        <v>395457.144267918</v>
      </c>
      <c r="Q67" s="0" t="n">
        <v>383593.42993988</v>
      </c>
    </row>
    <row r="68" customFormat="false" ht="12.75" hidden="false" customHeight="false" outlineLevel="0" collapsed="false">
      <c r="A68" s="0" t="n">
        <v>115</v>
      </c>
      <c r="B68" s="0" t="n">
        <v>25413774.2475283</v>
      </c>
      <c r="C68" s="0" t="n">
        <v>24338679.28913</v>
      </c>
      <c r="D68" s="0" t="n">
        <v>25543366.7071256</v>
      </c>
      <c r="E68" s="0" t="n">
        <v>24460491.9880507</v>
      </c>
      <c r="F68" s="0" t="n">
        <v>18178128.5445327</v>
      </c>
      <c r="G68" s="0" t="n">
        <v>6160550.74459728</v>
      </c>
      <c r="H68" s="0" t="n">
        <v>18299941.7860433</v>
      </c>
      <c r="I68" s="0" t="n">
        <v>6160550.2020074</v>
      </c>
      <c r="J68" s="0" t="n">
        <v>2428827.02757644</v>
      </c>
      <c r="K68" s="0" t="n">
        <v>2355962.21674915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75" hidden="false" customHeight="false" outlineLevel="0" collapsed="false">
      <c r="A69" s="0" t="n">
        <v>116</v>
      </c>
      <c r="B69" s="0" t="n">
        <v>25580514.9418628</v>
      </c>
      <c r="C69" s="0" t="n">
        <v>24497816.203043</v>
      </c>
      <c r="D69" s="0" t="n">
        <v>25707844.0861574</v>
      </c>
      <c r="E69" s="0" t="n">
        <v>24617501.3831865</v>
      </c>
      <c r="F69" s="0" t="n">
        <v>18257838.6058033</v>
      </c>
      <c r="G69" s="0" t="n">
        <v>6239977.59723975</v>
      </c>
      <c r="H69" s="0" t="n">
        <v>18377524.3405604</v>
      </c>
      <c r="I69" s="0" t="n">
        <v>6239977.04262612</v>
      </c>
      <c r="J69" s="0" t="n">
        <v>2524366.13617714</v>
      </c>
      <c r="K69" s="0" t="n">
        <v>2448635.15209182</v>
      </c>
      <c r="L69" s="0" t="n">
        <v>4256000.40735615</v>
      </c>
      <c r="M69" s="0" t="n">
        <v>4016109.28513255</v>
      </c>
      <c r="N69" s="0" t="n">
        <v>4277221.18397734</v>
      </c>
      <c r="O69" s="0" t="n">
        <v>4036059.41975137</v>
      </c>
      <c r="P69" s="0" t="n">
        <v>420727.689362856</v>
      </c>
      <c r="Q69" s="0" t="n">
        <v>408105.85868197</v>
      </c>
    </row>
    <row r="70" customFormat="false" ht="12.75" hidden="false" customHeight="false" outlineLevel="0" collapsed="false">
      <c r="A70" s="0" t="n">
        <v>117</v>
      </c>
      <c r="B70" s="0" t="n">
        <v>25735713.2730697</v>
      </c>
      <c r="C70" s="0" t="n">
        <v>24645506.1101212</v>
      </c>
      <c r="D70" s="0" t="n">
        <v>25862868.8007015</v>
      </c>
      <c r="E70" s="0" t="n">
        <v>24765028.0880532</v>
      </c>
      <c r="F70" s="0" t="n">
        <v>18358886.1208691</v>
      </c>
      <c r="G70" s="0" t="n">
        <v>6286619.98925203</v>
      </c>
      <c r="H70" s="0" t="n">
        <v>18478408.6537501</v>
      </c>
      <c r="I70" s="0" t="n">
        <v>6286619.43430313</v>
      </c>
      <c r="J70" s="0" t="n">
        <v>2587391.07783891</v>
      </c>
      <c r="K70" s="0" t="n">
        <v>2509769.34550375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75" hidden="false" customHeight="false" outlineLevel="0" collapsed="false">
      <c r="A71" s="0" t="n">
        <v>118</v>
      </c>
      <c r="B71" s="0" t="n">
        <v>25857398.1915498</v>
      </c>
      <c r="C71" s="0" t="n">
        <v>24760854.4856394</v>
      </c>
      <c r="D71" s="0" t="n">
        <v>25984986.011167</v>
      </c>
      <c r="E71" s="0" t="n">
        <v>24880782.815493</v>
      </c>
      <c r="F71" s="0" t="n">
        <v>18460885.0519699</v>
      </c>
      <c r="G71" s="0" t="n">
        <v>6299969.43366953</v>
      </c>
      <c r="H71" s="0" t="n">
        <v>18580813.9599458</v>
      </c>
      <c r="I71" s="0" t="n">
        <v>6299968.85554724</v>
      </c>
      <c r="J71" s="0" t="n">
        <v>2660804.95986555</v>
      </c>
      <c r="K71" s="0" t="n">
        <v>2580980.81106959</v>
      </c>
      <c r="L71" s="0" t="n">
        <v>4302636.39962432</v>
      </c>
      <c r="M71" s="0" t="n">
        <v>4060564.21803263</v>
      </c>
      <c r="N71" s="0" t="n">
        <v>4323900.28789623</v>
      </c>
      <c r="O71" s="0" t="n">
        <v>4080554.88074999</v>
      </c>
      <c r="P71" s="0" t="n">
        <v>443467.493310926</v>
      </c>
      <c r="Q71" s="0" t="n">
        <v>430163.468511598</v>
      </c>
    </row>
    <row r="72" customFormat="false" ht="12.75" hidden="false" customHeight="false" outlineLevel="0" collapsed="false">
      <c r="A72" s="0" t="n">
        <v>119</v>
      </c>
      <c r="B72" s="0" t="n">
        <v>26029759.3268626</v>
      </c>
      <c r="C72" s="0" t="n">
        <v>24924525.1280679</v>
      </c>
      <c r="D72" s="0" t="n">
        <v>26158453.6985932</v>
      </c>
      <c r="E72" s="0" t="n">
        <v>25045493.6143391</v>
      </c>
      <c r="F72" s="0" t="n">
        <v>18630249.6081985</v>
      </c>
      <c r="G72" s="0" t="n">
        <v>6294275.5198694</v>
      </c>
      <c r="H72" s="0" t="n">
        <v>18751218.6738401</v>
      </c>
      <c r="I72" s="0" t="n">
        <v>6294274.94049896</v>
      </c>
      <c r="J72" s="0" t="n">
        <v>2764949.94525081</v>
      </c>
      <c r="K72" s="0" t="n">
        <v>2682001.44689329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75" hidden="false" customHeight="false" outlineLevel="0" collapsed="false">
      <c r="A73" s="0" t="n">
        <v>120</v>
      </c>
      <c r="B73" s="0" t="n">
        <v>26149479.8060522</v>
      </c>
      <c r="C73" s="0" t="n">
        <v>25038641.4543402</v>
      </c>
      <c r="D73" s="0" t="n">
        <v>26278467.1170903</v>
      </c>
      <c r="E73" s="0" t="n">
        <v>25159885.3010812</v>
      </c>
      <c r="F73" s="0" t="n">
        <v>18738852.6925416</v>
      </c>
      <c r="G73" s="0" t="n">
        <v>6299788.76179862</v>
      </c>
      <c r="H73" s="0" t="n">
        <v>18860097.1193604</v>
      </c>
      <c r="I73" s="0" t="n">
        <v>6299788.18172083</v>
      </c>
      <c r="J73" s="0" t="n">
        <v>2853836.26406649</v>
      </c>
      <c r="K73" s="0" t="n">
        <v>2768221.1761445</v>
      </c>
      <c r="L73" s="0" t="n">
        <v>4350172.72822994</v>
      </c>
      <c r="M73" s="0" t="n">
        <v>4105709.58916177</v>
      </c>
      <c r="N73" s="0" t="n">
        <v>4371669.86417692</v>
      </c>
      <c r="O73" s="0" t="n">
        <v>4125920.05662763</v>
      </c>
      <c r="P73" s="0" t="n">
        <v>475639.377344415</v>
      </c>
      <c r="Q73" s="0" t="n">
        <v>461370.196024083</v>
      </c>
    </row>
    <row r="74" customFormat="false" ht="12.75" hidden="false" customHeight="false" outlineLevel="0" collapsed="false">
      <c r="A74" s="0" t="n">
        <v>121</v>
      </c>
      <c r="B74" s="0" t="n">
        <v>26196226.555519</v>
      </c>
      <c r="C74" s="0" t="n">
        <v>25083300.9049916</v>
      </c>
      <c r="D74" s="0" t="n">
        <v>26325171.5837057</v>
      </c>
      <c r="E74" s="0" t="n">
        <v>25204505.0033183</v>
      </c>
      <c r="F74" s="0" t="n">
        <v>18743330.4658526</v>
      </c>
      <c r="G74" s="0" t="n">
        <v>6339970.43913901</v>
      </c>
      <c r="H74" s="0" t="n">
        <v>18864535.1446049</v>
      </c>
      <c r="I74" s="0" t="n">
        <v>6339969.85871335</v>
      </c>
      <c r="J74" s="0" t="n">
        <v>2928224.4104411</v>
      </c>
      <c r="K74" s="0" t="n">
        <v>2840377.67812786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75" hidden="false" customHeight="false" outlineLevel="0" collapsed="false">
      <c r="A75" s="0" t="n">
        <v>122</v>
      </c>
      <c r="B75" s="0" t="n">
        <v>26299333.2387666</v>
      </c>
      <c r="C75" s="0" t="n">
        <v>25182383.9730956</v>
      </c>
      <c r="D75" s="0" t="n">
        <v>26428564.9258642</v>
      </c>
      <c r="E75" s="0" t="n">
        <v>25303857.5289688</v>
      </c>
      <c r="F75" s="0" t="n">
        <v>18830598.5163033</v>
      </c>
      <c r="G75" s="0" t="n">
        <v>6351785.45679233</v>
      </c>
      <c r="H75" s="0" t="n">
        <v>18952072.6529495</v>
      </c>
      <c r="I75" s="0" t="n">
        <v>6351784.8760193</v>
      </c>
      <c r="J75" s="0" t="n">
        <v>3026247.96888815</v>
      </c>
      <c r="K75" s="0" t="n">
        <v>2935460.5298215</v>
      </c>
      <c r="L75" s="0" t="n">
        <v>4374907.60560514</v>
      </c>
      <c r="M75" s="0" t="n">
        <v>4129685.03544128</v>
      </c>
      <c r="N75" s="0" t="n">
        <v>4396445.47012166</v>
      </c>
      <c r="O75" s="0" t="n">
        <v>4149933.80506297</v>
      </c>
      <c r="P75" s="0" t="n">
        <v>504374.661481358</v>
      </c>
      <c r="Q75" s="0" t="n">
        <v>489243.421636917</v>
      </c>
    </row>
    <row r="76" customFormat="false" ht="12.75" hidden="false" customHeight="false" outlineLevel="0" collapsed="false">
      <c r="A76" s="0" t="n">
        <v>123</v>
      </c>
      <c r="B76" s="0" t="n">
        <v>26349727.0242732</v>
      </c>
      <c r="C76" s="0" t="n">
        <v>25230507.5289088</v>
      </c>
      <c r="D76" s="0" t="n">
        <v>26478689.3316973</v>
      </c>
      <c r="E76" s="0" t="n">
        <v>25351728.0064108</v>
      </c>
      <c r="F76" s="0" t="n">
        <v>18897213.2215026</v>
      </c>
      <c r="G76" s="0" t="n">
        <v>6333294.30740624</v>
      </c>
      <c r="H76" s="0" t="n">
        <v>19018434.2801245</v>
      </c>
      <c r="I76" s="0" t="n">
        <v>6333293.72628631</v>
      </c>
      <c r="J76" s="0" t="n">
        <v>3091610.94409807</v>
      </c>
      <c r="K76" s="0" t="n">
        <v>2998862.61577513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75" hidden="false" customHeight="false" outlineLevel="0" collapsed="false">
      <c r="A77" s="0" t="n">
        <v>124</v>
      </c>
      <c r="B77" s="0" t="n">
        <v>26452261.9056406</v>
      </c>
      <c r="C77" s="0" t="n">
        <v>25327429.9792026</v>
      </c>
      <c r="D77" s="0" t="n">
        <v>26580167.8260652</v>
      </c>
      <c r="E77" s="0" t="n">
        <v>25447657.4504861</v>
      </c>
      <c r="F77" s="0" t="n">
        <v>18950162.9108555</v>
      </c>
      <c r="G77" s="0" t="n">
        <v>6377267.06834707</v>
      </c>
      <c r="H77" s="0" t="n">
        <v>19070390.9636054</v>
      </c>
      <c r="I77" s="0" t="n">
        <v>6377266.48688072</v>
      </c>
      <c r="J77" s="0" t="n">
        <v>3150092.3794141</v>
      </c>
      <c r="K77" s="0" t="n">
        <v>3055589.60803168</v>
      </c>
      <c r="L77" s="0" t="n">
        <v>4400347.23238151</v>
      </c>
      <c r="M77" s="0" t="n">
        <v>4154195.99935349</v>
      </c>
      <c r="N77" s="0" t="n">
        <v>4421664.15991405</v>
      </c>
      <c r="O77" s="0" t="n">
        <v>4174237.09200282</v>
      </c>
      <c r="P77" s="0" t="n">
        <v>525015.396569018</v>
      </c>
      <c r="Q77" s="0" t="n">
        <v>509264.934671947</v>
      </c>
    </row>
    <row r="78" customFormat="false" ht="12.75" hidden="false" customHeight="false" outlineLevel="0" collapsed="false">
      <c r="A78" s="0" t="n">
        <v>125</v>
      </c>
      <c r="B78" s="0" t="n">
        <v>26601003.5963028</v>
      </c>
      <c r="C78" s="0" t="n">
        <v>25469614.4706755</v>
      </c>
      <c r="D78" s="0" t="n">
        <v>26727798.285871</v>
      </c>
      <c r="E78" s="0" t="n">
        <v>25588797.3825183</v>
      </c>
      <c r="F78" s="0" t="n">
        <v>19062597.542224</v>
      </c>
      <c r="G78" s="0" t="n">
        <v>6407016.92845153</v>
      </c>
      <c r="H78" s="0" t="n">
        <v>19181781.0413321</v>
      </c>
      <c r="I78" s="0" t="n">
        <v>6407016.34118625</v>
      </c>
      <c r="J78" s="0" t="n">
        <v>3215387.19829135</v>
      </c>
      <c r="K78" s="0" t="n">
        <v>3118925.58234261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75" hidden="false" customHeight="false" outlineLevel="0" collapsed="false">
      <c r="A79" s="0" t="n">
        <v>126</v>
      </c>
      <c r="B79" s="0" t="n">
        <v>26818416.3863856</v>
      </c>
      <c r="C79" s="0" t="n">
        <v>25676753.7718205</v>
      </c>
      <c r="D79" s="0" t="n">
        <v>26944993.2489198</v>
      </c>
      <c r="E79" s="0" t="n">
        <v>25795731.9238193</v>
      </c>
      <c r="F79" s="0" t="n">
        <v>19199878.5389583</v>
      </c>
      <c r="G79" s="0" t="n">
        <v>6476875.23286224</v>
      </c>
      <c r="H79" s="0" t="n">
        <v>19318857.278571</v>
      </c>
      <c r="I79" s="0" t="n">
        <v>6476874.64524827</v>
      </c>
      <c r="J79" s="0" t="n">
        <v>3266113.39884885</v>
      </c>
      <c r="K79" s="0" t="n">
        <v>3168129.99688338</v>
      </c>
      <c r="L79" s="0" t="n">
        <v>4461258.17725838</v>
      </c>
      <c r="M79" s="0" t="n">
        <v>4212022.37232001</v>
      </c>
      <c r="N79" s="0" t="n">
        <v>4482353.59427944</v>
      </c>
      <c r="O79" s="0" t="n">
        <v>4231855.2823976</v>
      </c>
      <c r="P79" s="0" t="n">
        <v>544352.233141475</v>
      </c>
      <c r="Q79" s="0" t="n">
        <v>528021.66614723</v>
      </c>
    </row>
    <row r="80" customFormat="false" ht="12.75" hidden="false" customHeight="false" outlineLevel="0" collapsed="false">
      <c r="A80" s="0" t="n">
        <v>127</v>
      </c>
      <c r="B80" s="0" t="n">
        <v>26905318.0271671</v>
      </c>
      <c r="C80" s="0" t="n">
        <v>25759229.2787024</v>
      </c>
      <c r="D80" s="0" t="n">
        <v>27029528.775538</v>
      </c>
      <c r="E80" s="0" t="n">
        <v>25875983.3553469</v>
      </c>
      <c r="F80" s="0" t="n">
        <v>19235531.6740276</v>
      </c>
      <c r="G80" s="0" t="n">
        <v>6523697.60467478</v>
      </c>
      <c r="H80" s="0" t="n">
        <v>19352286.3386343</v>
      </c>
      <c r="I80" s="0" t="n">
        <v>6523697.0167126</v>
      </c>
      <c r="J80" s="0" t="n">
        <v>3272623.42785686</v>
      </c>
      <c r="K80" s="0" t="n">
        <v>3174444.72502116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75" hidden="false" customHeight="false" outlineLevel="0" collapsed="false">
      <c r="A81" s="0" t="n">
        <v>128</v>
      </c>
      <c r="B81" s="0" t="n">
        <v>27003804.4956612</v>
      </c>
      <c r="C81" s="0" t="n">
        <v>25852984.1198113</v>
      </c>
      <c r="D81" s="0" t="n">
        <v>27127371.5376453</v>
      </c>
      <c r="E81" s="0" t="n">
        <v>25969133.1100707</v>
      </c>
      <c r="F81" s="0" t="n">
        <v>19282549.5188914</v>
      </c>
      <c r="G81" s="0" t="n">
        <v>6570434.60091983</v>
      </c>
      <c r="H81" s="0" t="n">
        <v>19398699.0974608</v>
      </c>
      <c r="I81" s="0" t="n">
        <v>6570434.01260992</v>
      </c>
      <c r="J81" s="0" t="n">
        <v>3324076.85813272</v>
      </c>
      <c r="K81" s="0" t="n">
        <v>3224354.55238874</v>
      </c>
      <c r="L81" s="0" t="n">
        <v>4492073.82718591</v>
      </c>
      <c r="M81" s="0" t="n">
        <v>4241297.34902486</v>
      </c>
      <c r="N81" s="0" t="n">
        <v>4512667.6197851</v>
      </c>
      <c r="O81" s="0" t="n">
        <v>4260659.17277477</v>
      </c>
      <c r="P81" s="0" t="n">
        <v>554012.809688787</v>
      </c>
      <c r="Q81" s="0" t="n">
        <v>537392.425398123</v>
      </c>
    </row>
    <row r="82" customFormat="false" ht="12.75" hidden="false" customHeight="false" outlineLevel="0" collapsed="false">
      <c r="A82" s="0" t="n">
        <v>129</v>
      </c>
      <c r="B82" s="0" t="n">
        <v>27166639.2217106</v>
      </c>
      <c r="C82" s="0" t="n">
        <v>26008578.069445</v>
      </c>
      <c r="D82" s="0" t="n">
        <v>27289440.8979833</v>
      </c>
      <c r="E82" s="0" t="n">
        <v>26124007.6135574</v>
      </c>
      <c r="F82" s="0" t="n">
        <v>19375993.6497483</v>
      </c>
      <c r="G82" s="0" t="n">
        <v>6632584.4196967</v>
      </c>
      <c r="H82" s="0" t="n">
        <v>19491423.7825179</v>
      </c>
      <c r="I82" s="0" t="n">
        <v>6632583.83103954</v>
      </c>
      <c r="J82" s="0" t="n">
        <v>3383102.23935207</v>
      </c>
      <c r="K82" s="0" t="n">
        <v>3281609.17217151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75" hidden="false" customHeight="false" outlineLevel="0" collapsed="false">
      <c r="A83" s="0" t="n">
        <v>130</v>
      </c>
      <c r="B83" s="0" t="n">
        <v>27301158.0173577</v>
      </c>
      <c r="C83" s="0" t="n">
        <v>26137082.7513372</v>
      </c>
      <c r="D83" s="0" t="n">
        <v>27422950.718007</v>
      </c>
      <c r="E83" s="0" t="n">
        <v>26251563.8559886</v>
      </c>
      <c r="F83" s="0" t="n">
        <v>19447132.2351486</v>
      </c>
      <c r="G83" s="0" t="n">
        <v>6689950.51618851</v>
      </c>
      <c r="H83" s="0" t="n">
        <v>19561613.928475</v>
      </c>
      <c r="I83" s="0" t="n">
        <v>6689949.92751357</v>
      </c>
      <c r="J83" s="0" t="n">
        <v>3445779.31308932</v>
      </c>
      <c r="K83" s="0" t="n">
        <v>3342405.93369664</v>
      </c>
      <c r="L83" s="0" t="n">
        <v>4541110.61506509</v>
      </c>
      <c r="M83" s="0" t="n">
        <v>4287873.90696334</v>
      </c>
      <c r="N83" s="0" t="n">
        <v>4561408.6832657</v>
      </c>
      <c r="O83" s="0" t="n">
        <v>4306958.055138</v>
      </c>
      <c r="P83" s="0" t="n">
        <v>574296.552181553</v>
      </c>
      <c r="Q83" s="0" t="n">
        <v>557067.655616106</v>
      </c>
    </row>
    <row r="84" customFormat="false" ht="12.75" hidden="false" customHeight="false" outlineLevel="0" collapsed="false">
      <c r="A84" s="0" t="n">
        <v>131</v>
      </c>
      <c r="B84" s="0" t="n">
        <v>27436125.6483566</v>
      </c>
      <c r="C84" s="0" t="n">
        <v>26265321.3960189</v>
      </c>
      <c r="D84" s="0" t="n">
        <v>27557872.9681173</v>
      </c>
      <c r="E84" s="0" t="n">
        <v>26379759.8402632</v>
      </c>
      <c r="F84" s="0" t="n">
        <v>19523459.9434687</v>
      </c>
      <c r="G84" s="0" t="n">
        <v>6741861.45255013</v>
      </c>
      <c r="H84" s="0" t="n">
        <v>19637898.8564276</v>
      </c>
      <c r="I84" s="0" t="n">
        <v>6741860.98383562</v>
      </c>
      <c r="J84" s="0" t="n">
        <v>3492608.80192173</v>
      </c>
      <c r="K84" s="0" t="n">
        <v>3387830.53786408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75" hidden="false" customHeight="false" outlineLevel="0" collapsed="false">
      <c r="A85" s="0" t="n">
        <v>132</v>
      </c>
      <c r="B85" s="0" t="n">
        <v>27509305.5466764</v>
      </c>
      <c r="C85" s="0" t="n">
        <v>26335267.2442283</v>
      </c>
      <c r="D85" s="0" t="n">
        <v>27630311.3069312</v>
      </c>
      <c r="E85" s="0" t="n">
        <v>26449008.6201687</v>
      </c>
      <c r="F85" s="0" t="n">
        <v>19565526.1522567</v>
      </c>
      <c r="G85" s="0" t="n">
        <v>6769741.09197159</v>
      </c>
      <c r="H85" s="0" t="n">
        <v>19679267.9718246</v>
      </c>
      <c r="I85" s="0" t="n">
        <v>6769740.64834406</v>
      </c>
      <c r="J85" s="0" t="n">
        <v>3525447.61484626</v>
      </c>
      <c r="K85" s="0" t="n">
        <v>3419684.18640087</v>
      </c>
      <c r="L85" s="0" t="n">
        <v>4575603.67532731</v>
      </c>
      <c r="M85" s="0" t="n">
        <v>4320748.16743154</v>
      </c>
      <c r="N85" s="0" t="n">
        <v>4595770.58595504</v>
      </c>
      <c r="O85" s="0" t="n">
        <v>4339708.76559538</v>
      </c>
      <c r="P85" s="0" t="n">
        <v>587574.602474377</v>
      </c>
      <c r="Q85" s="0" t="n">
        <v>569947.364400146</v>
      </c>
    </row>
    <row r="86" customFormat="false" ht="12.75" hidden="false" customHeight="false" outlineLevel="0" collapsed="false">
      <c r="A86" s="0" t="n">
        <v>133</v>
      </c>
      <c r="B86" s="0" t="n">
        <v>27691037.6914445</v>
      </c>
      <c r="C86" s="0" t="n">
        <v>26509010.0799041</v>
      </c>
      <c r="D86" s="0" t="n">
        <v>27811802.6643892</v>
      </c>
      <c r="E86" s="0" t="n">
        <v>26622525.0809647</v>
      </c>
      <c r="F86" s="0" t="n">
        <v>19703426.9211543</v>
      </c>
      <c r="G86" s="0" t="n">
        <v>6805583.15874986</v>
      </c>
      <c r="H86" s="0" t="n">
        <v>19816942.3661022</v>
      </c>
      <c r="I86" s="0" t="n">
        <v>6805582.71486251</v>
      </c>
      <c r="J86" s="0" t="n">
        <v>3597357.4216421</v>
      </c>
      <c r="K86" s="0" t="n">
        <v>3489436.69899284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75" hidden="false" customHeight="false" outlineLevel="0" collapsed="false">
      <c r="A87" s="0" t="n">
        <v>134</v>
      </c>
      <c r="B87" s="0" t="n">
        <v>27791213.1596547</v>
      </c>
      <c r="C87" s="0" t="n">
        <v>26604468.9152622</v>
      </c>
      <c r="D87" s="0" t="n">
        <v>27911437.4735484</v>
      </c>
      <c r="E87" s="0" t="n">
        <v>26717475.6944339</v>
      </c>
      <c r="F87" s="0" t="n">
        <v>19739305.5714501</v>
      </c>
      <c r="G87" s="0" t="n">
        <v>6865163.34381216</v>
      </c>
      <c r="H87" s="0" t="n">
        <v>19852312.7947685</v>
      </c>
      <c r="I87" s="0" t="n">
        <v>6865162.89966536</v>
      </c>
      <c r="J87" s="0" t="n">
        <v>3660514.39171191</v>
      </c>
      <c r="K87" s="0" t="n">
        <v>3550698.95996056</v>
      </c>
      <c r="L87" s="0" t="n">
        <v>4622409.51623481</v>
      </c>
      <c r="M87" s="0" t="n">
        <v>4365475.32585248</v>
      </c>
      <c r="N87" s="0" t="n">
        <v>4642446.17920851</v>
      </c>
      <c r="O87" s="0" t="n">
        <v>4384314.93095572</v>
      </c>
      <c r="P87" s="0" t="n">
        <v>610085.731951986</v>
      </c>
      <c r="Q87" s="0" t="n">
        <v>591783.159993426</v>
      </c>
    </row>
    <row r="88" customFormat="false" ht="12.75" hidden="false" customHeight="false" outlineLevel="0" collapsed="false">
      <c r="A88" s="0" t="n">
        <v>135</v>
      </c>
      <c r="B88" s="0" t="n">
        <v>27913920.6960856</v>
      </c>
      <c r="C88" s="0" t="n">
        <v>26722348.3331555</v>
      </c>
      <c r="D88" s="0" t="n">
        <v>28033309.4603722</v>
      </c>
      <c r="E88" s="0" t="n">
        <v>26834569.8120088</v>
      </c>
      <c r="F88" s="0" t="n">
        <v>19860166.7857496</v>
      </c>
      <c r="G88" s="0" t="n">
        <v>6862181.54740587</v>
      </c>
      <c r="H88" s="0" t="n">
        <v>19972388.7090088</v>
      </c>
      <c r="I88" s="0" t="n">
        <v>6862181.10299997</v>
      </c>
      <c r="J88" s="0" t="n">
        <v>3710358.33750605</v>
      </c>
      <c r="K88" s="0" t="n">
        <v>3599047.58738087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75" hidden="false" customHeight="false" outlineLevel="0" collapsed="false">
      <c r="A89" s="0" t="n">
        <v>136</v>
      </c>
      <c r="B89" s="0" t="n">
        <v>28030516.5165743</v>
      </c>
      <c r="C89" s="0" t="n">
        <v>26833751.563464</v>
      </c>
      <c r="D89" s="0" t="n">
        <v>28148319.7436465</v>
      </c>
      <c r="E89" s="0" t="n">
        <v>26944482.6350304</v>
      </c>
      <c r="F89" s="0" t="n">
        <v>19931446.823383</v>
      </c>
      <c r="G89" s="0" t="n">
        <v>6902304.74008099</v>
      </c>
      <c r="H89" s="0" t="n">
        <v>20042178.3412148</v>
      </c>
      <c r="I89" s="0" t="n">
        <v>6902304.29381562</v>
      </c>
      <c r="J89" s="0" t="n">
        <v>3774654.01437163</v>
      </c>
      <c r="K89" s="0" t="n">
        <v>3661414.39394049</v>
      </c>
      <c r="L89" s="0" t="n">
        <v>4661689.14482911</v>
      </c>
      <c r="M89" s="0" t="n">
        <v>4402933.09283421</v>
      </c>
      <c r="N89" s="0" t="n">
        <v>4681322.31354656</v>
      </c>
      <c r="O89" s="0" t="n">
        <v>4421393.41933692</v>
      </c>
      <c r="P89" s="0" t="n">
        <v>629109.002395272</v>
      </c>
      <c r="Q89" s="0" t="n">
        <v>610235.732323414</v>
      </c>
    </row>
    <row r="90" customFormat="false" ht="12.75" hidden="false" customHeight="false" outlineLevel="0" collapsed="false">
      <c r="A90" s="0" t="n">
        <v>137</v>
      </c>
      <c r="B90" s="0" t="n">
        <v>28176864.7552275</v>
      </c>
      <c r="C90" s="0" t="n">
        <v>26974091.7285984</v>
      </c>
      <c r="D90" s="0" t="n">
        <v>28294262.5441733</v>
      </c>
      <c r="E90" s="0" t="n">
        <v>27084441.6860237</v>
      </c>
      <c r="F90" s="0" t="n">
        <v>20042724.9493329</v>
      </c>
      <c r="G90" s="0" t="n">
        <v>6931366.77926552</v>
      </c>
      <c r="H90" s="0" t="n">
        <v>20153075.3620623</v>
      </c>
      <c r="I90" s="0" t="n">
        <v>6931366.32396143</v>
      </c>
      <c r="J90" s="0" t="n">
        <v>3855110.54913457</v>
      </c>
      <c r="K90" s="0" t="n">
        <v>3739457.23266053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75" hidden="false" customHeight="false" outlineLevel="0" collapsed="false">
      <c r="A91" s="0" t="n">
        <v>138</v>
      </c>
      <c r="B91" s="0" t="n">
        <v>28287336.8789667</v>
      </c>
      <c r="C91" s="0" t="n">
        <v>27080111.2282045</v>
      </c>
      <c r="D91" s="0" t="n">
        <v>28404290.0635936</v>
      </c>
      <c r="E91" s="0" t="n">
        <v>27190044.5387724</v>
      </c>
      <c r="F91" s="0" t="n">
        <v>20189098.6676849</v>
      </c>
      <c r="G91" s="0" t="n">
        <v>6891012.56051962</v>
      </c>
      <c r="H91" s="0" t="n">
        <v>20299032.433821</v>
      </c>
      <c r="I91" s="0" t="n">
        <v>6891012.10495146</v>
      </c>
      <c r="J91" s="0" t="n">
        <v>3927797.41670973</v>
      </c>
      <c r="K91" s="0" t="n">
        <v>3809963.49420844</v>
      </c>
      <c r="L91" s="0" t="n">
        <v>4704625.31855434</v>
      </c>
      <c r="M91" s="0" t="n">
        <v>4443978.81191574</v>
      </c>
      <c r="N91" s="0" t="n">
        <v>4724117.04028624</v>
      </c>
      <c r="O91" s="0" t="n">
        <v>4462305.65093122</v>
      </c>
      <c r="P91" s="0" t="n">
        <v>654632.902784956</v>
      </c>
      <c r="Q91" s="0" t="n">
        <v>634993.915701407</v>
      </c>
    </row>
    <row r="92" customFormat="false" ht="12.75" hidden="false" customHeight="false" outlineLevel="0" collapsed="false">
      <c r="A92" s="0" t="n">
        <v>139</v>
      </c>
      <c r="B92" s="0" t="n">
        <v>28398149.6091</v>
      </c>
      <c r="C92" s="0" t="n">
        <v>27186297.3382945</v>
      </c>
      <c r="D92" s="0" t="n">
        <v>28513053.2015819</v>
      </c>
      <c r="E92" s="0" t="n">
        <v>27294306.3525588</v>
      </c>
      <c r="F92" s="0" t="n">
        <v>20269508.7592467</v>
      </c>
      <c r="G92" s="0" t="n">
        <v>6916788.57904774</v>
      </c>
      <c r="H92" s="0" t="n">
        <v>20377518.2324326</v>
      </c>
      <c r="I92" s="0" t="n">
        <v>6916788.12012622</v>
      </c>
      <c r="J92" s="0" t="n">
        <v>3992572.98193561</v>
      </c>
      <c r="K92" s="0" t="n">
        <v>3872795.79247754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75" hidden="false" customHeight="false" outlineLevel="0" collapsed="false">
      <c r="A93" s="0" t="n">
        <v>140</v>
      </c>
      <c r="B93" s="0" t="n">
        <v>28569151.4232398</v>
      </c>
      <c r="C93" s="0" t="n">
        <v>27350144.5209035</v>
      </c>
      <c r="D93" s="0" t="n">
        <v>28682834.7184791</v>
      </c>
      <c r="E93" s="0" t="n">
        <v>27457006.4555503</v>
      </c>
      <c r="F93" s="0" t="n">
        <v>20430571.3649531</v>
      </c>
      <c r="G93" s="0" t="n">
        <v>6919573.15595037</v>
      </c>
      <c r="H93" s="0" t="n">
        <v>20537433.7587866</v>
      </c>
      <c r="I93" s="0" t="n">
        <v>6919572.6967637</v>
      </c>
      <c r="J93" s="0" t="n">
        <v>4120687.68754563</v>
      </c>
      <c r="K93" s="0" t="n">
        <v>3997067.05691926</v>
      </c>
      <c r="L93" s="0" t="n">
        <v>4752345.37649526</v>
      </c>
      <c r="M93" s="0" t="n">
        <v>4489833.47178606</v>
      </c>
      <c r="N93" s="0" t="n">
        <v>4771292.52802839</v>
      </c>
      <c r="O93" s="0" t="n">
        <v>4507648.47229342</v>
      </c>
      <c r="P93" s="0" t="n">
        <v>686781.281257605</v>
      </c>
      <c r="Q93" s="0" t="n">
        <v>666177.842819877</v>
      </c>
    </row>
    <row r="94" customFormat="false" ht="12.75" hidden="false" customHeight="false" outlineLevel="0" collapsed="false">
      <c r="A94" s="0" t="n">
        <v>141</v>
      </c>
      <c r="B94" s="0" t="n">
        <v>28548459.1969385</v>
      </c>
      <c r="C94" s="0" t="n">
        <v>27331244.1346531</v>
      </c>
      <c r="D94" s="0" t="n">
        <v>28660037.9134307</v>
      </c>
      <c r="E94" s="0" t="n">
        <v>27436126.7218461</v>
      </c>
      <c r="F94" s="0" t="n">
        <v>20389558.95499</v>
      </c>
      <c r="G94" s="0" t="n">
        <v>6941685.17966318</v>
      </c>
      <c r="H94" s="0" t="n">
        <v>20494441.9959315</v>
      </c>
      <c r="I94" s="0" t="n">
        <v>6941684.7259146</v>
      </c>
      <c r="J94" s="0" t="n">
        <v>4184320.16174473</v>
      </c>
      <c r="K94" s="0" t="n">
        <v>4058790.55689239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75" hidden="false" customHeight="false" outlineLevel="0" collapsed="false">
      <c r="A95" s="0" t="n">
        <v>142</v>
      </c>
      <c r="B95" s="0" t="n">
        <v>28679417.1108648</v>
      </c>
      <c r="C95" s="0" t="n">
        <v>27456539.2435987</v>
      </c>
      <c r="D95" s="0" t="n">
        <v>28791418.3774758</v>
      </c>
      <c r="E95" s="0" t="n">
        <v>27561818.7190389</v>
      </c>
      <c r="F95" s="0" t="n">
        <v>20544464.7937471</v>
      </c>
      <c r="G95" s="0" t="n">
        <v>6912074.44985168</v>
      </c>
      <c r="H95" s="0" t="n">
        <v>20649744.723197</v>
      </c>
      <c r="I95" s="0" t="n">
        <v>6912073.99584196</v>
      </c>
      <c r="J95" s="0" t="n">
        <v>4271633.24776591</v>
      </c>
      <c r="K95" s="0" t="n">
        <v>4143484.25033294</v>
      </c>
      <c r="L95" s="0" t="n">
        <v>4772168.64589254</v>
      </c>
      <c r="M95" s="0" t="n">
        <v>4509583.54672731</v>
      </c>
      <c r="N95" s="0" t="n">
        <v>4790835.21955216</v>
      </c>
      <c r="O95" s="0" t="n">
        <v>4527134.80942473</v>
      </c>
      <c r="P95" s="0" t="n">
        <v>711938.874627652</v>
      </c>
      <c r="Q95" s="0" t="n">
        <v>690580.708388822</v>
      </c>
    </row>
    <row r="96" customFormat="false" ht="12.75" hidden="false" customHeight="false" outlineLevel="0" collapsed="false">
      <c r="A96" s="0" t="n">
        <v>143</v>
      </c>
      <c r="B96" s="0" t="n">
        <v>28787240.5004265</v>
      </c>
      <c r="C96" s="0" t="n">
        <v>27559510.9447853</v>
      </c>
      <c r="D96" s="0" t="n">
        <v>28897726.8468304</v>
      </c>
      <c r="E96" s="0" t="n">
        <v>27663363.131102</v>
      </c>
      <c r="F96" s="0" t="n">
        <v>20579521.2329703</v>
      </c>
      <c r="G96" s="0" t="n">
        <v>6979989.71181497</v>
      </c>
      <c r="H96" s="0" t="n">
        <v>20683373.8728939</v>
      </c>
      <c r="I96" s="0" t="n">
        <v>6979989.25820806</v>
      </c>
      <c r="J96" s="0" t="n">
        <v>4334639.67771684</v>
      </c>
      <c r="K96" s="0" t="n">
        <v>4204600.48738533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75" hidden="false" customHeight="false" outlineLevel="0" collapsed="false">
      <c r="A97" s="0" t="n">
        <v>144</v>
      </c>
      <c r="B97" s="0" t="n">
        <v>28911520.2448477</v>
      </c>
      <c r="C97" s="0" t="n">
        <v>27677660.5457655</v>
      </c>
      <c r="D97" s="0" t="n">
        <v>29020983.1935138</v>
      </c>
      <c r="E97" s="0" t="n">
        <v>27780550.9062324</v>
      </c>
      <c r="F97" s="0" t="n">
        <v>20645679.377124</v>
      </c>
      <c r="G97" s="0" t="n">
        <v>7031981.16864146</v>
      </c>
      <c r="H97" s="0" t="n">
        <v>20748570.1935361</v>
      </c>
      <c r="I97" s="0" t="n">
        <v>7031980.71269629</v>
      </c>
      <c r="J97" s="0" t="n">
        <v>4343771.33883637</v>
      </c>
      <c r="K97" s="0" t="n">
        <v>4213458.19867127</v>
      </c>
      <c r="L97" s="0" t="n">
        <v>4810715.20046445</v>
      </c>
      <c r="M97" s="0" t="n">
        <v>4546126.47520053</v>
      </c>
      <c r="N97" s="0" t="n">
        <v>4828958.17217844</v>
      </c>
      <c r="O97" s="0" t="n">
        <v>4563279.51797563</v>
      </c>
      <c r="P97" s="0" t="n">
        <v>723961.889806061</v>
      </c>
      <c r="Q97" s="0" t="n">
        <v>702243.033111879</v>
      </c>
    </row>
    <row r="98" customFormat="false" ht="12.75" hidden="false" customHeight="false" outlineLevel="0" collapsed="false">
      <c r="A98" s="0" t="n">
        <v>145</v>
      </c>
      <c r="B98" s="0" t="n">
        <v>29130822.117999</v>
      </c>
      <c r="C98" s="0" t="n">
        <v>27888380.6062112</v>
      </c>
      <c r="D98" s="0" t="n">
        <v>29239225.9839591</v>
      </c>
      <c r="E98" s="0" t="n">
        <v>27990275.3159847</v>
      </c>
      <c r="F98" s="0" t="n">
        <v>20815566.0729399</v>
      </c>
      <c r="G98" s="0" t="n">
        <v>7072814.53327126</v>
      </c>
      <c r="H98" s="0" t="n">
        <v>20917461.2010045</v>
      </c>
      <c r="I98" s="0" t="n">
        <v>7072814.11498015</v>
      </c>
      <c r="J98" s="0" t="n">
        <v>4456042.57556858</v>
      </c>
      <c r="K98" s="0" t="n">
        <v>4322361.29830152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75" hidden="false" customHeight="false" outlineLevel="0" collapsed="false">
      <c r="A99" s="0" t="n">
        <v>146</v>
      </c>
      <c r="B99" s="0" t="n">
        <v>29215300.3271638</v>
      </c>
      <c r="C99" s="0" t="n">
        <v>27969830.5656299</v>
      </c>
      <c r="D99" s="0" t="n">
        <v>29319256.1345758</v>
      </c>
      <c r="E99" s="0" t="n">
        <v>28067544.0975557</v>
      </c>
      <c r="F99" s="0" t="n">
        <v>20927835.218153</v>
      </c>
      <c r="G99" s="0" t="n">
        <v>7041995.34747687</v>
      </c>
      <c r="H99" s="0" t="n">
        <v>21025549.1686089</v>
      </c>
      <c r="I99" s="0" t="n">
        <v>7041994.92894685</v>
      </c>
      <c r="J99" s="0" t="n">
        <v>4521805.47863952</v>
      </c>
      <c r="K99" s="0" t="n">
        <v>4386151.31428033</v>
      </c>
      <c r="L99" s="0" t="n">
        <v>4861090.89927504</v>
      </c>
      <c r="M99" s="0" t="n">
        <v>4594197.90743662</v>
      </c>
      <c r="N99" s="0" t="n">
        <v>4878415.99358814</v>
      </c>
      <c r="O99" s="0" t="n">
        <v>4610488.18712189</v>
      </c>
      <c r="P99" s="0" t="n">
        <v>753634.24643992</v>
      </c>
      <c r="Q99" s="0" t="n">
        <v>731025.219046722</v>
      </c>
    </row>
    <row r="100" customFormat="false" ht="12.75" hidden="false" customHeight="false" outlineLevel="0" collapsed="false">
      <c r="A100" s="0" t="n">
        <v>147</v>
      </c>
      <c r="B100" s="0" t="n">
        <v>29254206.8469568</v>
      </c>
      <c r="C100" s="0" t="n">
        <v>28006427.7474541</v>
      </c>
      <c r="D100" s="0" t="n">
        <v>29356704.0729973</v>
      </c>
      <c r="E100" s="0" t="n">
        <v>28102770.1469075</v>
      </c>
      <c r="F100" s="0" t="n">
        <v>20970964.2063543</v>
      </c>
      <c r="G100" s="0" t="n">
        <v>7035463.54109981</v>
      </c>
      <c r="H100" s="0" t="n">
        <v>21067307.0259007</v>
      </c>
      <c r="I100" s="0" t="n">
        <v>7035463.12100677</v>
      </c>
      <c r="J100" s="0" t="n">
        <v>4565264.76545906</v>
      </c>
      <c r="K100" s="0" t="n">
        <v>4428306.82249529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75" hidden="false" customHeight="false" outlineLevel="0" collapsed="false">
      <c r="A101" s="0" t="n">
        <v>148</v>
      </c>
      <c r="B101" s="0" t="n">
        <v>29391943.8965922</v>
      </c>
      <c r="C101" s="0" t="n">
        <v>28137668.4070142</v>
      </c>
      <c r="D101" s="0" t="n">
        <v>29492735.4099234</v>
      </c>
      <c r="E101" s="0" t="n">
        <v>28232406.1427935</v>
      </c>
      <c r="F101" s="0" t="n">
        <v>21078858.1819893</v>
      </c>
      <c r="G101" s="0" t="n">
        <v>7058810.22502496</v>
      </c>
      <c r="H101" s="0" t="n">
        <v>21173596.3406748</v>
      </c>
      <c r="I101" s="0" t="n">
        <v>7058809.80211874</v>
      </c>
      <c r="J101" s="0" t="n">
        <v>4647763.96861524</v>
      </c>
      <c r="K101" s="0" t="n">
        <v>4508331.04955679</v>
      </c>
      <c r="L101" s="0" t="n">
        <v>4888367.14371589</v>
      </c>
      <c r="M101" s="0" t="n">
        <v>4619711.05677227</v>
      </c>
      <c r="N101" s="0" t="n">
        <v>4905164.61459874</v>
      </c>
      <c r="O101" s="0" t="n">
        <v>4635506.91515702</v>
      </c>
      <c r="P101" s="0" t="n">
        <v>774627.32810254</v>
      </c>
      <c r="Q101" s="0" t="n">
        <v>751388.508259464</v>
      </c>
    </row>
    <row r="102" customFormat="false" ht="12.75" hidden="false" customHeight="false" outlineLevel="0" collapsed="false">
      <c r="A102" s="0" t="n">
        <v>149</v>
      </c>
      <c r="B102" s="0" t="n">
        <v>29535592.8063642</v>
      </c>
      <c r="C102" s="0" t="n">
        <v>28275276.128577</v>
      </c>
      <c r="D102" s="0" t="n">
        <v>29636136.3506339</v>
      </c>
      <c r="E102" s="0" t="n">
        <v>28369780.7698681</v>
      </c>
      <c r="F102" s="0" t="n">
        <v>21232496.2991872</v>
      </c>
      <c r="G102" s="0" t="n">
        <v>7042779.82938973</v>
      </c>
      <c r="H102" s="0" t="n">
        <v>21327001.3306383</v>
      </c>
      <c r="I102" s="0" t="n">
        <v>7042779.43922981</v>
      </c>
      <c r="J102" s="0" t="n">
        <v>4671874.00472513</v>
      </c>
      <c r="K102" s="0" t="n">
        <v>4531717.78458337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75" hidden="false" customHeight="false" outlineLevel="0" collapsed="false">
      <c r="A103" s="0" t="n">
        <v>150</v>
      </c>
      <c r="B103" s="0" t="n">
        <v>29612876.7409499</v>
      </c>
      <c r="C103" s="0" t="n">
        <v>28349070.0891406</v>
      </c>
      <c r="D103" s="0" t="n">
        <v>29712378.4849263</v>
      </c>
      <c r="E103" s="0" t="n">
        <v>28442596.6604131</v>
      </c>
      <c r="F103" s="0" t="n">
        <v>21286326.9425124</v>
      </c>
      <c r="G103" s="0" t="n">
        <v>7062743.14662823</v>
      </c>
      <c r="H103" s="0" t="n">
        <v>21379853.9221842</v>
      </c>
      <c r="I103" s="0" t="n">
        <v>7062742.73822899</v>
      </c>
      <c r="J103" s="0" t="n">
        <v>4711513.49830035</v>
      </c>
      <c r="K103" s="0" t="n">
        <v>4570168.09335134</v>
      </c>
      <c r="L103" s="0" t="n">
        <v>4926364.07351684</v>
      </c>
      <c r="M103" s="0" t="n">
        <v>4656111.07023213</v>
      </c>
      <c r="N103" s="0" t="n">
        <v>4942946.79891977</v>
      </c>
      <c r="O103" s="0" t="n">
        <v>4671705.2651217</v>
      </c>
      <c r="P103" s="0" t="n">
        <v>785252.249716725</v>
      </c>
      <c r="Q103" s="0" t="n">
        <v>761694.682225224</v>
      </c>
    </row>
    <row r="104" customFormat="false" ht="12.75" hidden="false" customHeight="false" outlineLevel="0" collapsed="false">
      <c r="A104" s="0" t="n">
        <v>151</v>
      </c>
      <c r="B104" s="0" t="n">
        <v>29734080.0895379</v>
      </c>
      <c r="C104" s="0" t="n">
        <v>28465418.8538242</v>
      </c>
      <c r="D104" s="0" t="n">
        <v>29832051.7204876</v>
      </c>
      <c r="E104" s="0" t="n">
        <v>28557507.6891982</v>
      </c>
      <c r="F104" s="0" t="n">
        <v>21367121.825058</v>
      </c>
      <c r="G104" s="0" t="n">
        <v>7098297.02876617</v>
      </c>
      <c r="H104" s="0" t="n">
        <v>21459211.0633042</v>
      </c>
      <c r="I104" s="0" t="n">
        <v>7098296.62589394</v>
      </c>
      <c r="J104" s="0" t="n">
        <v>4823526.39548171</v>
      </c>
      <c r="K104" s="0" t="n">
        <v>4678820.60361726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75" hidden="false" customHeight="false" outlineLevel="0" collapsed="false">
      <c r="A105" s="0" t="n">
        <v>152</v>
      </c>
      <c r="B105" s="0" t="n">
        <v>30070902.6486178</v>
      </c>
      <c r="C105" s="0" t="n">
        <v>28787504.0368645</v>
      </c>
      <c r="D105" s="0" t="n">
        <v>30168808.0530685</v>
      </c>
      <c r="E105" s="0" t="n">
        <v>28879530.6167895</v>
      </c>
      <c r="F105" s="0" t="n">
        <v>21678410.1971045</v>
      </c>
      <c r="G105" s="0" t="n">
        <v>7109093.83975993</v>
      </c>
      <c r="H105" s="0" t="n">
        <v>21770437.1801293</v>
      </c>
      <c r="I105" s="0" t="n">
        <v>7109093.4366602</v>
      </c>
      <c r="J105" s="0" t="n">
        <v>4907982.35489777</v>
      </c>
      <c r="K105" s="0" t="n">
        <v>4760742.88425084</v>
      </c>
      <c r="L105" s="0" t="n">
        <v>5002466.18764587</v>
      </c>
      <c r="M105" s="0" t="n">
        <v>4728535.76141878</v>
      </c>
      <c r="N105" s="0" t="n">
        <v>5018782.95713612</v>
      </c>
      <c r="O105" s="0" t="n">
        <v>4743879.98500501</v>
      </c>
      <c r="P105" s="0" t="n">
        <v>817997.059149629</v>
      </c>
      <c r="Q105" s="0" t="n">
        <v>793457.14737514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A1:J105"/>
    </sheetView>
  </sheetViews>
  <sheetFormatPr defaultColWidth="11.625" defaultRowHeight="12.75" zeroHeight="false" outlineLevelRow="0" outlineLevelCol="0"/>
  <sheetData>
    <row r="1" customFormat="false" ht="12.75" hidden="false" customHeight="false" outlineLevel="0" collapsed="false">
      <c r="A1" s="0" t="s">
        <v>175</v>
      </c>
      <c r="B1" s="0" t="s">
        <v>176</v>
      </c>
      <c r="C1" s="0" t="s">
        <v>177</v>
      </c>
      <c r="D1" s="0" t="s">
        <v>178</v>
      </c>
      <c r="E1" s="0" t="s">
        <v>179</v>
      </c>
      <c r="F1" s="0" t="s">
        <v>180</v>
      </c>
      <c r="G1" s="0" t="s">
        <v>181</v>
      </c>
      <c r="H1" s="0" t="s">
        <v>182</v>
      </c>
      <c r="I1" s="0" t="s">
        <v>183</v>
      </c>
      <c r="J1" s="0" t="s">
        <v>184</v>
      </c>
      <c r="K1" s="0" t="s">
        <v>185</v>
      </c>
      <c r="L1" s="0" t="s">
        <v>186</v>
      </c>
      <c r="M1" s="0" t="s">
        <v>187</v>
      </c>
      <c r="N1" s="0" t="s">
        <v>188</v>
      </c>
      <c r="O1" s="0" t="s">
        <v>189</v>
      </c>
      <c r="P1" s="0" t="s">
        <v>190</v>
      </c>
      <c r="Q1" s="0" t="s">
        <v>191</v>
      </c>
    </row>
    <row r="2" customFormat="false" ht="12.75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75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75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75" hidden="false" customHeight="false" outlineLevel="0" collapsed="false">
      <c r="A5" s="0" t="n">
        <v>52</v>
      </c>
      <c r="B5" s="0" t="n">
        <v>21421804.3950487</v>
      </c>
      <c r="C5" s="0" t="n">
        <v>20579647.3943859</v>
      </c>
      <c r="D5" s="0" t="n">
        <v>21490198.9079268</v>
      </c>
      <c r="E5" s="0" t="n">
        <v>20643938.2296663</v>
      </c>
      <c r="F5" s="0" t="n">
        <v>17675547.0541494</v>
      </c>
      <c r="G5" s="0" t="n">
        <v>2904100.34023644</v>
      </c>
      <c r="H5" s="0" t="n">
        <v>17739838.4213942</v>
      </c>
      <c r="I5" s="0" t="n">
        <v>2904099.80827209</v>
      </c>
      <c r="J5" s="0" t="n">
        <v>0</v>
      </c>
      <c r="K5" s="0" t="n">
        <v>0</v>
      </c>
      <c r="L5" s="0" t="n">
        <v>3573630.56231237</v>
      </c>
      <c r="M5" s="0" t="n">
        <v>3374490.13885483</v>
      </c>
      <c r="N5" s="0" t="n">
        <v>3585029.64658194</v>
      </c>
      <c r="O5" s="0" t="n">
        <v>3385205.2769183</v>
      </c>
      <c r="P5" s="0" t="n">
        <v>0</v>
      </c>
      <c r="Q5" s="0" t="n">
        <v>0</v>
      </c>
    </row>
    <row r="6" customFormat="false" ht="12.75" hidden="false" customHeight="false" outlineLevel="0" collapsed="false">
      <c r="A6" s="0" t="n">
        <v>53</v>
      </c>
      <c r="B6" s="0" t="n">
        <v>18798652.8327858</v>
      </c>
      <c r="C6" s="0" t="n">
        <v>18061142.4327455</v>
      </c>
      <c r="D6" s="0" t="n">
        <v>18859852.8843766</v>
      </c>
      <c r="E6" s="0" t="n">
        <v>18118670.4670387</v>
      </c>
      <c r="F6" s="0" t="n">
        <v>15421738.1156897</v>
      </c>
      <c r="G6" s="0" t="n">
        <v>2639404.31705577</v>
      </c>
      <c r="H6" s="0" t="n">
        <v>15479267.0284417</v>
      </c>
      <c r="I6" s="0" t="n">
        <v>2639403.43859703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75" hidden="false" customHeight="false" outlineLevel="0" collapsed="false">
      <c r="A7" s="0" t="n">
        <v>54</v>
      </c>
      <c r="B7" s="0" t="n">
        <v>19381974.1868191</v>
      </c>
      <c r="C7" s="0" t="n">
        <v>18619675.7274242</v>
      </c>
      <c r="D7" s="0" t="n">
        <v>19445433.7010044</v>
      </c>
      <c r="E7" s="0" t="n">
        <v>18679327.6544509</v>
      </c>
      <c r="F7" s="0" t="n">
        <v>15813499.9733172</v>
      </c>
      <c r="G7" s="0" t="n">
        <v>2806175.75410707</v>
      </c>
      <c r="H7" s="0" t="n">
        <v>15873153.0648346</v>
      </c>
      <c r="I7" s="0" t="n">
        <v>2806174.58961632</v>
      </c>
      <c r="J7" s="0" t="n">
        <v>0</v>
      </c>
      <c r="K7" s="0" t="n">
        <v>0</v>
      </c>
      <c r="L7" s="0" t="n">
        <v>3233380.8180671</v>
      </c>
      <c r="M7" s="0" t="n">
        <v>3053950.95306359</v>
      </c>
      <c r="N7" s="0" t="n">
        <v>3243957.40087325</v>
      </c>
      <c r="O7" s="0" t="n">
        <v>3063892.9389094</v>
      </c>
      <c r="P7" s="0" t="n">
        <v>0</v>
      </c>
      <c r="Q7" s="0" t="n">
        <v>0</v>
      </c>
    </row>
    <row r="8" customFormat="false" ht="12.75" hidden="false" customHeight="false" outlineLevel="0" collapsed="false">
      <c r="A8" s="0" t="n">
        <v>55</v>
      </c>
      <c r="B8" s="0" t="n">
        <v>18442149.6064229</v>
      </c>
      <c r="C8" s="0" t="n">
        <v>17715594.0918307</v>
      </c>
      <c r="D8" s="0" t="n">
        <v>18503713.2101988</v>
      </c>
      <c r="E8" s="0" t="n">
        <v>17773463.8633579</v>
      </c>
      <c r="F8" s="0" t="n">
        <v>14992578.6499569</v>
      </c>
      <c r="G8" s="0" t="n">
        <v>2723015.44187379</v>
      </c>
      <c r="H8" s="0" t="n">
        <v>15050449.6933437</v>
      </c>
      <c r="I8" s="0" t="n">
        <v>2723014.17001417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75" hidden="false" customHeight="false" outlineLevel="0" collapsed="false">
      <c r="A9" s="0" t="n">
        <v>56</v>
      </c>
      <c r="B9" s="0" t="n">
        <v>20185806.916536</v>
      </c>
      <c r="C9" s="0" t="n">
        <v>19388269.003878</v>
      </c>
      <c r="D9" s="0" t="n">
        <v>20254615.8512826</v>
      </c>
      <c r="E9" s="0" t="n">
        <v>19452949.3858272</v>
      </c>
      <c r="F9" s="0" t="n">
        <v>16313172.1017792</v>
      </c>
      <c r="G9" s="0" t="n">
        <v>3075096.90209881</v>
      </c>
      <c r="H9" s="0" t="n">
        <v>16377853.7677538</v>
      </c>
      <c r="I9" s="0" t="n">
        <v>3075095.61807331</v>
      </c>
      <c r="J9" s="0" t="n">
        <v>37448.2927964077</v>
      </c>
      <c r="K9" s="0" t="n">
        <v>36324.8440125154</v>
      </c>
      <c r="L9" s="0" t="n">
        <v>3366884.53916742</v>
      </c>
      <c r="M9" s="0" t="n">
        <v>3180600.4417352</v>
      </c>
      <c r="N9" s="0" t="n">
        <v>3378352.69199527</v>
      </c>
      <c r="O9" s="0" t="n">
        <v>3191380.50335662</v>
      </c>
      <c r="P9" s="0" t="n">
        <v>6241.38213273461</v>
      </c>
      <c r="Q9" s="0" t="n">
        <v>6054.14066875257</v>
      </c>
    </row>
    <row r="10" customFormat="false" ht="12.75" hidden="false" customHeight="false" outlineLevel="0" collapsed="false">
      <c r="A10" s="0" t="n">
        <v>57</v>
      </c>
      <c r="B10" s="0" t="n">
        <v>19310128.0562264</v>
      </c>
      <c r="C10" s="0" t="n">
        <v>18547080.6111611</v>
      </c>
      <c r="D10" s="0" t="n">
        <v>19377172.7510706</v>
      </c>
      <c r="E10" s="0" t="n">
        <v>18610102.6096751</v>
      </c>
      <c r="F10" s="0" t="n">
        <v>15546749.7675483</v>
      </c>
      <c r="G10" s="0" t="n">
        <v>3000330.8436128</v>
      </c>
      <c r="H10" s="0" t="n">
        <v>15609772.8945239</v>
      </c>
      <c r="I10" s="0" t="n">
        <v>3000329.71515121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75" hidden="false" customHeight="false" outlineLevel="0" collapsed="false">
      <c r="A11" s="0" t="n">
        <v>58</v>
      </c>
      <c r="B11" s="0" t="n">
        <v>20637448.0241458</v>
      </c>
      <c r="C11" s="0" t="n">
        <v>19820127.2030891</v>
      </c>
      <c r="D11" s="0" t="n">
        <v>20709754.3962264</v>
      </c>
      <c r="E11" s="0" t="n">
        <v>19888095.1774069</v>
      </c>
      <c r="F11" s="0" t="n">
        <v>16525990.8482975</v>
      </c>
      <c r="G11" s="0" t="n">
        <v>3294136.3547916</v>
      </c>
      <c r="H11" s="0" t="n">
        <v>16593959.9311161</v>
      </c>
      <c r="I11" s="0" t="n">
        <v>3294135.24629079</v>
      </c>
      <c r="J11" s="0" t="n">
        <v>105406.410376622</v>
      </c>
      <c r="K11" s="0" t="n">
        <v>102244.218065323</v>
      </c>
      <c r="L11" s="0" t="n">
        <v>3441819.68477556</v>
      </c>
      <c r="M11" s="0" t="n">
        <v>3252147.73705118</v>
      </c>
      <c r="N11" s="0" t="n">
        <v>3453870.74405176</v>
      </c>
      <c r="O11" s="0" t="n">
        <v>3263475.73091337</v>
      </c>
      <c r="P11" s="0" t="n">
        <v>17567.7350627704</v>
      </c>
      <c r="Q11" s="0" t="n">
        <v>17040.7030108873</v>
      </c>
    </row>
    <row r="12" customFormat="false" ht="12.75" hidden="false" customHeight="false" outlineLevel="0" collapsed="false">
      <c r="A12" s="0" t="n">
        <v>59</v>
      </c>
      <c r="B12" s="0" t="n">
        <v>19825398.8001488</v>
      </c>
      <c r="C12" s="0" t="n">
        <v>19039630.0424421</v>
      </c>
      <c r="D12" s="0" t="n">
        <v>19896829.3534219</v>
      </c>
      <c r="E12" s="0" t="n">
        <v>19106774.747813</v>
      </c>
      <c r="F12" s="0" t="n">
        <v>15819611.0191109</v>
      </c>
      <c r="G12" s="0" t="n">
        <v>3220019.02333116</v>
      </c>
      <c r="H12" s="0" t="n">
        <v>15886756.7567122</v>
      </c>
      <c r="I12" s="0" t="n">
        <v>3220017.99110076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75" hidden="false" customHeight="false" outlineLevel="0" collapsed="false">
      <c r="A13" s="0" t="n">
        <v>60</v>
      </c>
      <c r="B13" s="0" t="n">
        <v>21574666.8488876</v>
      </c>
      <c r="C13" s="0" t="n">
        <v>20717307.5268283</v>
      </c>
      <c r="D13" s="0" t="n">
        <v>21653269.8158238</v>
      </c>
      <c r="E13" s="0" t="n">
        <v>20791194.3001012</v>
      </c>
      <c r="F13" s="0" t="n">
        <v>17143264.8070751</v>
      </c>
      <c r="G13" s="0" t="n">
        <v>3574042.71975319</v>
      </c>
      <c r="H13" s="0" t="n">
        <v>17217152.6560646</v>
      </c>
      <c r="I13" s="0" t="n">
        <v>3574041.64403661</v>
      </c>
      <c r="J13" s="0" t="n">
        <v>195716.984291222</v>
      </c>
      <c r="K13" s="0" t="n">
        <v>189845.474762486</v>
      </c>
      <c r="L13" s="0" t="n">
        <v>3597544.11303675</v>
      </c>
      <c r="M13" s="0" t="n">
        <v>3400195.79367646</v>
      </c>
      <c r="N13" s="0" t="n">
        <v>3610644.60475181</v>
      </c>
      <c r="O13" s="0" t="n">
        <v>3412510.25402447</v>
      </c>
      <c r="P13" s="0" t="n">
        <v>32619.4973818704</v>
      </c>
      <c r="Q13" s="0" t="n">
        <v>31640.9124604143</v>
      </c>
    </row>
    <row r="14" customFormat="false" ht="12.75" hidden="false" customHeight="false" outlineLevel="0" collapsed="false">
      <c r="A14" s="0" t="n">
        <v>61</v>
      </c>
      <c r="B14" s="0" t="n">
        <v>20326700.825355</v>
      </c>
      <c r="C14" s="0" t="n">
        <v>19516252.489433</v>
      </c>
      <c r="D14" s="0" t="n">
        <v>20401597.9187957</v>
      </c>
      <c r="E14" s="0" t="n">
        <v>19586655.7456722</v>
      </c>
      <c r="F14" s="0" t="n">
        <v>16024549.1246514</v>
      </c>
      <c r="G14" s="0" t="n">
        <v>3491703.36478158</v>
      </c>
      <c r="H14" s="0" t="n">
        <v>16094953.3267963</v>
      </c>
      <c r="I14" s="0" t="n">
        <v>3491702.41887585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75" hidden="false" customHeight="false" outlineLevel="0" collapsed="false">
      <c r="A15" s="0" t="n">
        <v>62</v>
      </c>
      <c r="B15" s="0" t="n">
        <v>20159258.6181515</v>
      </c>
      <c r="C15" s="0" t="n">
        <v>19354978.0942413</v>
      </c>
      <c r="D15" s="0" t="n">
        <v>20235562.8531744</v>
      </c>
      <c r="E15" s="0" t="n">
        <v>19426704.0638725</v>
      </c>
      <c r="F15" s="0" t="n">
        <v>15845075.5776102</v>
      </c>
      <c r="G15" s="0" t="n">
        <v>3509902.51663109</v>
      </c>
      <c r="H15" s="0" t="n">
        <v>15916802.4647566</v>
      </c>
      <c r="I15" s="0" t="n">
        <v>3509901.59911593</v>
      </c>
      <c r="J15" s="0" t="n">
        <v>217761.898580891</v>
      </c>
      <c r="K15" s="0" t="n">
        <v>211229.041623464</v>
      </c>
      <c r="L15" s="0" t="n">
        <v>3361276.57736713</v>
      </c>
      <c r="M15" s="0" t="n">
        <v>3176569.5387933</v>
      </c>
      <c r="N15" s="0" t="n">
        <v>3373993.94786912</v>
      </c>
      <c r="O15" s="0" t="n">
        <v>3188523.8654113</v>
      </c>
      <c r="P15" s="0" t="n">
        <v>36293.6497634819</v>
      </c>
      <c r="Q15" s="0" t="n">
        <v>35204.8402705774</v>
      </c>
    </row>
    <row r="16" customFormat="false" ht="12.75" hidden="false" customHeight="false" outlineLevel="0" collapsed="false">
      <c r="A16" s="0" t="n">
        <v>63</v>
      </c>
      <c r="B16" s="0" t="n">
        <v>19172491.7203503</v>
      </c>
      <c r="C16" s="0" t="n">
        <v>18408593.5287201</v>
      </c>
      <c r="D16" s="0" t="n">
        <v>19245553.8982161</v>
      </c>
      <c r="E16" s="0" t="n">
        <v>18477271.9630652</v>
      </c>
      <c r="F16" s="0" t="n">
        <v>15021753.9813759</v>
      </c>
      <c r="G16" s="0" t="n">
        <v>3386839.54734415</v>
      </c>
      <c r="H16" s="0" t="n">
        <v>15090433.2362181</v>
      </c>
      <c r="I16" s="0" t="n">
        <v>3386838.72684709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75" hidden="false" customHeight="false" outlineLevel="0" collapsed="false">
      <c r="A17" s="0" t="n">
        <v>64</v>
      </c>
      <c r="B17" s="0" t="n">
        <v>17566021.1542908</v>
      </c>
      <c r="C17" s="0" t="n">
        <v>16867930.3443438</v>
      </c>
      <c r="D17" s="0" t="n">
        <v>17632490.3683875</v>
      </c>
      <c r="E17" s="0" t="n">
        <v>16930411.3942214</v>
      </c>
      <c r="F17" s="0" t="n">
        <v>13717295.1161394</v>
      </c>
      <c r="G17" s="0" t="n">
        <v>3150635.22820444</v>
      </c>
      <c r="H17" s="0" t="n">
        <v>13779776.8688972</v>
      </c>
      <c r="I17" s="0" t="n">
        <v>3150634.52532415</v>
      </c>
      <c r="J17" s="0" t="n">
        <v>240391.322037069</v>
      </c>
      <c r="K17" s="0" t="n">
        <v>233179.582375956</v>
      </c>
      <c r="L17" s="0" t="n">
        <v>2930405.92849286</v>
      </c>
      <c r="M17" s="0" t="n">
        <v>2770438.38550708</v>
      </c>
      <c r="N17" s="0" t="n">
        <v>2941484.12882576</v>
      </c>
      <c r="O17" s="0" t="n">
        <v>2780851.89243981</v>
      </c>
      <c r="P17" s="0" t="n">
        <v>40065.2203395114</v>
      </c>
      <c r="Q17" s="0" t="n">
        <v>38863.2637293261</v>
      </c>
    </row>
    <row r="18" customFormat="false" ht="12.75" hidden="false" customHeight="false" outlineLevel="0" collapsed="false">
      <c r="A18" s="0" t="n">
        <v>65</v>
      </c>
      <c r="B18" s="0" t="n">
        <v>17417980.4747624</v>
      </c>
      <c r="C18" s="0" t="n">
        <v>16724978.094937</v>
      </c>
      <c r="D18" s="0" t="n">
        <v>17486334.6842501</v>
      </c>
      <c r="E18" s="0" t="n">
        <v>16789231.0407686</v>
      </c>
      <c r="F18" s="0" t="n">
        <v>13583123.7123212</v>
      </c>
      <c r="G18" s="0" t="n">
        <v>3141854.38261584</v>
      </c>
      <c r="H18" s="0" t="n">
        <v>13647377.3353988</v>
      </c>
      <c r="I18" s="0" t="n">
        <v>3141853.70536979</v>
      </c>
      <c r="J18" s="0" t="n">
        <v>194215.016136578</v>
      </c>
      <c r="K18" s="0" t="n">
        <v>188388.565652481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75" hidden="false" customHeight="false" outlineLevel="0" collapsed="false">
      <c r="A19" s="0" t="n">
        <v>66</v>
      </c>
      <c r="B19" s="0" t="n">
        <v>17587974.416919</v>
      </c>
      <c r="C19" s="0" t="n">
        <v>16887307.0924395</v>
      </c>
      <c r="D19" s="0" t="n">
        <v>17659669.315915</v>
      </c>
      <c r="E19" s="0" t="n">
        <v>16954700.2863832</v>
      </c>
      <c r="F19" s="0" t="n">
        <v>13712535.1268543</v>
      </c>
      <c r="G19" s="0" t="n">
        <v>3174771.96558517</v>
      </c>
      <c r="H19" s="0" t="n">
        <v>13779928.9870759</v>
      </c>
      <c r="I19" s="0" t="n">
        <v>3174771.29930734</v>
      </c>
      <c r="J19" s="0" t="n">
        <v>197068.26415119</v>
      </c>
      <c r="K19" s="0" t="n">
        <v>191156.216226654</v>
      </c>
      <c r="L19" s="0" t="n">
        <v>2933883.5978154</v>
      </c>
      <c r="M19" s="0" t="n">
        <v>2774704.77562305</v>
      </c>
      <c r="N19" s="0" t="n">
        <v>2945832.74567776</v>
      </c>
      <c r="O19" s="0" t="n">
        <v>2785936.97326961</v>
      </c>
      <c r="P19" s="0" t="n">
        <v>32844.710691865</v>
      </c>
      <c r="Q19" s="0" t="n">
        <v>31859.369371109</v>
      </c>
    </row>
    <row r="20" customFormat="false" ht="12.75" hidden="false" customHeight="false" outlineLevel="0" collapsed="false">
      <c r="A20" s="0" t="n">
        <v>67</v>
      </c>
      <c r="B20" s="0" t="n">
        <v>17968085.5035197</v>
      </c>
      <c r="C20" s="0" t="n">
        <v>17250789.5865673</v>
      </c>
      <c r="D20" s="0" t="n">
        <v>18043782.4017957</v>
      </c>
      <c r="E20" s="0" t="n">
        <v>17321944.6596019</v>
      </c>
      <c r="F20" s="0" t="n">
        <v>13994042.5618476</v>
      </c>
      <c r="G20" s="0" t="n">
        <v>3256747.02471973</v>
      </c>
      <c r="H20" s="0" t="n">
        <v>14065198.3181863</v>
      </c>
      <c r="I20" s="0" t="n">
        <v>3256746.34141567</v>
      </c>
      <c r="J20" s="0" t="n">
        <v>188011.226216134</v>
      </c>
      <c r="K20" s="0" t="n">
        <v>182370.88942965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75" hidden="false" customHeight="false" outlineLevel="0" collapsed="false">
      <c r="A21" s="0" t="n">
        <v>68</v>
      </c>
      <c r="B21" s="0" t="n">
        <v>17743602.5891893</v>
      </c>
      <c r="C21" s="0" t="n">
        <v>17034351.9141749</v>
      </c>
      <c r="D21" s="0" t="n">
        <v>17819626.3718313</v>
      </c>
      <c r="E21" s="0" t="n">
        <v>17105814.258719</v>
      </c>
      <c r="F21" s="0" t="n">
        <v>13812682.6826579</v>
      </c>
      <c r="G21" s="0" t="n">
        <v>3221669.23151694</v>
      </c>
      <c r="H21" s="0" t="n">
        <v>13884145.6981308</v>
      </c>
      <c r="I21" s="0" t="n">
        <v>3221668.56058823</v>
      </c>
      <c r="J21" s="0" t="n">
        <v>194696.72479204</v>
      </c>
      <c r="K21" s="0" t="n">
        <v>188855.823048279</v>
      </c>
      <c r="L21" s="0" t="n">
        <v>2959844.55735739</v>
      </c>
      <c r="M21" s="0" t="n">
        <v>2798573.31361037</v>
      </c>
      <c r="N21" s="0" t="n">
        <v>2972515.18582266</v>
      </c>
      <c r="O21" s="0" t="n">
        <v>2810483.70285604</v>
      </c>
      <c r="P21" s="0" t="n">
        <v>32449.4541320067</v>
      </c>
      <c r="Q21" s="0" t="n">
        <v>31475.9705080465</v>
      </c>
    </row>
    <row r="22" customFormat="false" ht="12.75" hidden="false" customHeight="false" outlineLevel="0" collapsed="false">
      <c r="A22" s="0" t="n">
        <v>69</v>
      </c>
      <c r="B22" s="0" t="n">
        <v>17559459.9207901</v>
      </c>
      <c r="C22" s="0" t="n">
        <v>16857316.8568229</v>
      </c>
      <c r="D22" s="0" t="n">
        <v>17635045.7120556</v>
      </c>
      <c r="E22" s="0" t="n">
        <v>16928367.4897638</v>
      </c>
      <c r="F22" s="0" t="n">
        <v>13646863.1185745</v>
      </c>
      <c r="G22" s="0" t="n">
        <v>3210453.73824836</v>
      </c>
      <c r="H22" s="0" t="n">
        <v>13717914.4049355</v>
      </c>
      <c r="I22" s="0" t="n">
        <v>3210453.08482835</v>
      </c>
      <c r="J22" s="0" t="n">
        <v>214032.311837649</v>
      </c>
      <c r="K22" s="0" t="n">
        <v>207611.34248252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75" hidden="false" customHeight="false" outlineLevel="0" collapsed="false">
      <c r="A23" s="0" t="n">
        <v>70</v>
      </c>
      <c r="B23" s="0" t="n">
        <v>17594301.2156</v>
      </c>
      <c r="C23" s="0" t="n">
        <v>16889701.728984</v>
      </c>
      <c r="D23" s="0" t="n">
        <v>17672189.6903348</v>
      </c>
      <c r="E23" s="0" t="n">
        <v>16962916.8843504</v>
      </c>
      <c r="F23" s="0" t="n">
        <v>13583034.6324482</v>
      </c>
      <c r="G23" s="0" t="n">
        <v>3306667.09653586</v>
      </c>
      <c r="H23" s="0" t="n">
        <v>13656250.4430745</v>
      </c>
      <c r="I23" s="0" t="n">
        <v>3306666.44127592</v>
      </c>
      <c r="J23" s="0" t="n">
        <v>238481.148403472</v>
      </c>
      <c r="K23" s="0" t="n">
        <v>231326.713951368</v>
      </c>
      <c r="L23" s="0" t="n">
        <v>2934227.74019023</v>
      </c>
      <c r="M23" s="0" t="n">
        <v>2768742.19572811</v>
      </c>
      <c r="N23" s="0" t="n">
        <v>2947209.15071618</v>
      </c>
      <c r="O23" s="0" t="n">
        <v>2780944.72014501</v>
      </c>
      <c r="P23" s="0" t="n">
        <v>39746.8580672453</v>
      </c>
      <c r="Q23" s="0" t="n">
        <v>38554.452325228</v>
      </c>
    </row>
    <row r="24" customFormat="false" ht="12.75" hidden="false" customHeight="false" outlineLevel="0" collapsed="false">
      <c r="A24" s="0" t="n">
        <v>71</v>
      </c>
      <c r="B24" s="0" t="n">
        <v>17510660.355896</v>
      </c>
      <c r="C24" s="0" t="n">
        <v>16807024.4168659</v>
      </c>
      <c r="D24" s="0" t="n">
        <v>17589171.413172</v>
      </c>
      <c r="E24" s="0" t="n">
        <v>16880824.8006689</v>
      </c>
      <c r="F24" s="0" t="n">
        <v>13455790.1553991</v>
      </c>
      <c r="G24" s="0" t="n">
        <v>3351234.26146684</v>
      </c>
      <c r="H24" s="0" t="n">
        <v>13529591.1672455</v>
      </c>
      <c r="I24" s="0" t="n">
        <v>3351233.63342347</v>
      </c>
      <c r="J24" s="0" t="n">
        <v>263045.215011828</v>
      </c>
      <c r="K24" s="0" t="n">
        <v>255153.858561473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75" hidden="false" customHeight="false" outlineLevel="0" collapsed="false">
      <c r="A25" s="0" t="n">
        <v>72</v>
      </c>
      <c r="B25" s="0" t="n">
        <v>17933839.7404426</v>
      </c>
      <c r="C25" s="0" t="n">
        <v>17212028.0700775</v>
      </c>
      <c r="D25" s="0" t="n">
        <v>18014919.8351019</v>
      </c>
      <c r="E25" s="0" t="n">
        <v>17288243.3488141</v>
      </c>
      <c r="F25" s="0" t="n">
        <v>13724128.6140256</v>
      </c>
      <c r="G25" s="0" t="n">
        <v>3487899.4560519</v>
      </c>
      <c r="H25" s="0" t="n">
        <v>13800344.5337363</v>
      </c>
      <c r="I25" s="0" t="n">
        <v>3487898.81507779</v>
      </c>
      <c r="J25" s="0" t="n">
        <v>289255.149308843</v>
      </c>
      <c r="K25" s="0" t="n">
        <v>280577.494829578</v>
      </c>
      <c r="L25" s="0" t="n">
        <v>2990178.01552708</v>
      </c>
      <c r="M25" s="0" t="n">
        <v>2820981.5109005</v>
      </c>
      <c r="N25" s="0" t="n">
        <v>3003691.36282081</v>
      </c>
      <c r="O25" s="0" t="n">
        <v>2833684.05599413</v>
      </c>
      <c r="P25" s="0" t="n">
        <v>48209.1915514739</v>
      </c>
      <c r="Q25" s="0" t="n">
        <v>46762.9158049297</v>
      </c>
    </row>
    <row r="26" customFormat="false" ht="12.75" hidden="false" customHeight="false" outlineLevel="0" collapsed="false">
      <c r="A26" s="0" t="n">
        <v>73</v>
      </c>
      <c r="B26" s="0" t="n">
        <v>19139092.6927105</v>
      </c>
      <c r="C26" s="0" t="n">
        <v>18366579.5989812</v>
      </c>
      <c r="D26" s="0" t="n">
        <v>19228172.0868737</v>
      </c>
      <c r="E26" s="0" t="n">
        <v>18450314.2185356</v>
      </c>
      <c r="F26" s="0" t="n">
        <v>14629921.8290599</v>
      </c>
      <c r="G26" s="0" t="n">
        <v>3736657.76992126</v>
      </c>
      <c r="H26" s="0" t="n">
        <v>14713657.130984</v>
      </c>
      <c r="I26" s="0" t="n">
        <v>3736657.08755156</v>
      </c>
      <c r="J26" s="0" t="n">
        <v>335599.81694067</v>
      </c>
      <c r="K26" s="0" t="n">
        <v>325531.82243245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75" hidden="false" customHeight="false" outlineLevel="0" collapsed="false">
      <c r="A27" s="0" t="n">
        <v>74</v>
      </c>
      <c r="B27" s="0" t="n">
        <v>19144522.6938933</v>
      </c>
      <c r="C27" s="0" t="n">
        <v>18370218.0716815</v>
      </c>
      <c r="D27" s="0" t="n">
        <v>19235041.4057811</v>
      </c>
      <c r="E27" s="0" t="n">
        <v>18455305.6501284</v>
      </c>
      <c r="F27" s="0" t="n">
        <v>14582330.682076</v>
      </c>
      <c r="G27" s="0" t="n">
        <v>3787887.38960559</v>
      </c>
      <c r="H27" s="0" t="n">
        <v>14667418.9347002</v>
      </c>
      <c r="I27" s="0" t="n">
        <v>3787886.7154282</v>
      </c>
      <c r="J27" s="0" t="n">
        <v>350493.738397744</v>
      </c>
      <c r="K27" s="0" t="n">
        <v>339978.926245812</v>
      </c>
      <c r="L27" s="0" t="n">
        <v>3192598.69152001</v>
      </c>
      <c r="M27" s="0" t="n">
        <v>3011537.14948457</v>
      </c>
      <c r="N27" s="0" t="n">
        <v>3207685.14159925</v>
      </c>
      <c r="O27" s="0" t="n">
        <v>3025718.41113583</v>
      </c>
      <c r="P27" s="0" t="n">
        <v>58415.6230662907</v>
      </c>
      <c r="Q27" s="0" t="n">
        <v>56663.1543743019</v>
      </c>
    </row>
    <row r="28" customFormat="false" ht="12.75" hidden="false" customHeight="false" outlineLevel="0" collapsed="false">
      <c r="A28" s="0" t="n">
        <v>75</v>
      </c>
      <c r="B28" s="0" t="n">
        <v>19324176.2425364</v>
      </c>
      <c r="C28" s="0" t="n">
        <v>18541882.0133888</v>
      </c>
      <c r="D28" s="0" t="n">
        <v>19415848.9636064</v>
      </c>
      <c r="E28" s="0" t="n">
        <v>18628054.505</v>
      </c>
      <c r="F28" s="0" t="n">
        <v>14671515.4631764</v>
      </c>
      <c r="G28" s="0" t="n">
        <v>3870366.55021246</v>
      </c>
      <c r="H28" s="0" t="n">
        <v>14757688.6254761</v>
      </c>
      <c r="I28" s="0" t="n">
        <v>3870365.87952393</v>
      </c>
      <c r="J28" s="0" t="n">
        <v>388890.909263712</v>
      </c>
      <c r="K28" s="0" t="n">
        <v>377224.181985801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75" hidden="false" customHeight="false" outlineLevel="0" collapsed="false">
      <c r="A29" s="0" t="n">
        <v>76</v>
      </c>
      <c r="B29" s="0" t="n">
        <v>19672718.1930419</v>
      </c>
      <c r="C29" s="0" t="n">
        <v>18874639.4786616</v>
      </c>
      <c r="D29" s="0" t="n">
        <v>19767667.2418682</v>
      </c>
      <c r="E29" s="0" t="n">
        <v>18963891.7198914</v>
      </c>
      <c r="F29" s="0" t="n">
        <v>14867520.2915689</v>
      </c>
      <c r="G29" s="0" t="n">
        <v>4007119.1870927</v>
      </c>
      <c r="H29" s="0" t="n">
        <v>14956773.2147124</v>
      </c>
      <c r="I29" s="0" t="n">
        <v>4007118.50517901</v>
      </c>
      <c r="J29" s="0" t="n">
        <v>413105.994196808</v>
      </c>
      <c r="K29" s="0" t="n">
        <v>400712.814370904</v>
      </c>
      <c r="L29" s="0" t="n">
        <v>3280459.58495269</v>
      </c>
      <c r="M29" s="0" t="n">
        <v>3094139.48269079</v>
      </c>
      <c r="N29" s="0" t="n">
        <v>3296284.45041898</v>
      </c>
      <c r="O29" s="0" t="n">
        <v>3109015.14708007</v>
      </c>
      <c r="P29" s="0" t="n">
        <v>68850.9990328014</v>
      </c>
      <c r="Q29" s="0" t="n">
        <v>66785.4690618174</v>
      </c>
    </row>
    <row r="30" customFormat="false" ht="12.75" hidden="false" customHeight="false" outlineLevel="0" collapsed="false">
      <c r="A30" s="0" t="n">
        <v>77</v>
      </c>
      <c r="B30" s="0" t="n">
        <v>20018325.6930719</v>
      </c>
      <c r="C30" s="0" t="n">
        <v>19204286.5772199</v>
      </c>
      <c r="D30" s="0" t="n">
        <v>20117014.6531322</v>
      </c>
      <c r="E30" s="0" t="n">
        <v>19297054.336591</v>
      </c>
      <c r="F30" s="0" t="n">
        <v>15060409.8704481</v>
      </c>
      <c r="G30" s="0" t="n">
        <v>4143876.70677179</v>
      </c>
      <c r="H30" s="0" t="n">
        <v>15153178.3173622</v>
      </c>
      <c r="I30" s="0" t="n">
        <v>4143876.01922885</v>
      </c>
      <c r="J30" s="0" t="n">
        <v>447702.804214994</v>
      </c>
      <c r="K30" s="0" t="n">
        <v>434271.720088544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75" hidden="false" customHeight="false" outlineLevel="0" collapsed="false">
      <c r="A31" s="0" t="n">
        <v>78</v>
      </c>
      <c r="B31" s="0" t="n">
        <v>20432549.9523235</v>
      </c>
      <c r="C31" s="0" t="n">
        <v>19599544.1445238</v>
      </c>
      <c r="D31" s="0" t="n">
        <v>20534030.6885364</v>
      </c>
      <c r="E31" s="0" t="n">
        <v>19694936.1757071</v>
      </c>
      <c r="F31" s="0" t="n">
        <v>15328209.5564124</v>
      </c>
      <c r="G31" s="0" t="n">
        <v>4271334.58811142</v>
      </c>
      <c r="H31" s="0" t="n">
        <v>15423602.2840956</v>
      </c>
      <c r="I31" s="0" t="n">
        <v>4271333.89161146</v>
      </c>
      <c r="J31" s="0" t="n">
        <v>474780.25368765</v>
      </c>
      <c r="K31" s="0" t="n">
        <v>460536.846077021</v>
      </c>
      <c r="L31" s="0" t="n">
        <v>3407446.57335276</v>
      </c>
      <c r="M31" s="0" t="n">
        <v>3213579.23307201</v>
      </c>
      <c r="N31" s="0" t="n">
        <v>3424360.05405901</v>
      </c>
      <c r="O31" s="0" t="n">
        <v>3229478.20384933</v>
      </c>
      <c r="P31" s="0" t="n">
        <v>79130.0422812751</v>
      </c>
      <c r="Q31" s="0" t="n">
        <v>76756.1410128368</v>
      </c>
    </row>
    <row r="32" customFormat="false" ht="12.75" hidden="false" customHeight="false" outlineLevel="0" collapsed="false">
      <c r="A32" s="0" t="n">
        <v>79</v>
      </c>
      <c r="B32" s="0" t="n">
        <v>20757425.3686871</v>
      </c>
      <c r="C32" s="0" t="n">
        <v>19909107.3802158</v>
      </c>
      <c r="D32" s="0" t="n">
        <v>20862161.9797956</v>
      </c>
      <c r="E32" s="0" t="n">
        <v>20007561.2150654</v>
      </c>
      <c r="F32" s="0" t="n">
        <v>15489128.3870018</v>
      </c>
      <c r="G32" s="0" t="n">
        <v>4419978.993214</v>
      </c>
      <c r="H32" s="0" t="n">
        <v>15587582.9242422</v>
      </c>
      <c r="I32" s="0" t="n">
        <v>4419978.29082324</v>
      </c>
      <c r="J32" s="0" t="n">
        <v>502791.022840557</v>
      </c>
      <c r="K32" s="0" t="n">
        <v>487707.29215534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75" hidden="false" customHeight="false" outlineLevel="0" collapsed="false">
      <c r="A33" s="0" t="n">
        <v>80</v>
      </c>
      <c r="B33" s="0" t="n">
        <v>21086692.1044354</v>
      </c>
      <c r="C33" s="0" t="n">
        <v>20223094.3843519</v>
      </c>
      <c r="D33" s="0" t="n">
        <v>21194056.9955712</v>
      </c>
      <c r="E33" s="0" t="n">
        <v>20324018.8179121</v>
      </c>
      <c r="F33" s="0" t="n">
        <v>15649413.2206209</v>
      </c>
      <c r="G33" s="0" t="n">
        <v>4573681.16373099</v>
      </c>
      <c r="H33" s="0" t="n">
        <v>15750338.3598594</v>
      </c>
      <c r="I33" s="0" t="n">
        <v>4573680.45805278</v>
      </c>
      <c r="J33" s="0" t="n">
        <v>530450.256949557</v>
      </c>
      <c r="K33" s="0" t="n">
        <v>514536.74924107</v>
      </c>
      <c r="L33" s="0" t="n">
        <v>3514063.86973943</v>
      </c>
      <c r="M33" s="0" t="n">
        <v>3313080.70426843</v>
      </c>
      <c r="N33" s="0" t="n">
        <v>3531958.27285295</v>
      </c>
      <c r="O33" s="0" t="n">
        <v>3329901.74791758</v>
      </c>
      <c r="P33" s="0" t="n">
        <v>88408.3761582594</v>
      </c>
      <c r="Q33" s="0" t="n">
        <v>85756.1248735117</v>
      </c>
    </row>
    <row r="34" customFormat="false" ht="12.75" hidden="false" customHeight="false" outlineLevel="0" collapsed="false">
      <c r="A34" s="0" t="n">
        <v>81</v>
      </c>
      <c r="B34" s="0" t="n">
        <v>21337829.7798807</v>
      </c>
      <c r="C34" s="0" t="n">
        <v>20462013.5441566</v>
      </c>
      <c r="D34" s="0" t="n">
        <v>21447317.0296253</v>
      </c>
      <c r="E34" s="0" t="n">
        <v>20564933.0051037</v>
      </c>
      <c r="F34" s="0" t="n">
        <v>15771345.3169941</v>
      </c>
      <c r="G34" s="0" t="n">
        <v>4690668.22716253</v>
      </c>
      <c r="H34" s="0" t="n">
        <v>15874265.4886777</v>
      </c>
      <c r="I34" s="0" t="n">
        <v>4690667.51642599</v>
      </c>
      <c r="J34" s="0" t="n">
        <v>531478.332294265</v>
      </c>
      <c r="K34" s="0" t="n">
        <v>515533.982325437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75" hidden="false" customHeight="false" outlineLevel="0" collapsed="false">
      <c r="A35" s="0" t="n">
        <v>82</v>
      </c>
      <c r="B35" s="0" t="n">
        <v>21484238.269641</v>
      </c>
      <c r="C35" s="0" t="n">
        <v>20600670.2461066</v>
      </c>
      <c r="D35" s="0" t="n">
        <v>21595572.1373659</v>
      </c>
      <c r="E35" s="0" t="n">
        <v>20705325.5356884</v>
      </c>
      <c r="F35" s="0" t="n">
        <v>15851133.6169718</v>
      </c>
      <c r="G35" s="0" t="n">
        <v>4749536.62913488</v>
      </c>
      <c r="H35" s="0" t="n">
        <v>15955789.6210905</v>
      </c>
      <c r="I35" s="0" t="n">
        <v>4749535.91459783</v>
      </c>
      <c r="J35" s="0" t="n">
        <v>551484.573134571</v>
      </c>
      <c r="K35" s="0" t="n">
        <v>534940.035940534</v>
      </c>
      <c r="L35" s="0" t="n">
        <v>3581804.88443732</v>
      </c>
      <c r="M35" s="0" t="n">
        <v>3376935.02489264</v>
      </c>
      <c r="N35" s="0" t="n">
        <v>3600360.78684543</v>
      </c>
      <c r="O35" s="0" t="n">
        <v>3394377.88173316</v>
      </c>
      <c r="P35" s="0" t="n">
        <v>91914.0955224285</v>
      </c>
      <c r="Q35" s="0" t="n">
        <v>89156.6726567556</v>
      </c>
    </row>
    <row r="36" customFormat="false" ht="12.75" hidden="false" customHeight="false" outlineLevel="0" collapsed="false">
      <c r="A36" s="0" t="n">
        <v>83</v>
      </c>
      <c r="B36" s="0" t="n">
        <v>21705413.9829941</v>
      </c>
      <c r="C36" s="0" t="n">
        <v>20810984.9083156</v>
      </c>
      <c r="D36" s="0" t="n">
        <v>21818888.5553382</v>
      </c>
      <c r="E36" s="0" t="n">
        <v>20917652.4703761</v>
      </c>
      <c r="F36" s="0" t="n">
        <v>15953950.1773923</v>
      </c>
      <c r="G36" s="0" t="n">
        <v>4857034.73092338</v>
      </c>
      <c r="H36" s="0" t="n">
        <v>16060618.4661369</v>
      </c>
      <c r="I36" s="0" t="n">
        <v>4857034.00423918</v>
      </c>
      <c r="J36" s="0" t="n">
        <v>583727.22212477</v>
      </c>
      <c r="K36" s="0" t="n">
        <v>566215.405461027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75" hidden="false" customHeight="false" outlineLevel="0" collapsed="false">
      <c r="A37" s="0" t="n">
        <v>84</v>
      </c>
      <c r="B37" s="0" t="n">
        <v>21876982.5013858</v>
      </c>
      <c r="C37" s="0" t="n">
        <v>20973803.226002</v>
      </c>
      <c r="D37" s="0" t="n">
        <v>21991604.7039335</v>
      </c>
      <c r="E37" s="0" t="n">
        <v>21081549.5681916</v>
      </c>
      <c r="F37" s="0" t="n">
        <v>16014906.2750772</v>
      </c>
      <c r="G37" s="0" t="n">
        <v>4958896.95092479</v>
      </c>
      <c r="H37" s="0" t="n">
        <v>16122653.3396982</v>
      </c>
      <c r="I37" s="0" t="n">
        <v>4958896.22849339</v>
      </c>
      <c r="J37" s="0" t="n">
        <v>609866.827033624</v>
      </c>
      <c r="K37" s="0" t="n">
        <v>591570.822222615</v>
      </c>
      <c r="L37" s="0" t="n">
        <v>3645039.74279202</v>
      </c>
      <c r="M37" s="0" t="n">
        <v>3435653.06294228</v>
      </c>
      <c r="N37" s="0" t="n">
        <v>3664143.70417315</v>
      </c>
      <c r="O37" s="0" t="n">
        <v>3453611.09902133</v>
      </c>
      <c r="P37" s="0" t="n">
        <v>101644.471172271</v>
      </c>
      <c r="Q37" s="0" t="n">
        <v>98595.1370371026</v>
      </c>
    </row>
    <row r="38" customFormat="false" ht="12.75" hidden="false" customHeight="false" outlineLevel="0" collapsed="false">
      <c r="A38" s="0" t="n">
        <v>85</v>
      </c>
      <c r="B38" s="0" t="n">
        <v>22139805.1153075</v>
      </c>
      <c r="C38" s="0" t="n">
        <v>21224577.5505258</v>
      </c>
      <c r="D38" s="0" t="n">
        <v>22256788.7019819</v>
      </c>
      <c r="E38" s="0" t="n">
        <v>21334543.604208</v>
      </c>
      <c r="F38" s="0" t="n">
        <v>16159921.2127098</v>
      </c>
      <c r="G38" s="0" t="n">
        <v>5064656.337816</v>
      </c>
      <c r="H38" s="0" t="n">
        <v>16269887.9939348</v>
      </c>
      <c r="I38" s="0" t="n">
        <v>5064655.61027313</v>
      </c>
      <c r="J38" s="0" t="n">
        <v>637514.245719112</v>
      </c>
      <c r="K38" s="0" t="n">
        <v>618388.818347539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75" hidden="false" customHeight="false" outlineLevel="0" collapsed="false">
      <c r="A39" s="0" t="n">
        <v>86</v>
      </c>
      <c r="B39" s="0" t="n">
        <v>22377970.5293863</v>
      </c>
      <c r="C39" s="0" t="n">
        <v>21450606.323767</v>
      </c>
      <c r="D39" s="0" t="n">
        <v>22498197.9073357</v>
      </c>
      <c r="E39" s="0" t="n">
        <v>21563621.5495684</v>
      </c>
      <c r="F39" s="0" t="n">
        <v>16320043.5097444</v>
      </c>
      <c r="G39" s="0" t="n">
        <v>5130562.81402256</v>
      </c>
      <c r="H39" s="0" t="n">
        <v>16433059.4505218</v>
      </c>
      <c r="I39" s="0" t="n">
        <v>5130562.09904655</v>
      </c>
      <c r="J39" s="0" t="n">
        <v>641303.002315032</v>
      </c>
      <c r="K39" s="0" t="n">
        <v>622063.912245581</v>
      </c>
      <c r="L39" s="0" t="n">
        <v>3728181.7016335</v>
      </c>
      <c r="M39" s="0" t="n">
        <v>3513316.21511598</v>
      </c>
      <c r="N39" s="0" t="n">
        <v>3748219.86223659</v>
      </c>
      <c r="O39" s="0" t="n">
        <v>3532152.08464601</v>
      </c>
      <c r="P39" s="0" t="n">
        <v>106883.833719172</v>
      </c>
      <c r="Q39" s="0" t="n">
        <v>103677.318707597</v>
      </c>
    </row>
    <row r="40" customFormat="false" ht="12.75" hidden="false" customHeight="false" outlineLevel="0" collapsed="false">
      <c r="A40" s="0" t="n">
        <v>87</v>
      </c>
      <c r="B40" s="0" t="n">
        <v>22639917.6866987</v>
      </c>
      <c r="C40" s="0" t="n">
        <v>21699713.0060551</v>
      </c>
      <c r="D40" s="0" t="n">
        <v>22763171.3766022</v>
      </c>
      <c r="E40" s="0" t="n">
        <v>21815572.9755706</v>
      </c>
      <c r="F40" s="0" t="n">
        <v>16495421.679959</v>
      </c>
      <c r="G40" s="0" t="n">
        <v>5204291.32609613</v>
      </c>
      <c r="H40" s="0" t="n">
        <v>16611282.3605324</v>
      </c>
      <c r="I40" s="0" t="n">
        <v>5204290.61503819</v>
      </c>
      <c r="J40" s="0" t="n">
        <v>671709.243955054</v>
      </c>
      <c r="K40" s="0" t="n">
        <v>651557.966636402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75" hidden="false" customHeight="false" outlineLevel="0" collapsed="false">
      <c r="A41" s="0" t="n">
        <v>88</v>
      </c>
      <c r="B41" s="0" t="n">
        <v>22869426.0705194</v>
      </c>
      <c r="C41" s="0" t="n">
        <v>21918404.7530521</v>
      </c>
      <c r="D41" s="0" t="n">
        <v>22995307.7671108</v>
      </c>
      <c r="E41" s="0" t="n">
        <v>22036735.0568308</v>
      </c>
      <c r="F41" s="0" t="n">
        <v>16629416.0404713</v>
      </c>
      <c r="G41" s="0" t="n">
        <v>5288988.71258078</v>
      </c>
      <c r="H41" s="0" t="n">
        <v>16747747.0551503</v>
      </c>
      <c r="I41" s="0" t="n">
        <v>5288988.00168046</v>
      </c>
      <c r="J41" s="0" t="n">
        <v>748663.968694573</v>
      </c>
      <c r="K41" s="0" t="n">
        <v>726204.049633735</v>
      </c>
      <c r="L41" s="0" t="n">
        <v>3809380.41540631</v>
      </c>
      <c r="M41" s="0" t="n">
        <v>3589757.76842124</v>
      </c>
      <c r="N41" s="0" t="n">
        <v>3830360.96572167</v>
      </c>
      <c r="O41" s="0" t="n">
        <v>3609479.78864796</v>
      </c>
      <c r="P41" s="0" t="n">
        <v>124777.328115762</v>
      </c>
      <c r="Q41" s="0" t="n">
        <v>121034.008272289</v>
      </c>
    </row>
    <row r="42" customFormat="false" ht="12.75" hidden="false" customHeight="false" outlineLevel="0" collapsed="false">
      <c r="A42" s="0" t="n">
        <v>89</v>
      </c>
      <c r="B42" s="0" t="n">
        <v>23173089.9634315</v>
      </c>
      <c r="C42" s="0" t="n">
        <v>22207687.4910605</v>
      </c>
      <c r="D42" s="0" t="n">
        <v>23301210.3157727</v>
      </c>
      <c r="E42" s="0" t="n">
        <v>22328122.1417818</v>
      </c>
      <c r="F42" s="0" t="n">
        <v>16826934.3784515</v>
      </c>
      <c r="G42" s="0" t="n">
        <v>5380753.11260894</v>
      </c>
      <c r="H42" s="0" t="n">
        <v>16947369.7293028</v>
      </c>
      <c r="I42" s="0" t="n">
        <v>5380752.41247891</v>
      </c>
      <c r="J42" s="0" t="n">
        <v>825815.24754797</v>
      </c>
      <c r="K42" s="0" t="n">
        <v>801040.790121531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75" hidden="false" customHeight="false" outlineLevel="0" collapsed="false">
      <c r="A43" s="0" t="n">
        <v>90</v>
      </c>
      <c r="B43" s="0" t="n">
        <v>23420881.2633443</v>
      </c>
      <c r="C43" s="0" t="n">
        <v>22443304.6645365</v>
      </c>
      <c r="D43" s="0" t="n">
        <v>23550450.7048019</v>
      </c>
      <c r="E43" s="0" t="n">
        <v>22565101.4677336</v>
      </c>
      <c r="F43" s="0" t="n">
        <v>16984470.0232886</v>
      </c>
      <c r="G43" s="0" t="n">
        <v>5458834.64124791</v>
      </c>
      <c r="H43" s="0" t="n">
        <v>17106267.5228917</v>
      </c>
      <c r="I43" s="0" t="n">
        <v>5458833.94484192</v>
      </c>
      <c r="J43" s="0" t="n">
        <v>913106.591680421</v>
      </c>
      <c r="K43" s="0" t="n">
        <v>885713.393930008</v>
      </c>
      <c r="L43" s="0" t="n">
        <v>3901054.34878415</v>
      </c>
      <c r="M43" s="0" t="n">
        <v>3676565.26834433</v>
      </c>
      <c r="N43" s="0" t="n">
        <v>3922649.52665597</v>
      </c>
      <c r="O43" s="0" t="n">
        <v>3696865.07609838</v>
      </c>
      <c r="P43" s="0" t="n">
        <v>152184.431946737</v>
      </c>
      <c r="Q43" s="0" t="n">
        <v>147618.898988335</v>
      </c>
    </row>
    <row r="44" customFormat="false" ht="12.75" hidden="false" customHeight="false" outlineLevel="0" collapsed="false">
      <c r="A44" s="0" t="n">
        <v>91</v>
      </c>
      <c r="B44" s="0" t="n">
        <v>23710350.8968302</v>
      </c>
      <c r="C44" s="0" t="n">
        <v>22719500.9039101</v>
      </c>
      <c r="D44" s="0" t="n">
        <v>23842395.3909048</v>
      </c>
      <c r="E44" s="0" t="n">
        <v>22843624.2669322</v>
      </c>
      <c r="F44" s="0" t="n">
        <v>17178788.3341193</v>
      </c>
      <c r="G44" s="0" t="n">
        <v>5540712.56979082</v>
      </c>
      <c r="H44" s="0" t="n">
        <v>17302912.3795991</v>
      </c>
      <c r="I44" s="0" t="n">
        <v>5540711.88733311</v>
      </c>
      <c r="J44" s="0" t="n">
        <v>968999.502236824</v>
      </c>
      <c r="K44" s="0" t="n">
        <v>939929.517169719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75" hidden="false" customHeight="false" outlineLevel="0" collapsed="false">
      <c r="A45" s="0" t="n">
        <v>92</v>
      </c>
      <c r="B45" s="0" t="n">
        <v>23960726.0092117</v>
      </c>
      <c r="C45" s="0" t="n">
        <v>22957641.3289872</v>
      </c>
      <c r="D45" s="0" t="n">
        <v>24093899.5736193</v>
      </c>
      <c r="E45" s="0" t="n">
        <v>23082826.0207862</v>
      </c>
      <c r="F45" s="0" t="n">
        <v>17324768.5899572</v>
      </c>
      <c r="G45" s="0" t="n">
        <v>5632872.73903006</v>
      </c>
      <c r="H45" s="0" t="n">
        <v>17449953.9676131</v>
      </c>
      <c r="I45" s="0" t="n">
        <v>5632872.05317304</v>
      </c>
      <c r="J45" s="0" t="n">
        <v>1058520.45537948</v>
      </c>
      <c r="K45" s="0" t="n">
        <v>1026764.8417181</v>
      </c>
      <c r="L45" s="0" t="n">
        <v>3990875.22806824</v>
      </c>
      <c r="M45" s="0" t="n">
        <v>3761556.56963567</v>
      </c>
      <c r="N45" s="0" t="n">
        <v>4013071.09540848</v>
      </c>
      <c r="O45" s="0" t="n">
        <v>3782421.02841162</v>
      </c>
      <c r="P45" s="0" t="n">
        <v>176420.07589658</v>
      </c>
      <c r="Q45" s="0" t="n">
        <v>171127.473619683</v>
      </c>
    </row>
    <row r="46" customFormat="false" ht="12.75" hidden="false" customHeight="false" outlineLevel="0" collapsed="false">
      <c r="A46" s="0" t="n">
        <v>93</v>
      </c>
      <c r="B46" s="0" t="n">
        <v>24137948.2943195</v>
      </c>
      <c r="C46" s="0" t="n">
        <v>23127532.8241715</v>
      </c>
      <c r="D46" s="0" t="n">
        <v>24272460.0337102</v>
      </c>
      <c r="E46" s="0" t="n">
        <v>23253975.4031901</v>
      </c>
      <c r="F46" s="0" t="n">
        <v>17414452.5307798</v>
      </c>
      <c r="G46" s="0" t="n">
        <v>5713080.2933917</v>
      </c>
      <c r="H46" s="0" t="n">
        <v>17540895.7908936</v>
      </c>
      <c r="I46" s="0" t="n">
        <v>5713079.61229653</v>
      </c>
      <c r="J46" s="0" t="n">
        <v>1175680.02404224</v>
      </c>
      <c r="K46" s="0" t="n">
        <v>1140409.62332098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75" hidden="false" customHeight="false" outlineLevel="0" collapsed="false">
      <c r="A47" s="0" t="n">
        <v>94</v>
      </c>
      <c r="B47" s="0" t="n">
        <v>24326226.1719012</v>
      </c>
      <c r="C47" s="0" t="n">
        <v>23305224.2326552</v>
      </c>
      <c r="D47" s="0" t="n">
        <v>24461843.9256548</v>
      </c>
      <c r="E47" s="0" t="n">
        <v>23432706.4682291</v>
      </c>
      <c r="F47" s="0" t="n">
        <v>17489491.9736213</v>
      </c>
      <c r="G47" s="0" t="n">
        <v>5815732.2590339</v>
      </c>
      <c r="H47" s="0" t="n">
        <v>17616974.870136</v>
      </c>
      <c r="I47" s="0" t="n">
        <v>5815731.59809311</v>
      </c>
      <c r="J47" s="0" t="n">
        <v>1257464.3800921</v>
      </c>
      <c r="K47" s="0" t="n">
        <v>1219740.44868934</v>
      </c>
      <c r="L47" s="0" t="n">
        <v>4049323.62433669</v>
      </c>
      <c r="M47" s="0" t="n">
        <v>3817108.53379486</v>
      </c>
      <c r="N47" s="0" t="n">
        <v>4071926.85759448</v>
      </c>
      <c r="O47" s="0" t="n">
        <v>3838355.91778831</v>
      </c>
      <c r="P47" s="0" t="n">
        <v>209577.396682017</v>
      </c>
      <c r="Q47" s="0" t="n">
        <v>203290.074781556</v>
      </c>
    </row>
    <row r="48" customFormat="false" ht="12.75" hidden="false" customHeight="false" outlineLevel="0" collapsed="false">
      <c r="A48" s="0" t="n">
        <v>95</v>
      </c>
      <c r="B48" s="0" t="n">
        <v>24479442.0265008</v>
      </c>
      <c r="C48" s="0" t="n">
        <v>23450750.2564277</v>
      </c>
      <c r="D48" s="0" t="n">
        <v>24615319.0067755</v>
      </c>
      <c r="E48" s="0" t="n">
        <v>23578476.1674165</v>
      </c>
      <c r="F48" s="0" t="n">
        <v>17563324.6688285</v>
      </c>
      <c r="G48" s="0" t="n">
        <v>5887425.58759915</v>
      </c>
      <c r="H48" s="0" t="n">
        <v>17691051.2434453</v>
      </c>
      <c r="I48" s="0" t="n">
        <v>5887424.92397128</v>
      </c>
      <c r="J48" s="0" t="n">
        <v>1309995.24706272</v>
      </c>
      <c r="K48" s="0" t="n">
        <v>1270695.38965083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75" hidden="false" customHeight="false" outlineLevel="0" collapsed="false">
      <c r="A49" s="0" t="n">
        <v>96</v>
      </c>
      <c r="B49" s="0" t="n">
        <v>24663605.5324945</v>
      </c>
      <c r="C49" s="0" t="n">
        <v>23625065.3244369</v>
      </c>
      <c r="D49" s="0" t="n">
        <v>24801437.5320365</v>
      </c>
      <c r="E49" s="0" t="n">
        <v>23754628.9566285</v>
      </c>
      <c r="F49" s="0" t="n">
        <v>17686239.4415882</v>
      </c>
      <c r="G49" s="0" t="n">
        <v>5938825.88284869</v>
      </c>
      <c r="H49" s="0" t="n">
        <v>17815803.7156955</v>
      </c>
      <c r="I49" s="0" t="n">
        <v>5938825.24093307</v>
      </c>
      <c r="J49" s="0" t="n">
        <v>1351558.78262537</v>
      </c>
      <c r="K49" s="0" t="n">
        <v>1311012.01914661</v>
      </c>
      <c r="L49" s="0" t="n">
        <v>4104972.31284372</v>
      </c>
      <c r="M49" s="0" t="n">
        <v>3869766.43725961</v>
      </c>
      <c r="N49" s="0" t="n">
        <v>4127944.588055</v>
      </c>
      <c r="O49" s="0" t="n">
        <v>3891360.72190572</v>
      </c>
      <c r="P49" s="0" t="n">
        <v>225259.797104229</v>
      </c>
      <c r="Q49" s="0" t="n">
        <v>218502.003191102</v>
      </c>
    </row>
    <row r="50" customFormat="false" ht="12.75" hidden="false" customHeight="false" outlineLevel="0" collapsed="false">
      <c r="A50" s="0" t="n">
        <v>97</v>
      </c>
      <c r="B50" s="0" t="n">
        <v>24829093.2110045</v>
      </c>
      <c r="C50" s="0" t="n">
        <v>23782454.5042243</v>
      </c>
      <c r="D50" s="0" t="n">
        <v>24968111.1496409</v>
      </c>
      <c r="E50" s="0" t="n">
        <v>23913132.921681</v>
      </c>
      <c r="F50" s="0" t="n">
        <v>17811891.351242</v>
      </c>
      <c r="G50" s="0" t="n">
        <v>5970563.15298226</v>
      </c>
      <c r="H50" s="0" t="n">
        <v>17942570.4116548</v>
      </c>
      <c r="I50" s="0" t="n">
        <v>5970562.51002626</v>
      </c>
      <c r="J50" s="0" t="n">
        <v>1404541.03682558</v>
      </c>
      <c r="K50" s="0" t="n">
        <v>1362404.80572081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75" hidden="false" customHeight="false" outlineLevel="0" collapsed="false">
      <c r="A51" s="0" t="n">
        <v>98</v>
      </c>
      <c r="B51" s="0" t="n">
        <v>24885460.1175786</v>
      </c>
      <c r="C51" s="0" t="n">
        <v>23836254.4379847</v>
      </c>
      <c r="D51" s="0" t="n">
        <v>25025468.3485479</v>
      </c>
      <c r="E51" s="0" t="n">
        <v>23967863.7327413</v>
      </c>
      <c r="F51" s="0" t="n">
        <v>17849964.7253441</v>
      </c>
      <c r="G51" s="0" t="n">
        <v>5986289.71264064</v>
      </c>
      <c r="H51" s="0" t="n">
        <v>17981574.667658</v>
      </c>
      <c r="I51" s="0" t="n">
        <v>5986289.06508332</v>
      </c>
      <c r="J51" s="0" t="n">
        <v>1453775.84983856</v>
      </c>
      <c r="K51" s="0" t="n">
        <v>1410162.5743434</v>
      </c>
      <c r="L51" s="0" t="n">
        <v>4142187.27336738</v>
      </c>
      <c r="M51" s="0" t="n">
        <v>3905131.37316984</v>
      </c>
      <c r="N51" s="0" t="n">
        <v>4165522.25470721</v>
      </c>
      <c r="O51" s="0" t="n">
        <v>3927066.60269607</v>
      </c>
      <c r="P51" s="0" t="n">
        <v>242295.974973093</v>
      </c>
      <c r="Q51" s="0" t="n">
        <v>235027.0957239</v>
      </c>
    </row>
    <row r="52" customFormat="false" ht="12.75" hidden="false" customHeight="false" outlineLevel="0" collapsed="false">
      <c r="A52" s="0" t="n">
        <v>99</v>
      </c>
      <c r="B52" s="0" t="n">
        <v>24976356.0733595</v>
      </c>
      <c r="C52" s="0" t="n">
        <v>23923001.9607604</v>
      </c>
      <c r="D52" s="0" t="n">
        <v>25116927.9731444</v>
      </c>
      <c r="E52" s="0" t="n">
        <v>24055141.1078903</v>
      </c>
      <c r="F52" s="0" t="n">
        <v>17962941.0157007</v>
      </c>
      <c r="G52" s="0" t="n">
        <v>5960060.94505977</v>
      </c>
      <c r="H52" s="0" t="n">
        <v>18095080.7895087</v>
      </c>
      <c r="I52" s="0" t="n">
        <v>5960060.31838155</v>
      </c>
      <c r="J52" s="0" t="n">
        <v>1515468.92033844</v>
      </c>
      <c r="K52" s="0" t="n">
        <v>1470004.85272829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75" hidden="false" customHeight="false" outlineLevel="0" collapsed="false">
      <c r="A53" s="0" t="n">
        <v>100</v>
      </c>
      <c r="B53" s="0" t="n">
        <v>25102385.2978207</v>
      </c>
      <c r="C53" s="0" t="n">
        <v>24043237.1861836</v>
      </c>
      <c r="D53" s="0" t="n">
        <v>25241665.2501269</v>
      </c>
      <c r="E53" s="0" t="n">
        <v>24174161.9062699</v>
      </c>
      <c r="F53" s="0" t="n">
        <v>18020633.6133702</v>
      </c>
      <c r="G53" s="0" t="n">
        <v>6022603.57281337</v>
      </c>
      <c r="H53" s="0" t="n">
        <v>18151558.9337484</v>
      </c>
      <c r="I53" s="0" t="n">
        <v>6022602.97252142</v>
      </c>
      <c r="J53" s="0" t="n">
        <v>1593488.71318455</v>
      </c>
      <c r="K53" s="0" t="n">
        <v>1545684.05178902</v>
      </c>
      <c r="L53" s="0" t="n">
        <v>4178607.3028785</v>
      </c>
      <c r="M53" s="0" t="n">
        <v>3939800.16547015</v>
      </c>
      <c r="N53" s="0" t="n">
        <v>4201820.90573067</v>
      </c>
      <c r="O53" s="0" t="n">
        <v>3961621.30061545</v>
      </c>
      <c r="P53" s="0" t="n">
        <v>265581.452197426</v>
      </c>
      <c r="Q53" s="0" t="n">
        <v>257614.008631503</v>
      </c>
    </row>
    <row r="54" customFormat="false" ht="12.75" hidden="false" customHeight="false" outlineLevel="0" collapsed="false">
      <c r="A54" s="0" t="n">
        <v>101</v>
      </c>
      <c r="B54" s="0" t="n">
        <v>25392383.5589956</v>
      </c>
      <c r="C54" s="0" t="n">
        <v>24318974.902775</v>
      </c>
      <c r="D54" s="0" t="n">
        <v>25533690.6069451</v>
      </c>
      <c r="E54" s="0" t="n">
        <v>24451805.421261</v>
      </c>
      <c r="F54" s="0" t="n">
        <v>18214863.5018421</v>
      </c>
      <c r="G54" s="0" t="n">
        <v>6104111.40093289</v>
      </c>
      <c r="H54" s="0" t="n">
        <v>18347694.6330442</v>
      </c>
      <c r="I54" s="0" t="n">
        <v>6104110.78821682</v>
      </c>
      <c r="J54" s="0" t="n">
        <v>1675001.48716889</v>
      </c>
      <c r="K54" s="0" t="n">
        <v>1624751.44255383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75" hidden="false" customHeight="false" outlineLevel="0" collapsed="false">
      <c r="A55" s="0" t="n">
        <v>102</v>
      </c>
      <c r="B55" s="0" t="n">
        <v>25567302.9778815</v>
      </c>
      <c r="C55" s="0" t="n">
        <v>24484991.2427954</v>
      </c>
      <c r="D55" s="0" t="n">
        <v>25709878.2260633</v>
      </c>
      <c r="E55" s="0" t="n">
        <v>24619012.1463682</v>
      </c>
      <c r="F55" s="0" t="n">
        <v>18321526.5944954</v>
      </c>
      <c r="G55" s="0" t="n">
        <v>6163464.64829994</v>
      </c>
      <c r="H55" s="0" t="n">
        <v>18455548.1098231</v>
      </c>
      <c r="I55" s="0" t="n">
        <v>6163464.03654513</v>
      </c>
      <c r="J55" s="0" t="n">
        <v>1743518.91518468</v>
      </c>
      <c r="K55" s="0" t="n">
        <v>1691213.34772914</v>
      </c>
      <c r="L55" s="0" t="n">
        <v>4255521.41344073</v>
      </c>
      <c r="M55" s="0" t="n">
        <v>4012648.46674116</v>
      </c>
      <c r="N55" s="0" t="n">
        <v>4279283.98499619</v>
      </c>
      <c r="O55" s="0" t="n">
        <v>4034986.13719744</v>
      </c>
      <c r="P55" s="0" t="n">
        <v>290586.485864113</v>
      </c>
      <c r="Q55" s="0" t="n">
        <v>281868.891288189</v>
      </c>
    </row>
    <row r="56" customFormat="false" ht="12.75" hidden="false" customHeight="false" outlineLevel="0" collapsed="false">
      <c r="A56" s="0" t="n">
        <v>103</v>
      </c>
      <c r="B56" s="0" t="n">
        <v>25718512.2010447</v>
      </c>
      <c r="C56" s="0" t="n">
        <v>24628063.3466737</v>
      </c>
      <c r="D56" s="0" t="n">
        <v>25862161.4059681</v>
      </c>
      <c r="E56" s="0" t="n">
        <v>24763093.7698508</v>
      </c>
      <c r="F56" s="0" t="n">
        <v>18405584.3879714</v>
      </c>
      <c r="G56" s="0" t="n">
        <v>6222478.9587023</v>
      </c>
      <c r="H56" s="0" t="n">
        <v>18540615.4238637</v>
      </c>
      <c r="I56" s="0" t="n">
        <v>6222478.34598712</v>
      </c>
      <c r="J56" s="0" t="n">
        <v>1826732.35499237</v>
      </c>
      <c r="K56" s="0" t="n">
        <v>1771930.3843426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75" hidden="false" customHeight="false" outlineLevel="0" collapsed="false">
      <c r="A57" s="0" t="n">
        <v>104</v>
      </c>
      <c r="B57" s="0" t="n">
        <v>25891228.1138623</v>
      </c>
      <c r="C57" s="0" t="n">
        <v>24792276.4297393</v>
      </c>
      <c r="D57" s="0" t="n">
        <v>26034991.9264397</v>
      </c>
      <c r="E57" s="0" t="n">
        <v>24927414.5843059</v>
      </c>
      <c r="F57" s="0" t="n">
        <v>18506028.1103773</v>
      </c>
      <c r="G57" s="0" t="n">
        <v>6286248.31936199</v>
      </c>
      <c r="H57" s="0" t="n">
        <v>18641166.87182</v>
      </c>
      <c r="I57" s="0" t="n">
        <v>6286247.7124859</v>
      </c>
      <c r="J57" s="0" t="n">
        <v>1920356.4131412</v>
      </c>
      <c r="K57" s="0" t="n">
        <v>1862745.72074696</v>
      </c>
      <c r="L57" s="0" t="n">
        <v>4308788.743627</v>
      </c>
      <c r="M57" s="0" t="n">
        <v>4063177.60835873</v>
      </c>
      <c r="N57" s="0" t="n">
        <v>4332749.4093303</v>
      </c>
      <c r="O57" s="0" t="n">
        <v>4085701.49002404</v>
      </c>
      <c r="P57" s="0" t="n">
        <v>320059.4021902</v>
      </c>
      <c r="Q57" s="0" t="n">
        <v>310457.620124494</v>
      </c>
    </row>
    <row r="58" customFormat="false" ht="12.75" hidden="false" customHeight="false" outlineLevel="0" collapsed="false">
      <c r="A58" s="0" t="n">
        <v>105</v>
      </c>
      <c r="B58" s="0" t="n">
        <v>26118808.383009</v>
      </c>
      <c r="C58" s="0" t="n">
        <v>25008862.8681207</v>
      </c>
      <c r="D58" s="0" t="n">
        <v>26259610.7084629</v>
      </c>
      <c r="E58" s="0" t="n">
        <v>25141217.2247373</v>
      </c>
      <c r="F58" s="0" t="n">
        <v>18694286.8260866</v>
      </c>
      <c r="G58" s="0" t="n">
        <v>6314576.04203402</v>
      </c>
      <c r="H58" s="0" t="n">
        <v>18826641.7905222</v>
      </c>
      <c r="I58" s="0" t="n">
        <v>6314575.4342151</v>
      </c>
      <c r="J58" s="0" t="n">
        <v>1979050.778297</v>
      </c>
      <c r="K58" s="0" t="n">
        <v>1919679.25494809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75" hidden="false" customHeight="false" outlineLevel="0" collapsed="false">
      <c r="A59" s="0" t="n">
        <v>106</v>
      </c>
      <c r="B59" s="0" t="n">
        <v>26276802.0677763</v>
      </c>
      <c r="C59" s="0" t="n">
        <v>25160154.8028186</v>
      </c>
      <c r="D59" s="0" t="n">
        <v>26417734.7985785</v>
      </c>
      <c r="E59" s="0" t="n">
        <v>25292631.7407478</v>
      </c>
      <c r="F59" s="0" t="n">
        <v>18798033.1124567</v>
      </c>
      <c r="G59" s="0" t="n">
        <v>6362121.6903619</v>
      </c>
      <c r="H59" s="0" t="n">
        <v>18930510.6589032</v>
      </c>
      <c r="I59" s="0" t="n">
        <v>6362121.08184459</v>
      </c>
      <c r="J59" s="0" t="n">
        <v>2040694.21273163</v>
      </c>
      <c r="K59" s="0" t="n">
        <v>1979473.38634968</v>
      </c>
      <c r="L59" s="0" t="n">
        <v>4373667.82884412</v>
      </c>
      <c r="M59" s="0" t="n">
        <v>4124819.30468961</v>
      </c>
      <c r="N59" s="0" t="n">
        <v>4397156.64762589</v>
      </c>
      <c r="O59" s="0" t="n">
        <v>4146899.652907</v>
      </c>
      <c r="P59" s="0" t="n">
        <v>340115.702121938</v>
      </c>
      <c r="Q59" s="0" t="n">
        <v>329912.23105828</v>
      </c>
    </row>
    <row r="60" customFormat="false" ht="12.75" hidden="false" customHeight="false" outlineLevel="0" collapsed="false">
      <c r="A60" s="0" t="n">
        <v>107</v>
      </c>
      <c r="B60" s="0" t="n">
        <v>26507722.2940432</v>
      </c>
      <c r="C60" s="0" t="n">
        <v>25380282.8905566</v>
      </c>
      <c r="D60" s="0" t="n">
        <v>26650008.9016925</v>
      </c>
      <c r="E60" s="0" t="n">
        <v>25514032.4729625</v>
      </c>
      <c r="F60" s="0" t="n">
        <v>18940633.1457595</v>
      </c>
      <c r="G60" s="0" t="n">
        <v>6439649.74479707</v>
      </c>
      <c r="H60" s="0" t="n">
        <v>19074383.3383444</v>
      </c>
      <c r="I60" s="0" t="n">
        <v>6439649.13461811</v>
      </c>
      <c r="J60" s="0" t="n">
        <v>2112057.49675242</v>
      </c>
      <c r="K60" s="0" t="n">
        <v>2048695.77184984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75" hidden="false" customHeight="false" outlineLevel="0" collapsed="false">
      <c r="A61" s="0" t="n">
        <v>108</v>
      </c>
      <c r="B61" s="0" t="n">
        <v>26616037.9665407</v>
      </c>
      <c r="C61" s="0" t="n">
        <v>25482895.0621167</v>
      </c>
      <c r="D61" s="0" t="n">
        <v>26758840.5531389</v>
      </c>
      <c r="E61" s="0" t="n">
        <v>25617127.9362589</v>
      </c>
      <c r="F61" s="0" t="n">
        <v>19009084.5535574</v>
      </c>
      <c r="G61" s="0" t="n">
        <v>6473810.50855929</v>
      </c>
      <c r="H61" s="0" t="n">
        <v>19143318.032772</v>
      </c>
      <c r="I61" s="0" t="n">
        <v>6473809.90348686</v>
      </c>
      <c r="J61" s="0" t="n">
        <v>2180441.11052233</v>
      </c>
      <c r="K61" s="0" t="n">
        <v>2115027.87720666</v>
      </c>
      <c r="L61" s="0" t="n">
        <v>4429332.09295158</v>
      </c>
      <c r="M61" s="0" t="n">
        <v>4177586.6989562</v>
      </c>
      <c r="N61" s="0" t="n">
        <v>4453132.24794133</v>
      </c>
      <c r="O61" s="0" t="n">
        <v>4199959.70588007</v>
      </c>
      <c r="P61" s="0" t="n">
        <v>363406.851753722</v>
      </c>
      <c r="Q61" s="0" t="n">
        <v>352504.646201111</v>
      </c>
    </row>
    <row r="62" customFormat="false" ht="12.75" hidden="false" customHeight="false" outlineLevel="0" collapsed="false">
      <c r="A62" s="0" t="n">
        <v>109</v>
      </c>
      <c r="B62" s="0" t="n">
        <v>26792691.8551173</v>
      </c>
      <c r="C62" s="0" t="n">
        <v>25651083.0448415</v>
      </c>
      <c r="D62" s="0" t="n">
        <v>26935537.6772436</v>
      </c>
      <c r="E62" s="0" t="n">
        <v>25785356.5580608</v>
      </c>
      <c r="F62" s="0" t="n">
        <v>19124843.6783676</v>
      </c>
      <c r="G62" s="0" t="n">
        <v>6526239.36647383</v>
      </c>
      <c r="H62" s="0" t="n">
        <v>19259117.7959344</v>
      </c>
      <c r="I62" s="0" t="n">
        <v>6526238.76212634</v>
      </c>
      <c r="J62" s="0" t="n">
        <v>2289856.32559129</v>
      </c>
      <c r="K62" s="0" t="n">
        <v>2221160.63582355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75" hidden="false" customHeight="false" outlineLevel="0" collapsed="false">
      <c r="A63" s="0" t="n">
        <v>110</v>
      </c>
      <c r="B63" s="0" t="n">
        <v>26986551.7957591</v>
      </c>
      <c r="C63" s="0" t="n">
        <v>25834768.7738789</v>
      </c>
      <c r="D63" s="0" t="n">
        <v>27131439.4273865</v>
      </c>
      <c r="E63" s="0" t="n">
        <v>25970961.6906208</v>
      </c>
      <c r="F63" s="0" t="n">
        <v>19308842.90649</v>
      </c>
      <c r="G63" s="0" t="n">
        <v>6525925.86738891</v>
      </c>
      <c r="H63" s="0" t="n">
        <v>19445036.4562907</v>
      </c>
      <c r="I63" s="0" t="n">
        <v>6525925.23433006</v>
      </c>
      <c r="J63" s="0" t="n">
        <v>2351173.8897969</v>
      </c>
      <c r="K63" s="0" t="n">
        <v>2280638.67310299</v>
      </c>
      <c r="L63" s="0" t="n">
        <v>4490071.97546504</v>
      </c>
      <c r="M63" s="0" t="n">
        <v>4235216.34845428</v>
      </c>
      <c r="N63" s="0" t="n">
        <v>4514219.65573842</v>
      </c>
      <c r="O63" s="0" t="n">
        <v>4257919.86041077</v>
      </c>
      <c r="P63" s="0" t="n">
        <v>391862.31496615</v>
      </c>
      <c r="Q63" s="0" t="n">
        <v>380106.445517166</v>
      </c>
    </row>
    <row r="64" customFormat="false" ht="12.75" hidden="false" customHeight="false" outlineLevel="0" collapsed="false">
      <c r="A64" s="0" t="n">
        <v>111</v>
      </c>
      <c r="B64" s="0" t="n">
        <v>27234716.2592064</v>
      </c>
      <c r="C64" s="0" t="n">
        <v>26070009.9854559</v>
      </c>
      <c r="D64" s="0" t="n">
        <v>27380143.8088232</v>
      </c>
      <c r="E64" s="0" t="n">
        <v>26206710.4229125</v>
      </c>
      <c r="F64" s="0" t="n">
        <v>19470550.308799</v>
      </c>
      <c r="G64" s="0" t="n">
        <v>6599459.67665695</v>
      </c>
      <c r="H64" s="0" t="n">
        <v>19607251.3802682</v>
      </c>
      <c r="I64" s="0" t="n">
        <v>6599459.04264421</v>
      </c>
      <c r="J64" s="0" t="n">
        <v>2419461.93333879</v>
      </c>
      <c r="K64" s="0" t="n">
        <v>2346878.07533862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75" hidden="false" customHeight="false" outlineLevel="0" collapsed="false">
      <c r="A65" s="0" t="n">
        <v>112</v>
      </c>
      <c r="B65" s="0" t="n">
        <v>27376236.427083</v>
      </c>
      <c r="C65" s="0" t="n">
        <v>26204265.7367148</v>
      </c>
      <c r="D65" s="0" t="n">
        <v>27522322.5783864</v>
      </c>
      <c r="E65" s="0" t="n">
        <v>26341585.2575691</v>
      </c>
      <c r="F65" s="0" t="n">
        <v>19552184.6670016</v>
      </c>
      <c r="G65" s="0" t="n">
        <v>6652081.06971318</v>
      </c>
      <c r="H65" s="0" t="n">
        <v>19689504.7702183</v>
      </c>
      <c r="I65" s="0" t="n">
        <v>6652080.48735081</v>
      </c>
      <c r="J65" s="0" t="n">
        <v>2449715.17334302</v>
      </c>
      <c r="K65" s="0" t="n">
        <v>2376223.71814273</v>
      </c>
      <c r="L65" s="0" t="n">
        <v>4554716.97920241</v>
      </c>
      <c r="M65" s="0" t="n">
        <v>4296618.88551371</v>
      </c>
      <c r="N65" s="0" t="n">
        <v>4579064.41197799</v>
      </c>
      <c r="O65" s="0" t="n">
        <v>4319510.17893864</v>
      </c>
      <c r="P65" s="0" t="n">
        <v>408285.862223837</v>
      </c>
      <c r="Q65" s="0" t="n">
        <v>396037.286357122</v>
      </c>
    </row>
    <row r="66" customFormat="false" ht="12.75" hidden="false" customHeight="false" outlineLevel="0" collapsed="false">
      <c r="A66" s="0" t="n">
        <v>113</v>
      </c>
      <c r="B66" s="0" t="n">
        <v>27626380.4854237</v>
      </c>
      <c r="C66" s="0" t="n">
        <v>26442212.8249711</v>
      </c>
      <c r="D66" s="0" t="n">
        <v>27773034.0614332</v>
      </c>
      <c r="E66" s="0" t="n">
        <v>26580065.723065</v>
      </c>
      <c r="F66" s="0" t="n">
        <v>19722313.101033</v>
      </c>
      <c r="G66" s="0" t="n">
        <v>6719899.72393814</v>
      </c>
      <c r="H66" s="0" t="n">
        <v>19860166.5760214</v>
      </c>
      <c r="I66" s="0" t="n">
        <v>6719899.14704361</v>
      </c>
      <c r="J66" s="0" t="n">
        <v>2539737.80324493</v>
      </c>
      <c r="K66" s="0" t="n">
        <v>2463545.66914758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75" hidden="false" customHeight="false" outlineLevel="0" collapsed="false">
      <c r="A67" s="0" t="n">
        <v>114</v>
      </c>
      <c r="B67" s="0" t="n">
        <v>27795506.7354173</v>
      </c>
      <c r="C67" s="0" t="n">
        <v>26602935.124577</v>
      </c>
      <c r="D67" s="0" t="n">
        <v>27943861.5218086</v>
      </c>
      <c r="E67" s="0" t="n">
        <v>26742387.1619869</v>
      </c>
      <c r="F67" s="0" t="n">
        <v>19816219.6853774</v>
      </c>
      <c r="G67" s="0" t="n">
        <v>6786715.43919959</v>
      </c>
      <c r="H67" s="0" t="n">
        <v>19955672.2632192</v>
      </c>
      <c r="I67" s="0" t="n">
        <v>6786714.89876766</v>
      </c>
      <c r="J67" s="0" t="n">
        <v>2580574.45894428</v>
      </c>
      <c r="K67" s="0" t="n">
        <v>2503157.22517595</v>
      </c>
      <c r="L67" s="0" t="n">
        <v>4624034.9807992</v>
      </c>
      <c r="M67" s="0" t="n">
        <v>4362244.02327086</v>
      </c>
      <c r="N67" s="0" t="n">
        <v>4648760.51934706</v>
      </c>
      <c r="O67" s="0" t="n">
        <v>4385491.63029432</v>
      </c>
      <c r="P67" s="0" t="n">
        <v>430095.74315738</v>
      </c>
      <c r="Q67" s="0" t="n">
        <v>417192.870862659</v>
      </c>
    </row>
    <row r="68" customFormat="false" ht="12.75" hidden="false" customHeight="false" outlineLevel="0" collapsed="false">
      <c r="A68" s="0" t="n">
        <v>115</v>
      </c>
      <c r="B68" s="0" t="n">
        <v>27980941.6926076</v>
      </c>
      <c r="C68" s="0" t="n">
        <v>26778875.0655795</v>
      </c>
      <c r="D68" s="0" t="n">
        <v>28130235.0083045</v>
      </c>
      <c r="E68" s="0" t="n">
        <v>26919208.4668781</v>
      </c>
      <c r="F68" s="0" t="n">
        <v>19939179.311879</v>
      </c>
      <c r="G68" s="0" t="n">
        <v>6839695.75370051</v>
      </c>
      <c r="H68" s="0" t="n">
        <v>20079513.2602042</v>
      </c>
      <c r="I68" s="0" t="n">
        <v>6839695.20667387</v>
      </c>
      <c r="J68" s="0" t="n">
        <v>2643235.14766768</v>
      </c>
      <c r="K68" s="0" t="n">
        <v>2563938.09323765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75" hidden="false" customHeight="false" outlineLevel="0" collapsed="false">
      <c r="A69" s="0" t="n">
        <v>116</v>
      </c>
      <c r="B69" s="0" t="n">
        <v>28178756.4987351</v>
      </c>
      <c r="C69" s="0" t="n">
        <v>26967497.5987134</v>
      </c>
      <c r="D69" s="0" t="n">
        <v>28328831.6369883</v>
      </c>
      <c r="E69" s="0" t="n">
        <v>27108560.9088648</v>
      </c>
      <c r="F69" s="0" t="n">
        <v>20054657.4302745</v>
      </c>
      <c r="G69" s="0" t="n">
        <v>6912840.1684389</v>
      </c>
      <c r="H69" s="0" t="n">
        <v>20195721.300776</v>
      </c>
      <c r="I69" s="0" t="n">
        <v>6912839.60808888</v>
      </c>
      <c r="J69" s="0" t="n">
        <v>2698482.20048234</v>
      </c>
      <c r="K69" s="0" t="n">
        <v>2617527.73446787</v>
      </c>
      <c r="L69" s="0" t="n">
        <v>4688406.9788684</v>
      </c>
      <c r="M69" s="0" t="n">
        <v>4423296.86094926</v>
      </c>
      <c r="N69" s="0" t="n">
        <v>4713418.20407256</v>
      </c>
      <c r="O69" s="0" t="n">
        <v>4446813.02991627</v>
      </c>
      <c r="P69" s="0" t="n">
        <v>449747.033413723</v>
      </c>
      <c r="Q69" s="0" t="n">
        <v>436254.622411311</v>
      </c>
    </row>
    <row r="70" customFormat="false" ht="12.75" hidden="false" customHeight="false" outlineLevel="0" collapsed="false">
      <c r="A70" s="0" t="n">
        <v>117</v>
      </c>
      <c r="B70" s="0" t="n">
        <v>28322308.7451912</v>
      </c>
      <c r="C70" s="0" t="n">
        <v>27103987.0314612</v>
      </c>
      <c r="D70" s="0" t="n">
        <v>28472416.2566573</v>
      </c>
      <c r="E70" s="0" t="n">
        <v>27245080.7617261</v>
      </c>
      <c r="F70" s="0" t="n">
        <v>20146511.8311116</v>
      </c>
      <c r="G70" s="0" t="n">
        <v>6957475.20034966</v>
      </c>
      <c r="H70" s="0" t="n">
        <v>20287606.1146066</v>
      </c>
      <c r="I70" s="0" t="n">
        <v>6957474.64711953</v>
      </c>
      <c r="J70" s="0" t="n">
        <v>2760723.94331852</v>
      </c>
      <c r="K70" s="0" t="n">
        <v>2677902.22501897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75" hidden="false" customHeight="false" outlineLevel="0" collapsed="false">
      <c r="A71" s="0" t="n">
        <v>118</v>
      </c>
      <c r="B71" s="0" t="n">
        <v>28476991.8259569</v>
      </c>
      <c r="C71" s="0" t="n">
        <v>27249824.7203474</v>
      </c>
      <c r="D71" s="0" t="n">
        <v>28625787.9464742</v>
      </c>
      <c r="E71" s="0" t="n">
        <v>27389686.5219939</v>
      </c>
      <c r="F71" s="0" t="n">
        <v>20232442.2021344</v>
      </c>
      <c r="G71" s="0" t="n">
        <v>7017382.51821295</v>
      </c>
      <c r="H71" s="0" t="n">
        <v>20372304.560011</v>
      </c>
      <c r="I71" s="0" t="n">
        <v>7017381.96198286</v>
      </c>
      <c r="J71" s="0" t="n">
        <v>2810760.16692022</v>
      </c>
      <c r="K71" s="0" t="n">
        <v>2726437.36191261</v>
      </c>
      <c r="L71" s="0" t="n">
        <v>4736669.45869422</v>
      </c>
      <c r="M71" s="0" t="n">
        <v>4468729.57424079</v>
      </c>
      <c r="N71" s="0" t="n">
        <v>4761467.65047552</v>
      </c>
      <c r="O71" s="0" t="n">
        <v>4492045.50821291</v>
      </c>
      <c r="P71" s="0" t="n">
        <v>468460.027820036</v>
      </c>
      <c r="Q71" s="0" t="n">
        <v>454406.226985435</v>
      </c>
    </row>
    <row r="72" customFormat="false" ht="12.75" hidden="false" customHeight="false" outlineLevel="0" collapsed="false">
      <c r="A72" s="0" t="n">
        <v>119</v>
      </c>
      <c r="B72" s="0" t="n">
        <v>28788524.586365</v>
      </c>
      <c r="C72" s="0" t="n">
        <v>27545510.7328136</v>
      </c>
      <c r="D72" s="0" t="n">
        <v>28935657.0290064</v>
      </c>
      <c r="E72" s="0" t="n">
        <v>27683808.6677472</v>
      </c>
      <c r="F72" s="0" t="n">
        <v>20465845.4159632</v>
      </c>
      <c r="G72" s="0" t="n">
        <v>7079665.31685034</v>
      </c>
      <c r="H72" s="0" t="n">
        <v>20604143.9085467</v>
      </c>
      <c r="I72" s="0" t="n">
        <v>7079664.75920056</v>
      </c>
      <c r="J72" s="0" t="n">
        <v>2945728.79873442</v>
      </c>
      <c r="K72" s="0" t="n">
        <v>2857356.93477239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75" hidden="false" customHeight="false" outlineLevel="0" collapsed="false">
      <c r="A73" s="0" t="n">
        <v>120</v>
      </c>
      <c r="B73" s="0" t="n">
        <v>28927415.1466091</v>
      </c>
      <c r="C73" s="0" t="n">
        <v>27677539.7135363</v>
      </c>
      <c r="D73" s="0" t="n">
        <v>29074522.7120491</v>
      </c>
      <c r="E73" s="0" t="n">
        <v>27815815.1669095</v>
      </c>
      <c r="F73" s="0" t="n">
        <v>20590503.3549046</v>
      </c>
      <c r="G73" s="0" t="n">
        <v>7087036.35863164</v>
      </c>
      <c r="H73" s="0" t="n">
        <v>20728779.3646998</v>
      </c>
      <c r="I73" s="0" t="n">
        <v>7087035.80220975</v>
      </c>
      <c r="J73" s="0" t="n">
        <v>3010500.20212061</v>
      </c>
      <c r="K73" s="0" t="n">
        <v>2920185.19605699</v>
      </c>
      <c r="L73" s="0" t="n">
        <v>4811548.56710657</v>
      </c>
      <c r="M73" s="0" t="n">
        <v>4539730.13581544</v>
      </c>
      <c r="N73" s="0" t="n">
        <v>4836065.49146353</v>
      </c>
      <c r="O73" s="0" t="n">
        <v>4562777.80926656</v>
      </c>
      <c r="P73" s="0" t="n">
        <v>501750.033686769</v>
      </c>
      <c r="Q73" s="0" t="n">
        <v>486697.532676166</v>
      </c>
    </row>
    <row r="74" customFormat="false" ht="12.75" hidden="false" customHeight="false" outlineLevel="0" collapsed="false">
      <c r="A74" s="0" t="n">
        <v>121</v>
      </c>
      <c r="B74" s="0" t="n">
        <v>29187729.4487253</v>
      </c>
      <c r="C74" s="0" t="n">
        <v>27925945.1382411</v>
      </c>
      <c r="D74" s="0" t="n">
        <v>29334973.2082235</v>
      </c>
      <c r="E74" s="0" t="n">
        <v>28064348.7542123</v>
      </c>
      <c r="F74" s="0" t="n">
        <v>20733805.8249159</v>
      </c>
      <c r="G74" s="0" t="n">
        <v>7192139.31332525</v>
      </c>
      <c r="H74" s="0" t="n">
        <v>20872210.0014043</v>
      </c>
      <c r="I74" s="0" t="n">
        <v>7192138.75280802</v>
      </c>
      <c r="J74" s="0" t="n">
        <v>3052219.73270458</v>
      </c>
      <c r="K74" s="0" t="n">
        <v>2960653.14072344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75" hidden="false" customHeight="false" outlineLevel="0" collapsed="false">
      <c r="A75" s="0" t="n">
        <v>122</v>
      </c>
      <c r="B75" s="0" t="n">
        <v>29312157.8499174</v>
      </c>
      <c r="C75" s="0" t="n">
        <v>28044306.0766775</v>
      </c>
      <c r="D75" s="0" t="n">
        <v>29460017.9527112</v>
      </c>
      <c r="E75" s="0" t="n">
        <v>28183289.0474676</v>
      </c>
      <c r="F75" s="0" t="n">
        <v>20808841.4362747</v>
      </c>
      <c r="G75" s="0" t="n">
        <v>7235464.64040282</v>
      </c>
      <c r="H75" s="0" t="n">
        <v>20947824.9683824</v>
      </c>
      <c r="I75" s="0" t="n">
        <v>7235464.07908524</v>
      </c>
      <c r="J75" s="0" t="n">
        <v>3101934.28532025</v>
      </c>
      <c r="K75" s="0" t="n">
        <v>3008876.25676064</v>
      </c>
      <c r="L75" s="0" t="n">
        <v>4876088.01745923</v>
      </c>
      <c r="M75" s="0" t="n">
        <v>4601048.23386746</v>
      </c>
      <c r="N75" s="0" t="n">
        <v>4900730.3881667</v>
      </c>
      <c r="O75" s="0" t="n">
        <v>4624213.83798585</v>
      </c>
      <c r="P75" s="0" t="n">
        <v>516989.047553375</v>
      </c>
      <c r="Q75" s="0" t="n">
        <v>501479.376126774</v>
      </c>
    </row>
    <row r="76" customFormat="false" ht="12.75" hidden="false" customHeight="false" outlineLevel="0" collapsed="false">
      <c r="A76" s="0" t="n">
        <v>123</v>
      </c>
      <c r="B76" s="0" t="n">
        <v>29487062.014594</v>
      </c>
      <c r="C76" s="0" t="n">
        <v>28210590.8769208</v>
      </c>
      <c r="D76" s="0" t="n">
        <v>29634619.3819828</v>
      </c>
      <c r="E76" s="0" t="n">
        <v>28349289.2693858</v>
      </c>
      <c r="F76" s="0" t="n">
        <v>20916963.3003935</v>
      </c>
      <c r="G76" s="0" t="n">
        <v>7293627.57652737</v>
      </c>
      <c r="H76" s="0" t="n">
        <v>21055662.2549737</v>
      </c>
      <c r="I76" s="0" t="n">
        <v>7293627.01441208</v>
      </c>
      <c r="J76" s="0" t="n">
        <v>3130207.19057</v>
      </c>
      <c r="K76" s="0" t="n">
        <v>3036300.9748529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75" hidden="false" customHeight="false" outlineLevel="0" collapsed="false">
      <c r="A77" s="0" t="n">
        <v>124</v>
      </c>
      <c r="B77" s="0" t="n">
        <v>29720646.7027668</v>
      </c>
      <c r="C77" s="0" t="n">
        <v>28432739.2282595</v>
      </c>
      <c r="D77" s="0" t="n">
        <v>29868205.4778715</v>
      </c>
      <c r="E77" s="0" t="n">
        <v>28571438.5983879</v>
      </c>
      <c r="F77" s="0" t="n">
        <v>21088163.556019</v>
      </c>
      <c r="G77" s="0" t="n">
        <v>7344575.67224056</v>
      </c>
      <c r="H77" s="0" t="n">
        <v>21226863.4890577</v>
      </c>
      <c r="I77" s="0" t="n">
        <v>7344575.1093302</v>
      </c>
      <c r="J77" s="0" t="n">
        <v>3178547.84399241</v>
      </c>
      <c r="K77" s="0" t="n">
        <v>3083191.40867264</v>
      </c>
      <c r="L77" s="0" t="n">
        <v>4943204.1774849</v>
      </c>
      <c r="M77" s="0" t="n">
        <v>4664505.58721301</v>
      </c>
      <c r="N77" s="0" t="n">
        <v>4967796.26438709</v>
      </c>
      <c r="O77" s="0" t="n">
        <v>4687623.9297322</v>
      </c>
      <c r="P77" s="0" t="n">
        <v>529757.973998735</v>
      </c>
      <c r="Q77" s="0" t="n">
        <v>513865.234778773</v>
      </c>
    </row>
    <row r="78" customFormat="false" ht="12.75" hidden="false" customHeight="false" outlineLevel="0" collapsed="false">
      <c r="A78" s="0" t="n">
        <v>125</v>
      </c>
      <c r="B78" s="0" t="n">
        <v>29858069.9473239</v>
      </c>
      <c r="C78" s="0" t="n">
        <v>28563929.9009541</v>
      </c>
      <c r="D78" s="0" t="n">
        <v>30004817.1719667</v>
      </c>
      <c r="E78" s="0" t="n">
        <v>28701866.4053727</v>
      </c>
      <c r="F78" s="0" t="n">
        <v>21193634.6225587</v>
      </c>
      <c r="G78" s="0" t="n">
        <v>7370295.27839544</v>
      </c>
      <c r="H78" s="0" t="n">
        <v>21331571.69068</v>
      </c>
      <c r="I78" s="0" t="n">
        <v>7370294.71469263</v>
      </c>
      <c r="J78" s="0" t="n">
        <v>3233899.75052774</v>
      </c>
      <c r="K78" s="0" t="n">
        <v>3136882.75801191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75" hidden="false" customHeight="false" outlineLevel="0" collapsed="false">
      <c r="A79" s="0" t="n">
        <v>126</v>
      </c>
      <c r="B79" s="0" t="n">
        <v>30061731.7874829</v>
      </c>
      <c r="C79" s="0" t="n">
        <v>28757932.7934857</v>
      </c>
      <c r="D79" s="0" t="n">
        <v>30209046.3207902</v>
      </c>
      <c r="E79" s="0" t="n">
        <v>28896402.5598003</v>
      </c>
      <c r="F79" s="0" t="n">
        <v>21357154.138514</v>
      </c>
      <c r="G79" s="0" t="n">
        <v>7400778.6549717</v>
      </c>
      <c r="H79" s="0" t="n">
        <v>21495624.47143</v>
      </c>
      <c r="I79" s="0" t="n">
        <v>7400778.08837023</v>
      </c>
      <c r="J79" s="0" t="n">
        <v>3311938.68226502</v>
      </c>
      <c r="K79" s="0" t="n">
        <v>3212580.52179706</v>
      </c>
      <c r="L79" s="0" t="n">
        <v>5000408.16382839</v>
      </c>
      <c r="M79" s="0" t="n">
        <v>4719016.80635433</v>
      </c>
      <c r="N79" s="0" t="n">
        <v>5024959.54083453</v>
      </c>
      <c r="O79" s="0" t="n">
        <v>4742097.71934115</v>
      </c>
      <c r="P79" s="0" t="n">
        <v>551989.780377503</v>
      </c>
      <c r="Q79" s="0" t="n">
        <v>535430.086966178</v>
      </c>
    </row>
    <row r="80" customFormat="false" ht="12.75" hidden="false" customHeight="false" outlineLevel="0" collapsed="false">
      <c r="A80" s="0" t="n">
        <v>127</v>
      </c>
      <c r="B80" s="0" t="n">
        <v>30217371.6595731</v>
      </c>
      <c r="C80" s="0" t="n">
        <v>28906570.9932987</v>
      </c>
      <c r="D80" s="0" t="n">
        <v>30362551.8316232</v>
      </c>
      <c r="E80" s="0" t="n">
        <v>29043034.4518097</v>
      </c>
      <c r="F80" s="0" t="n">
        <v>21488577.1835472</v>
      </c>
      <c r="G80" s="0" t="n">
        <v>7417993.80975151</v>
      </c>
      <c r="H80" s="0" t="n">
        <v>21625041.2094499</v>
      </c>
      <c r="I80" s="0" t="n">
        <v>7417993.24235981</v>
      </c>
      <c r="J80" s="0" t="n">
        <v>3387929.88178502</v>
      </c>
      <c r="K80" s="0" t="n">
        <v>3286291.98533147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75" hidden="false" customHeight="false" outlineLevel="0" collapsed="false">
      <c r="A81" s="0" t="n">
        <v>128</v>
      </c>
      <c r="B81" s="0" t="n">
        <v>30366242.1593294</v>
      </c>
      <c r="C81" s="0" t="n">
        <v>29047607.641533</v>
      </c>
      <c r="D81" s="0" t="n">
        <v>30510816.2823603</v>
      </c>
      <c r="E81" s="0" t="n">
        <v>29183501.405771</v>
      </c>
      <c r="F81" s="0" t="n">
        <v>21557396.9714759</v>
      </c>
      <c r="G81" s="0" t="n">
        <v>7490210.67005715</v>
      </c>
      <c r="H81" s="0" t="n">
        <v>21693291.3038932</v>
      </c>
      <c r="I81" s="0" t="n">
        <v>7490210.10187776</v>
      </c>
      <c r="J81" s="0" t="n">
        <v>3447421.24395227</v>
      </c>
      <c r="K81" s="0" t="n">
        <v>3343998.6066337</v>
      </c>
      <c r="L81" s="0" t="n">
        <v>5051528.24855441</v>
      </c>
      <c r="M81" s="0" t="n">
        <v>4767808.07678209</v>
      </c>
      <c r="N81" s="0" t="n">
        <v>5075622.88760369</v>
      </c>
      <c r="O81" s="0" t="n">
        <v>4790459.66338194</v>
      </c>
      <c r="P81" s="0" t="n">
        <v>574570.207325379</v>
      </c>
      <c r="Q81" s="0" t="n">
        <v>557333.101105618</v>
      </c>
    </row>
    <row r="82" customFormat="false" ht="12.75" hidden="false" customHeight="false" outlineLevel="0" collapsed="false">
      <c r="A82" s="0" t="n">
        <v>129</v>
      </c>
      <c r="B82" s="0" t="n">
        <v>30562479.1609795</v>
      </c>
      <c r="C82" s="0" t="n">
        <v>29234670.9641695</v>
      </c>
      <c r="D82" s="0" t="n">
        <v>30706423.3203464</v>
      </c>
      <c r="E82" s="0" t="n">
        <v>29369972.5543945</v>
      </c>
      <c r="F82" s="0" t="n">
        <v>21665378.1882438</v>
      </c>
      <c r="G82" s="0" t="n">
        <v>7569292.77592566</v>
      </c>
      <c r="H82" s="0" t="n">
        <v>21800680.3474334</v>
      </c>
      <c r="I82" s="0" t="n">
        <v>7569292.20696114</v>
      </c>
      <c r="J82" s="0" t="n">
        <v>3528350.28146744</v>
      </c>
      <c r="K82" s="0" t="n">
        <v>3422499.77302342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75" hidden="false" customHeight="false" outlineLevel="0" collapsed="false">
      <c r="A83" s="0" t="n">
        <v>130</v>
      </c>
      <c r="B83" s="0" t="n">
        <v>30658931.7889465</v>
      </c>
      <c r="C83" s="0" t="n">
        <v>29325315.6578505</v>
      </c>
      <c r="D83" s="0" t="n">
        <v>30801837.9027383</v>
      </c>
      <c r="E83" s="0" t="n">
        <v>29459640.0074097</v>
      </c>
      <c r="F83" s="0" t="n">
        <v>21730875.0066917</v>
      </c>
      <c r="G83" s="0" t="n">
        <v>7594440.65115888</v>
      </c>
      <c r="H83" s="0" t="n">
        <v>21865199.925998</v>
      </c>
      <c r="I83" s="0" t="n">
        <v>7594440.08141174</v>
      </c>
      <c r="J83" s="0" t="n">
        <v>3597571.74165267</v>
      </c>
      <c r="K83" s="0" t="n">
        <v>3489644.58940309</v>
      </c>
      <c r="L83" s="0" t="n">
        <v>5100694.58905169</v>
      </c>
      <c r="M83" s="0" t="n">
        <v>4814944.12901756</v>
      </c>
      <c r="N83" s="0" t="n">
        <v>5124510.963087</v>
      </c>
      <c r="O83" s="0" t="n">
        <v>4837334.3029164</v>
      </c>
      <c r="P83" s="0" t="n">
        <v>599595.290275445</v>
      </c>
      <c r="Q83" s="0" t="n">
        <v>581607.431567181</v>
      </c>
    </row>
    <row r="84" customFormat="false" ht="12.75" hidden="false" customHeight="false" outlineLevel="0" collapsed="false">
      <c r="A84" s="0" t="n">
        <v>131</v>
      </c>
      <c r="B84" s="0" t="n">
        <v>30842729.7135986</v>
      </c>
      <c r="C84" s="0" t="n">
        <v>29499635.594745</v>
      </c>
      <c r="D84" s="0" t="n">
        <v>30985135.5241787</v>
      </c>
      <c r="E84" s="0" t="n">
        <v>29633489.670022</v>
      </c>
      <c r="F84" s="0" t="n">
        <v>21884149.7351605</v>
      </c>
      <c r="G84" s="0" t="n">
        <v>7615485.85958451</v>
      </c>
      <c r="H84" s="0" t="n">
        <v>22018004.3536368</v>
      </c>
      <c r="I84" s="0" t="n">
        <v>7615485.31638519</v>
      </c>
      <c r="J84" s="0" t="n">
        <v>3640369.18087092</v>
      </c>
      <c r="K84" s="0" t="n">
        <v>3531158.1054448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75" hidden="false" customHeight="false" outlineLevel="0" collapsed="false">
      <c r="A85" s="0" t="n">
        <v>132</v>
      </c>
      <c r="B85" s="0" t="n">
        <v>30816867.1963809</v>
      </c>
      <c r="C85" s="0" t="n">
        <v>29475620.9367141</v>
      </c>
      <c r="D85" s="0" t="n">
        <v>30958953.121904</v>
      </c>
      <c r="E85" s="0" t="n">
        <v>29609173.5477952</v>
      </c>
      <c r="F85" s="0" t="n">
        <v>21872984.0937039</v>
      </c>
      <c r="G85" s="0" t="n">
        <v>7602636.84301025</v>
      </c>
      <c r="H85" s="0" t="n">
        <v>22006537.2514557</v>
      </c>
      <c r="I85" s="0" t="n">
        <v>7602636.29633945</v>
      </c>
      <c r="J85" s="0" t="n">
        <v>3708561.41892058</v>
      </c>
      <c r="K85" s="0" t="n">
        <v>3597304.57635297</v>
      </c>
      <c r="L85" s="0" t="n">
        <v>5127119.82801417</v>
      </c>
      <c r="M85" s="0" t="n">
        <v>4840336.2947378</v>
      </c>
      <c r="N85" s="0" t="n">
        <v>5150799.36898598</v>
      </c>
      <c r="O85" s="0" t="n">
        <v>4862597.91413871</v>
      </c>
      <c r="P85" s="0" t="n">
        <v>618093.569820097</v>
      </c>
      <c r="Q85" s="0" t="n">
        <v>599550.762725494</v>
      </c>
    </row>
    <row r="86" customFormat="false" ht="12.75" hidden="false" customHeight="false" outlineLevel="0" collapsed="false">
      <c r="A86" s="0" t="n">
        <v>133</v>
      </c>
      <c r="B86" s="0" t="n">
        <v>31080608.3504241</v>
      </c>
      <c r="C86" s="0" t="n">
        <v>29726961.9554035</v>
      </c>
      <c r="D86" s="0" t="n">
        <v>31219780.1951558</v>
      </c>
      <c r="E86" s="0" t="n">
        <v>29857775.3194702</v>
      </c>
      <c r="F86" s="0" t="n">
        <v>22027032.9524852</v>
      </c>
      <c r="G86" s="0" t="n">
        <v>7699929.0029183</v>
      </c>
      <c r="H86" s="0" t="n">
        <v>22157846.8639645</v>
      </c>
      <c r="I86" s="0" t="n">
        <v>7699928.45550575</v>
      </c>
      <c r="J86" s="0" t="n">
        <v>3790622.90596327</v>
      </c>
      <c r="K86" s="0" t="n">
        <v>3676904.21878437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75" hidden="false" customHeight="false" outlineLevel="0" collapsed="false">
      <c r="A87" s="0" t="n">
        <v>134</v>
      </c>
      <c r="B87" s="0" t="n">
        <v>31208917.518512</v>
      </c>
      <c r="C87" s="0" t="n">
        <v>29850091.0403552</v>
      </c>
      <c r="D87" s="0" t="n">
        <v>31347848.8415186</v>
      </c>
      <c r="E87" s="0" t="n">
        <v>29980678.3029648</v>
      </c>
      <c r="F87" s="0" t="n">
        <v>22147085.2570636</v>
      </c>
      <c r="G87" s="0" t="n">
        <v>7703005.7832916</v>
      </c>
      <c r="H87" s="0" t="n">
        <v>22277673.0678252</v>
      </c>
      <c r="I87" s="0" t="n">
        <v>7703005.23513964</v>
      </c>
      <c r="J87" s="0" t="n">
        <v>3866999.42366104</v>
      </c>
      <c r="K87" s="0" t="n">
        <v>3750989.44095121</v>
      </c>
      <c r="L87" s="0" t="n">
        <v>5194552.29503473</v>
      </c>
      <c r="M87" s="0" t="n">
        <v>4905276.72156019</v>
      </c>
      <c r="N87" s="0" t="n">
        <v>5217706.06500097</v>
      </c>
      <c r="O87" s="0" t="n">
        <v>4927044.27383703</v>
      </c>
      <c r="P87" s="0" t="n">
        <v>644499.903943506</v>
      </c>
      <c r="Q87" s="0" t="n">
        <v>625164.906825201</v>
      </c>
    </row>
    <row r="88" customFormat="false" ht="12.75" hidden="false" customHeight="false" outlineLevel="0" collapsed="false">
      <c r="A88" s="0" t="n">
        <v>135</v>
      </c>
      <c r="B88" s="0" t="n">
        <v>31412016.8711249</v>
      </c>
      <c r="C88" s="0" t="n">
        <v>30043418.3052703</v>
      </c>
      <c r="D88" s="0" t="n">
        <v>31549339.9128922</v>
      </c>
      <c r="E88" s="0" t="n">
        <v>30172495.5694411</v>
      </c>
      <c r="F88" s="0" t="n">
        <v>22300682.6973365</v>
      </c>
      <c r="G88" s="0" t="n">
        <v>7742735.60793387</v>
      </c>
      <c r="H88" s="0" t="n">
        <v>22429760.5157319</v>
      </c>
      <c r="I88" s="0" t="n">
        <v>7742735.05370921</v>
      </c>
      <c r="J88" s="0" t="n">
        <v>3931129.01475704</v>
      </c>
      <c r="K88" s="0" t="n">
        <v>3813195.14431433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75" hidden="false" customHeight="false" outlineLevel="0" collapsed="false">
      <c r="A89" s="0" t="n">
        <v>136</v>
      </c>
      <c r="B89" s="0" t="n">
        <v>31656388.1359558</v>
      </c>
      <c r="C89" s="0" t="n">
        <v>30275575.5282431</v>
      </c>
      <c r="D89" s="0" t="n">
        <v>31793682.3003383</v>
      </c>
      <c r="E89" s="0" t="n">
        <v>30404625.6391111</v>
      </c>
      <c r="F89" s="0" t="n">
        <v>22412203.834744</v>
      </c>
      <c r="G89" s="0" t="n">
        <v>7863371.6934991</v>
      </c>
      <c r="H89" s="0" t="n">
        <v>22541254.4649612</v>
      </c>
      <c r="I89" s="0" t="n">
        <v>7863371.17414992</v>
      </c>
      <c r="J89" s="0" t="n">
        <v>4025731.08058933</v>
      </c>
      <c r="K89" s="0" t="n">
        <v>3904959.14817165</v>
      </c>
      <c r="L89" s="0" t="n">
        <v>5268226.06776966</v>
      </c>
      <c r="M89" s="0" t="n">
        <v>4974921.18140391</v>
      </c>
      <c r="N89" s="0" t="n">
        <v>5291107.29310087</v>
      </c>
      <c r="O89" s="0" t="n">
        <v>4996432.54980219</v>
      </c>
      <c r="P89" s="0" t="n">
        <v>670955.180098221</v>
      </c>
      <c r="Q89" s="0" t="n">
        <v>650826.524695275</v>
      </c>
    </row>
    <row r="90" customFormat="false" ht="12.75" hidden="false" customHeight="false" outlineLevel="0" collapsed="false">
      <c r="A90" s="0" t="n">
        <v>137</v>
      </c>
      <c r="B90" s="0" t="n">
        <v>31859143.4345947</v>
      </c>
      <c r="C90" s="0" t="n">
        <v>30468655.3525951</v>
      </c>
      <c r="D90" s="0" t="n">
        <v>31995132.9482012</v>
      </c>
      <c r="E90" s="0" t="n">
        <v>30596479.0831993</v>
      </c>
      <c r="F90" s="0" t="n">
        <v>22546312.8024032</v>
      </c>
      <c r="G90" s="0" t="n">
        <v>7922342.55019192</v>
      </c>
      <c r="H90" s="0" t="n">
        <v>22674137.036738</v>
      </c>
      <c r="I90" s="0" t="n">
        <v>7922342.04646126</v>
      </c>
      <c r="J90" s="0" t="n">
        <v>4093672.66563326</v>
      </c>
      <c r="K90" s="0" t="n">
        <v>3970862.48566427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75" hidden="false" customHeight="false" outlineLevel="0" collapsed="false">
      <c r="A91" s="0" t="n">
        <v>138</v>
      </c>
      <c r="B91" s="0" t="n">
        <v>32166670.3102336</v>
      </c>
      <c r="C91" s="0" t="n">
        <v>30762119.1915818</v>
      </c>
      <c r="D91" s="0" t="n">
        <v>32302162.4701385</v>
      </c>
      <c r="E91" s="0" t="n">
        <v>30889475.4011986</v>
      </c>
      <c r="F91" s="0" t="n">
        <v>22775726.1928672</v>
      </c>
      <c r="G91" s="0" t="n">
        <v>7986392.99871463</v>
      </c>
      <c r="H91" s="0" t="n">
        <v>22903082.906883</v>
      </c>
      <c r="I91" s="0" t="n">
        <v>7986392.4943156</v>
      </c>
      <c r="J91" s="0" t="n">
        <v>4189991.40379074</v>
      </c>
      <c r="K91" s="0" t="n">
        <v>4064291.66167702</v>
      </c>
      <c r="L91" s="0" t="n">
        <v>5351933.16495482</v>
      </c>
      <c r="M91" s="0" t="n">
        <v>5053946.78436971</v>
      </c>
      <c r="N91" s="0" t="n">
        <v>5374514.05318473</v>
      </c>
      <c r="O91" s="0" t="n">
        <v>5075176.01447147</v>
      </c>
      <c r="P91" s="0" t="n">
        <v>698331.90063179</v>
      </c>
      <c r="Q91" s="0" t="n">
        <v>677381.943612837</v>
      </c>
    </row>
    <row r="92" customFormat="false" ht="12.75" hidden="false" customHeight="false" outlineLevel="0" collapsed="false">
      <c r="A92" s="0" t="n">
        <v>139</v>
      </c>
      <c r="B92" s="0" t="n">
        <v>32369509.9244382</v>
      </c>
      <c r="C92" s="0" t="n">
        <v>30955795.9611774</v>
      </c>
      <c r="D92" s="0" t="n">
        <v>32503432.596856</v>
      </c>
      <c r="E92" s="0" t="n">
        <v>31081676.8440745</v>
      </c>
      <c r="F92" s="0" t="n">
        <v>22931784.9252635</v>
      </c>
      <c r="G92" s="0" t="n">
        <v>8024011.03591394</v>
      </c>
      <c r="H92" s="0" t="n">
        <v>23057666.3132259</v>
      </c>
      <c r="I92" s="0" t="n">
        <v>8024010.5308486</v>
      </c>
      <c r="J92" s="0" t="n">
        <v>4303876.02261861</v>
      </c>
      <c r="K92" s="0" t="n">
        <v>4174759.74194005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75" hidden="false" customHeight="false" outlineLevel="0" collapsed="false">
      <c r="A93" s="0" t="n">
        <v>140</v>
      </c>
      <c r="B93" s="0" t="n">
        <v>32607898.3462163</v>
      </c>
      <c r="C93" s="0" t="n">
        <v>31183699.6289865</v>
      </c>
      <c r="D93" s="0" t="n">
        <v>32742176.1931974</v>
      </c>
      <c r="E93" s="0" t="n">
        <v>31309914.3675173</v>
      </c>
      <c r="F93" s="0" t="n">
        <v>23155836.170674</v>
      </c>
      <c r="G93" s="0" t="n">
        <v>8027863.45831252</v>
      </c>
      <c r="H93" s="0" t="n">
        <v>23282051.4149344</v>
      </c>
      <c r="I93" s="0" t="n">
        <v>8027862.95258291</v>
      </c>
      <c r="J93" s="0" t="n">
        <v>4364379.12201751</v>
      </c>
      <c r="K93" s="0" t="n">
        <v>4233447.74835698</v>
      </c>
      <c r="L93" s="0" t="n">
        <v>5426037.21989811</v>
      </c>
      <c r="M93" s="0" t="n">
        <v>5124732.24938031</v>
      </c>
      <c r="N93" s="0" t="n">
        <v>5448415.71963762</v>
      </c>
      <c r="O93" s="0" t="n">
        <v>5145771.24272936</v>
      </c>
      <c r="P93" s="0" t="n">
        <v>727396.520336251</v>
      </c>
      <c r="Q93" s="0" t="n">
        <v>705574.624726163</v>
      </c>
    </row>
    <row r="94" customFormat="false" ht="12.75" hidden="false" customHeight="false" outlineLevel="0" collapsed="false">
      <c r="A94" s="0" t="n">
        <v>141</v>
      </c>
      <c r="B94" s="0" t="n">
        <v>32764993.182065</v>
      </c>
      <c r="C94" s="0" t="n">
        <v>31333264.6766575</v>
      </c>
      <c r="D94" s="0" t="n">
        <v>32898668.0308681</v>
      </c>
      <c r="E94" s="0" t="n">
        <v>31458912.5884712</v>
      </c>
      <c r="F94" s="0" t="n">
        <v>23241756.2599847</v>
      </c>
      <c r="G94" s="0" t="n">
        <v>8091508.41667276</v>
      </c>
      <c r="H94" s="0" t="n">
        <v>23367404.6657875</v>
      </c>
      <c r="I94" s="0" t="n">
        <v>8091507.92268371</v>
      </c>
      <c r="J94" s="0" t="n">
        <v>4433570.49582953</v>
      </c>
      <c r="K94" s="0" t="n">
        <v>4300563.38095464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75" hidden="false" customHeight="false" outlineLevel="0" collapsed="false">
      <c r="A95" s="0" t="n">
        <v>142</v>
      </c>
      <c r="B95" s="0" t="n">
        <v>32971061.0126328</v>
      </c>
      <c r="C95" s="0" t="n">
        <v>31529618.9479057</v>
      </c>
      <c r="D95" s="0" t="n">
        <v>33105225.1435374</v>
      </c>
      <c r="E95" s="0" t="n">
        <v>31655726.5998488</v>
      </c>
      <c r="F95" s="0" t="n">
        <v>23451017.509732</v>
      </c>
      <c r="G95" s="0" t="n">
        <v>8078601.43817369</v>
      </c>
      <c r="H95" s="0" t="n">
        <v>23577125.6563082</v>
      </c>
      <c r="I95" s="0" t="n">
        <v>8078600.94354058</v>
      </c>
      <c r="J95" s="0" t="n">
        <v>4512491.1867636</v>
      </c>
      <c r="K95" s="0" t="n">
        <v>4377116.4511607</v>
      </c>
      <c r="L95" s="0" t="n">
        <v>5488186.78930091</v>
      </c>
      <c r="M95" s="0" t="n">
        <v>5184232.232803</v>
      </c>
      <c r="N95" s="0" t="n">
        <v>5510546.30205677</v>
      </c>
      <c r="O95" s="0" t="n">
        <v>5205253.8882733</v>
      </c>
      <c r="P95" s="0" t="n">
        <v>752081.864460601</v>
      </c>
      <c r="Q95" s="0" t="n">
        <v>729519.408526783</v>
      </c>
    </row>
    <row r="96" customFormat="false" ht="12.75" hidden="false" customHeight="false" outlineLevel="0" collapsed="false">
      <c r="A96" s="0" t="n">
        <v>143</v>
      </c>
      <c r="B96" s="0" t="n">
        <v>33285600.4047413</v>
      </c>
      <c r="C96" s="0" t="n">
        <v>31828871.8778202</v>
      </c>
      <c r="D96" s="0" t="n">
        <v>33419423.6620166</v>
      </c>
      <c r="E96" s="0" t="n">
        <v>31954659.0999435</v>
      </c>
      <c r="F96" s="0" t="n">
        <v>23679524.0939959</v>
      </c>
      <c r="G96" s="0" t="n">
        <v>8149347.7838243</v>
      </c>
      <c r="H96" s="0" t="n">
        <v>23805311.8113944</v>
      </c>
      <c r="I96" s="0" t="n">
        <v>8149347.28854909</v>
      </c>
      <c r="J96" s="0" t="n">
        <v>4585998.77177484</v>
      </c>
      <c r="K96" s="0" t="n">
        <v>4448418.80862159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75" hidden="false" customHeight="false" outlineLevel="0" collapsed="false">
      <c r="A97" s="0" t="n">
        <v>144</v>
      </c>
      <c r="B97" s="0" t="n">
        <v>33344642.123216</v>
      </c>
      <c r="C97" s="0" t="n">
        <v>31885673.8791982</v>
      </c>
      <c r="D97" s="0" t="n">
        <v>33475462.242471</v>
      </c>
      <c r="E97" s="0" t="n">
        <v>32008638.1430004</v>
      </c>
      <c r="F97" s="0" t="n">
        <v>23744434.1423176</v>
      </c>
      <c r="G97" s="0" t="n">
        <v>8141239.73688055</v>
      </c>
      <c r="H97" s="0" t="n">
        <v>23867398.9306358</v>
      </c>
      <c r="I97" s="0" t="n">
        <v>8141239.21236455</v>
      </c>
      <c r="J97" s="0" t="n">
        <v>4627374.36898765</v>
      </c>
      <c r="K97" s="0" t="n">
        <v>4488553.13791802</v>
      </c>
      <c r="L97" s="0" t="n">
        <v>5550532.48819475</v>
      </c>
      <c r="M97" s="0" t="n">
        <v>5243461.41472369</v>
      </c>
      <c r="N97" s="0" t="n">
        <v>5572334.66262776</v>
      </c>
      <c r="O97" s="0" t="n">
        <v>5263959.18179718</v>
      </c>
      <c r="P97" s="0" t="n">
        <v>771229.061497942</v>
      </c>
      <c r="Q97" s="0" t="n">
        <v>748092.189653003</v>
      </c>
    </row>
    <row r="98" customFormat="false" ht="12.75" hidden="false" customHeight="false" outlineLevel="0" collapsed="false">
      <c r="A98" s="0" t="n">
        <v>145</v>
      </c>
      <c r="B98" s="0" t="n">
        <v>33662966.8903172</v>
      </c>
      <c r="C98" s="0" t="n">
        <v>32188093.3567219</v>
      </c>
      <c r="D98" s="0" t="n">
        <v>33793303.3697237</v>
      </c>
      <c r="E98" s="0" t="n">
        <v>32310602.9906077</v>
      </c>
      <c r="F98" s="0" t="n">
        <v>23979649.5380631</v>
      </c>
      <c r="G98" s="0" t="n">
        <v>8208443.81865881</v>
      </c>
      <c r="H98" s="0" t="n">
        <v>24102159.69714</v>
      </c>
      <c r="I98" s="0" t="n">
        <v>8208443.29346775</v>
      </c>
      <c r="J98" s="0" t="n">
        <v>4739008.119757</v>
      </c>
      <c r="K98" s="0" t="n">
        <v>4596837.87616429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75" hidden="false" customHeight="false" outlineLevel="0" collapsed="false">
      <c r="A99" s="0" t="n">
        <v>146</v>
      </c>
      <c r="B99" s="0" t="n">
        <v>33851440.2704051</v>
      </c>
      <c r="C99" s="0" t="n">
        <v>32368996.1180493</v>
      </c>
      <c r="D99" s="0" t="n">
        <v>33980403.7621824</v>
      </c>
      <c r="E99" s="0" t="n">
        <v>32490215.135033</v>
      </c>
      <c r="F99" s="0" t="n">
        <v>24179783.3190011</v>
      </c>
      <c r="G99" s="0" t="n">
        <v>8189212.79904812</v>
      </c>
      <c r="H99" s="0" t="n">
        <v>24301002.8618489</v>
      </c>
      <c r="I99" s="0" t="n">
        <v>8189212.27318404</v>
      </c>
      <c r="J99" s="0" t="n">
        <v>4868682.19109738</v>
      </c>
      <c r="K99" s="0" t="n">
        <v>4722621.72536446</v>
      </c>
      <c r="L99" s="0" t="n">
        <v>5634609.11571158</v>
      </c>
      <c r="M99" s="0" t="n">
        <v>5323415.24384693</v>
      </c>
      <c r="N99" s="0" t="n">
        <v>5656101.84921933</v>
      </c>
      <c r="O99" s="0" t="n">
        <v>5343622.14601662</v>
      </c>
      <c r="P99" s="0" t="n">
        <v>811447.031849564</v>
      </c>
      <c r="Q99" s="0" t="n">
        <v>787103.620894077</v>
      </c>
    </row>
    <row r="100" customFormat="false" ht="12.75" hidden="false" customHeight="false" outlineLevel="0" collapsed="false">
      <c r="A100" s="0" t="n">
        <v>147</v>
      </c>
      <c r="B100" s="0" t="n">
        <v>34091683.3854395</v>
      </c>
      <c r="C100" s="0" t="n">
        <v>32598033.6322664</v>
      </c>
      <c r="D100" s="0" t="n">
        <v>34218544.8436706</v>
      </c>
      <c r="E100" s="0" t="n">
        <v>32717276.7760171</v>
      </c>
      <c r="F100" s="0" t="n">
        <v>24332880.7601284</v>
      </c>
      <c r="G100" s="0" t="n">
        <v>8265152.87213802</v>
      </c>
      <c r="H100" s="0" t="n">
        <v>24452124.4304142</v>
      </c>
      <c r="I100" s="0" t="n">
        <v>8265152.34560291</v>
      </c>
      <c r="J100" s="0" t="n">
        <v>4926499.7203341</v>
      </c>
      <c r="K100" s="0" t="n">
        <v>4778704.72872408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75" hidden="false" customHeight="false" outlineLevel="0" collapsed="false">
      <c r="A101" s="0" t="n">
        <v>148</v>
      </c>
      <c r="B101" s="0" t="n">
        <v>34375222.6384266</v>
      </c>
      <c r="C101" s="0" t="n">
        <v>32867230.1871336</v>
      </c>
      <c r="D101" s="0" t="n">
        <v>34501120.1748013</v>
      </c>
      <c r="E101" s="0" t="n">
        <v>32985567.2359188</v>
      </c>
      <c r="F101" s="0" t="n">
        <v>24550007.362137</v>
      </c>
      <c r="G101" s="0" t="n">
        <v>8317222.82499668</v>
      </c>
      <c r="H101" s="0" t="n">
        <v>24668344.9381263</v>
      </c>
      <c r="I101" s="0" t="n">
        <v>8317222.29779252</v>
      </c>
      <c r="J101" s="0" t="n">
        <v>4983645.11333169</v>
      </c>
      <c r="K101" s="0" t="n">
        <v>4834135.75993174</v>
      </c>
      <c r="L101" s="0" t="n">
        <v>5721686.55519759</v>
      </c>
      <c r="M101" s="0" t="n">
        <v>5405791.22087332</v>
      </c>
      <c r="N101" s="0" t="n">
        <v>5742668.30143609</v>
      </c>
      <c r="O101" s="0" t="n">
        <v>5425517.80452196</v>
      </c>
      <c r="P101" s="0" t="n">
        <v>830607.518888615</v>
      </c>
      <c r="Q101" s="0" t="n">
        <v>805689.293321957</v>
      </c>
    </row>
    <row r="102" customFormat="false" ht="12.75" hidden="false" customHeight="false" outlineLevel="0" collapsed="false">
      <c r="A102" s="0" t="n">
        <v>149</v>
      </c>
      <c r="B102" s="0" t="n">
        <v>34479311.7511858</v>
      </c>
      <c r="C102" s="0" t="n">
        <v>32966315.1745165</v>
      </c>
      <c r="D102" s="0" t="n">
        <v>34602345.6294809</v>
      </c>
      <c r="E102" s="0" t="n">
        <v>33081960.3787859</v>
      </c>
      <c r="F102" s="0" t="n">
        <v>24599828.6085932</v>
      </c>
      <c r="G102" s="0" t="n">
        <v>8366486.5659233</v>
      </c>
      <c r="H102" s="0" t="n">
        <v>24715474.1942417</v>
      </c>
      <c r="I102" s="0" t="n">
        <v>8366486.18454421</v>
      </c>
      <c r="J102" s="0" t="n">
        <v>5032982.95863181</v>
      </c>
      <c r="K102" s="0" t="n">
        <v>4881993.46987286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75" hidden="false" customHeight="false" outlineLevel="0" collapsed="false">
      <c r="A103" s="0" t="n">
        <v>150</v>
      </c>
      <c r="B103" s="0" t="n">
        <v>34609888.961862</v>
      </c>
      <c r="C103" s="0" t="n">
        <v>33090658.5147799</v>
      </c>
      <c r="D103" s="0" t="n">
        <v>34730569.9415286</v>
      </c>
      <c r="E103" s="0" t="n">
        <v>33204091.9859704</v>
      </c>
      <c r="F103" s="0" t="n">
        <v>24689769.8656322</v>
      </c>
      <c r="G103" s="0" t="n">
        <v>8400888.6491477</v>
      </c>
      <c r="H103" s="0" t="n">
        <v>24803203.720091</v>
      </c>
      <c r="I103" s="0" t="n">
        <v>8400888.26587942</v>
      </c>
      <c r="J103" s="0" t="n">
        <v>5109777.98767997</v>
      </c>
      <c r="K103" s="0" t="n">
        <v>4956484.64804957</v>
      </c>
      <c r="L103" s="0" t="n">
        <v>5759379.06604774</v>
      </c>
      <c r="M103" s="0" t="n">
        <v>5441487.4767366</v>
      </c>
      <c r="N103" s="0" t="n">
        <v>5779491.38363472</v>
      </c>
      <c r="O103" s="0" t="n">
        <v>5460396.83947893</v>
      </c>
      <c r="P103" s="0" t="n">
        <v>851629.664613328</v>
      </c>
      <c r="Q103" s="0" t="n">
        <v>826080.774674928</v>
      </c>
    </row>
    <row r="104" customFormat="false" ht="12.75" hidden="false" customHeight="false" outlineLevel="0" collapsed="false">
      <c r="A104" s="0" t="n">
        <v>151</v>
      </c>
      <c r="B104" s="0" t="n">
        <v>34754412.8027</v>
      </c>
      <c r="C104" s="0" t="n">
        <v>33227881.5322295</v>
      </c>
      <c r="D104" s="0" t="n">
        <v>34873336.4165252</v>
      </c>
      <c r="E104" s="0" t="n">
        <v>33339663.2656178</v>
      </c>
      <c r="F104" s="0" t="n">
        <v>24798274.0554438</v>
      </c>
      <c r="G104" s="0" t="n">
        <v>8429607.47678562</v>
      </c>
      <c r="H104" s="0" t="n">
        <v>24910056.1725813</v>
      </c>
      <c r="I104" s="0" t="n">
        <v>8429607.09303646</v>
      </c>
      <c r="J104" s="0" t="n">
        <v>5187016.65062526</v>
      </c>
      <c r="K104" s="0" t="n">
        <v>5031406.1511065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75" hidden="false" customHeight="false" outlineLevel="0" collapsed="false">
      <c r="A105" s="0" t="n">
        <v>152</v>
      </c>
      <c r="B105" s="0" t="n">
        <v>35175637.4448422</v>
      </c>
      <c r="C105" s="0" t="n">
        <v>33626803.8762679</v>
      </c>
      <c r="D105" s="0" t="n">
        <v>35292873.1496584</v>
      </c>
      <c r="E105" s="0" t="n">
        <v>33736998.9671116</v>
      </c>
      <c r="F105" s="0" t="n">
        <v>25138822.9323087</v>
      </c>
      <c r="G105" s="0" t="n">
        <v>8487980.94395918</v>
      </c>
      <c r="H105" s="0" t="n">
        <v>25249018.3336786</v>
      </c>
      <c r="I105" s="0" t="n">
        <v>8487980.63343294</v>
      </c>
      <c r="J105" s="0" t="n">
        <v>5233325.39750256</v>
      </c>
      <c r="K105" s="0" t="n">
        <v>5076325.63557748</v>
      </c>
      <c r="L105" s="0" t="n">
        <v>5854025.48415313</v>
      </c>
      <c r="M105" s="0" t="n">
        <v>5531000.00087334</v>
      </c>
      <c r="N105" s="0" t="n">
        <v>5873563.62082754</v>
      </c>
      <c r="O105" s="0" t="n">
        <v>5549369.63675484</v>
      </c>
      <c r="P105" s="0" t="n">
        <v>872220.899583759</v>
      </c>
      <c r="Q105" s="0" t="n">
        <v>846054.272596246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10" colorId="64" zoomScale="75" zoomScaleNormal="75" zoomScalePageLayoutView="100" workbookViewId="0">
      <pane xSplit="2" ySplit="0" topLeftCell="AX10" activePane="topRight" state="frozen"/>
      <selection pane="topLeft" activeCell="A10" activeCellId="0" sqref="A10"/>
      <selection pane="topRight" activeCell="BB46" activeCellId="1" sqref="A1:J105 BB46"/>
    </sheetView>
  </sheetViews>
  <sheetFormatPr defaultColWidth="9.03125" defaultRowHeight="12.75" zeroHeight="false" outlineLevelRow="0" outlineLevelCol="0"/>
  <cols>
    <col collapsed="false" customWidth="true" hidden="false" outlineLevel="0" max="3" min="3" style="0" width="16.41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42"/>
    <col collapsed="false" customWidth="true" hidden="false" outlineLevel="0" max="9" min="9" style="0" width="14.69"/>
    <col collapsed="false" customWidth="true" hidden="false" outlineLevel="0" max="20" min="15" style="0" width="15.29"/>
    <col collapsed="false" customWidth="true" hidden="false" outlineLevel="0" max="28" min="27" style="0" width="13.7"/>
    <col collapsed="false" customWidth="true" hidden="false" outlineLevel="0" max="30" min="30" style="0" width="13.29"/>
    <col collapsed="false" customWidth="true" hidden="false" outlineLevel="0" max="33" min="33" style="0" width="16"/>
    <col collapsed="false" customWidth="true" hidden="false" outlineLevel="0" max="39" min="39" style="0" width="27"/>
    <col collapsed="false" customWidth="true" hidden="false" outlineLevel="0" max="41" min="41" style="0" width="17.86"/>
    <col collapsed="false" customWidth="true" hidden="false" outlineLevel="0" max="42" min="42" style="0" width="19.14"/>
    <col collapsed="false" customWidth="true" hidden="false" outlineLevel="0" max="44" min="43" style="0" width="10.99"/>
    <col collapsed="false" customWidth="true" hidden="false" outlineLevel="0" max="49" min="49" style="3" width="8.86"/>
    <col collapsed="false" customWidth="true" hidden="false" outlineLevel="0" max="60" min="60" style="0" width="11.14"/>
    <col collapsed="false" customWidth="true" hidden="false" outlineLevel="0" max="65" min="65" style="0" width="29.86"/>
    <col collapsed="false" customWidth="true" hidden="false" outlineLevel="0" max="68" min="66" style="3" width="8.86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11</v>
      </c>
      <c r="D1" s="14"/>
      <c r="E1" s="14" t="s">
        <v>12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">
        <v>25</v>
      </c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">
        <v>41</v>
      </c>
      <c r="BE1" s="1"/>
      <c r="BF1" s="1" t="s">
        <v>42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</row>
    <row r="2" customFormat="false" ht="12.75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"/>
      <c r="AV2" s="2" t="s">
        <v>53</v>
      </c>
      <c r="AW2" s="2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</row>
    <row r="3" customFormat="false" ht="12.75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N3" s="26"/>
      <c r="AO3" s="26"/>
      <c r="AP3" s="26"/>
      <c r="AQ3" s="4" t="s">
        <v>56</v>
      </c>
      <c r="AR3" s="26" t="s">
        <v>57</v>
      </c>
      <c r="AS3" s="26" t="s">
        <v>56</v>
      </c>
      <c r="AT3" s="26" t="s">
        <v>57</v>
      </c>
      <c r="AU3" s="27"/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</row>
    <row r="4" customFormat="false" ht="12.75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-0.0328930718673193</v>
      </c>
      <c r="AM4" s="26"/>
      <c r="AN4" s="26"/>
      <c r="AO4" s="26"/>
      <c r="AP4" s="26"/>
      <c r="AQ4" s="4" t="n">
        <v>545118865</v>
      </c>
      <c r="AR4" s="4" t="n">
        <f aca="false">AQ4</f>
        <v>545118865</v>
      </c>
      <c r="AS4" s="28" t="n">
        <f aca="false">AQ4/AG17</f>
        <v>0.106168675143338</v>
      </c>
      <c r="AT4" s="28" t="n">
        <f aca="false">AR4/AG17</f>
        <v>0.106168675143338</v>
      </c>
      <c r="AU4" s="27"/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0.0607890100036003</v>
      </c>
      <c r="BL4" s="25" t="n">
        <f aca="false">SUM(P14:P17)/AVERAGE(AG14:AG17)</f>
        <v>0.0139861505051352</v>
      </c>
      <c r="BM4" s="25" t="n">
        <f aca="false">SUM(D14:D17)/AVERAGE(AG14:AG17)</f>
        <v>0.0796959313657845</v>
      </c>
      <c r="BN4" s="25" t="n">
        <f aca="false">(SUM(H14:H17)+SUM(J14:J17))/AVERAGE(AG14:AG17)</f>
        <v>0</v>
      </c>
      <c r="BO4" s="26" t="n">
        <f aca="false">AL4-BN4</f>
        <v>-0.0328930718673193</v>
      </c>
    </row>
    <row r="5" customFormat="false" ht="12.75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-0.0327968849329027</v>
      </c>
      <c r="AM5" s="26"/>
      <c r="AN5" s="26"/>
      <c r="AO5" s="26"/>
      <c r="AP5" s="26"/>
      <c r="AQ5" s="4" t="n">
        <v>527406836</v>
      </c>
      <c r="AR5" s="4" t="n">
        <f aca="false">AQ5</f>
        <v>527406836</v>
      </c>
      <c r="AS5" s="28" t="n">
        <f aca="false">AQ5/AG21</f>
        <v>0.104276181437413</v>
      </c>
      <c r="AT5" s="28" t="n">
        <f aca="false">AR5/AG21</f>
        <v>0.104276181437413</v>
      </c>
      <c r="AU5" s="27"/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0.0613721775203611</v>
      </c>
      <c r="BL5" s="25" t="n">
        <f aca="false">SUM(P18:P21)/AVERAGE(AG18:AG21)</f>
        <v>0.0153261534329077</v>
      </c>
      <c r="BM5" s="25" t="n">
        <f aca="false">SUM(D18:D21)/AVERAGE(AG18:AG21)</f>
        <v>0.0788429090203561</v>
      </c>
      <c r="BN5" s="25" t="n">
        <f aca="false">(SUM(H18:H21)+SUM(J18:J21))/AVERAGE(AG18:AG21)</f>
        <v>3.99679724492795E-005</v>
      </c>
      <c r="BO5" s="26" t="n">
        <f aca="false">AL5-BN5</f>
        <v>-0.032836852905352</v>
      </c>
    </row>
    <row r="6" customFormat="false" ht="12.75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-0.0365905683540884</v>
      </c>
      <c r="AM6" s="4" t="n">
        <f aca="false">41598953.80094*100/AVERAGE(AF22:AF25)</f>
        <v>22247411.6609202</v>
      </c>
      <c r="AN6" s="26"/>
      <c r="AO6" s="26"/>
      <c r="AP6" s="4" t="n">
        <v>46349018</v>
      </c>
      <c r="AQ6" s="4" t="n">
        <v>580675520</v>
      </c>
      <c r="AR6" s="4" t="n">
        <f aca="false">AQ6</f>
        <v>580675520</v>
      </c>
      <c r="AS6" s="28" t="n">
        <f aca="false">AQ6/AG25</f>
        <v>0.109878373387073</v>
      </c>
      <c r="AT6" s="28" t="n">
        <f aca="false">AR6/AG25</f>
        <v>0.109878373387073</v>
      </c>
      <c r="AU6" s="27"/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0.0632835157447157</v>
      </c>
      <c r="BL6" s="25" t="n">
        <f aca="false">SUM(P22:P25)/AVERAGE(AG22:AG25)</f>
        <v>0.018894640124205</v>
      </c>
      <c r="BM6" s="25" t="n">
        <f aca="false">SUM(D22:D25)/AVERAGE(AG22:AG25)</f>
        <v>0.0809794439745991</v>
      </c>
      <c r="BN6" s="25" t="n">
        <f aca="false">(SUM(H22:H25)+SUM(J22:J25))/AVERAGE(AG22:AG25)</f>
        <v>0.000543614659112845</v>
      </c>
      <c r="BO6" s="26" t="n">
        <f aca="false">AL6-BN6</f>
        <v>-0.0371341830132013</v>
      </c>
      <c r="BP6" s="27" t="n">
        <f aca="false">BM6+BN6</f>
        <v>0.081523058633712</v>
      </c>
    </row>
    <row r="7" customFormat="false" ht="12.75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-0.0364938765678461</v>
      </c>
      <c r="AM7" s="4" t="n">
        <v>20644316.2443057</v>
      </c>
      <c r="AN7" s="26" t="n">
        <f aca="false">AM7/AVERAGE(AG26:AG29)</f>
        <v>0.004</v>
      </c>
      <c r="AO7" s="26" t="n">
        <f aca="false">AVERAGE(AG26:AG29)/AVERAGE(AG22:AG25)-1</f>
        <v>-0.0248179244456032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24790307.5187826</v>
      </c>
      <c r="AQ7" s="4" t="n">
        <f aca="false">1648154*100/AF29*1000</f>
        <v>552887150.952771</v>
      </c>
      <c r="AR7" s="4" t="n">
        <f aca="false">AQ7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0.0139472925973707</v>
      </c>
      <c r="BJ7" s="2" t="n">
        <f aca="false">BJ6+1</f>
        <v>2018</v>
      </c>
      <c r="BK7" s="25" t="n">
        <f aca="false">SUM(T26:T29)/AVERAGE(AG26:AG29)</f>
        <v>0.0590407170051439</v>
      </c>
      <c r="BL7" s="25" t="n">
        <f aca="false">SUM(P26:P29)/AVERAGE(AG26:AG29)</f>
        <v>0.0175984629162542</v>
      </c>
      <c r="BM7" s="25" t="n">
        <f aca="false">SUM(D26:D29)/AVERAGE(AG26:AG29)</f>
        <v>0.0779361306567357</v>
      </c>
      <c r="BN7" s="25" t="n">
        <f aca="false">(SUM(H26:H29)+SUM(J26:J29))/AVERAGE(AG26:AG29)</f>
        <v>0.000951746738783256</v>
      </c>
      <c r="BO7" s="26" t="n">
        <f aca="false">AL7-BN7</f>
        <v>-0.0374456233066293</v>
      </c>
    </row>
    <row r="8" customFormat="false" ht="12.75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29"/>
      <c r="AI8" s="4"/>
      <c r="AJ8" s="25"/>
      <c r="AK8" s="21" t="n">
        <f aca="false">AK7+1</f>
        <v>2019</v>
      </c>
      <c r="AL8" s="26" t="n">
        <f aca="false">SUM(AB30:AB33)/AVERAGE(AG30:AG33)</f>
        <v>-0.0380919198121108</v>
      </c>
      <c r="AM8" s="4" t="n">
        <v>19740259.6575456</v>
      </c>
      <c r="AN8" s="26" t="n">
        <f aca="false">AM8/AVERAGE(AG30:AG33)</f>
        <v>0.00394719490851168</v>
      </c>
      <c r="AO8" s="26" t="n">
        <f aca="false">AVERAGE(AG30:AG33)/AVERAGE(AG26:AG29)-1</f>
        <v>-0.031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28" t="n">
        <f aca="false">AQ8/AG33</f>
        <v>0.0909586159959176</v>
      </c>
      <c r="AT8" s="28" t="n">
        <f aca="false">AR8/AG33</f>
        <v>0.0909586159959176</v>
      </c>
      <c r="AU8" s="27"/>
      <c r="AV8" s="2" t="n">
        <v>11082939</v>
      </c>
      <c r="AX8" s="2" t="n">
        <f aca="false">(AV8-AV7)/AV7</f>
        <v>0.00641144738254397</v>
      </c>
      <c r="BI8" s="25" t="n">
        <f aca="false">T15/AG15</f>
        <v>0.0146045821444093</v>
      </c>
      <c r="BJ8" s="2" t="n">
        <f aca="false">BJ7+1</f>
        <v>2019</v>
      </c>
      <c r="BK8" s="25" t="n">
        <f aca="false">SUM(T30:T33)/AVERAGE(AG30:AG33)</f>
        <v>0.0523823212973831</v>
      </c>
      <c r="BL8" s="25" t="n">
        <f aca="false">SUM(P30:P33)/AVERAGE(AG30:AG33)</f>
        <v>0.0168396355158895</v>
      </c>
      <c r="BM8" s="25" t="n">
        <f aca="false">SUM(D30:D33)/AVERAGE(AG30:AG33)</f>
        <v>0.0736346055936044</v>
      </c>
      <c r="BN8" s="25" t="n">
        <f aca="false">(SUM(H30:H33)+SUM(J30:J33))/AVERAGE(AG30:AG33)</f>
        <v>0.000858268012214512</v>
      </c>
      <c r="BO8" s="26" t="n">
        <f aca="false">AL8-BN8</f>
        <v>-0.0389501878243253</v>
      </c>
    </row>
    <row r="9" customFormat="false" ht="12.75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-0.0415595901473936</v>
      </c>
      <c r="AM9" s="4" t="n">
        <v>18862810.403066</v>
      </c>
      <c r="AN9" s="26" t="n">
        <f aca="false">AM9/AVERAGE(AG34:AG37)</f>
        <v>0.00377174315205845</v>
      </c>
      <c r="AO9" s="26" t="n">
        <f aca="false">AVERAGE(AG34:AG37)/AVERAGE(AG30:AG33)-1</f>
        <v>0</v>
      </c>
      <c r="AP9" s="30" t="n">
        <f aca="false">((((((AP8*((1+AO9)^(1/12))-AM9/12)*((1+AO9)^(1/12))-AM9/12)*((1+AO9)^(1/12))-AM9/12)*((1+AO9)^(1/12))-AM9/12)*((1+AO9)^(1/12))-AM9/12)*((1+AO9)^(1/12))-AM9/12)*((1+AO9)^(1/12))-AM9/12</f>
        <v>-653480.613728469</v>
      </c>
      <c r="AQ9" s="4" t="n">
        <f aca="false">AQ8*(1+AO9)</f>
        <v>417239344.620462</v>
      </c>
      <c r="AR9" s="4" t="n">
        <f aca="false">((((((AQ8*((1+AO9)^(6/12)))*((1+AO9)^(1/12))+AP9)*((1+AO9)^(1/12))-AM9/12)*((1+AO9)^(1/12))-AM9/12)*((1+AO9)^(1/12))-AM9/12)*((1+AO9)^(1/12))-AM9/12)*((1+AO9)^(1/12))-AM9/12</f>
        <v>408726359.672122</v>
      </c>
      <c r="AS9" s="28" t="n">
        <f aca="false">AQ9/AG37</f>
        <v>0.0794569090341755</v>
      </c>
      <c r="AT9" s="28" t="n">
        <f aca="false">AR9/AG37</f>
        <v>0.0778357400831391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0.0146855085939226</v>
      </c>
      <c r="BJ9" s="2" t="n">
        <f aca="false">BJ8+1</f>
        <v>2020</v>
      </c>
      <c r="BK9" s="25" t="n">
        <f aca="false">SUM(T34:T37)/AVERAGE(AG34:AG37)</f>
        <v>0.0547920000932182</v>
      </c>
      <c r="BL9" s="25" t="n">
        <f aca="false">SUM(P34:P37)/AVERAGE(AG34:AG37)</f>
        <v>0.0167420161694686</v>
      </c>
      <c r="BM9" s="25" t="n">
        <f aca="false">SUM(D34:D37)/AVERAGE(AG34:AG37)</f>
        <v>0.0796095740711432</v>
      </c>
      <c r="BN9" s="25" t="n">
        <f aca="false">(SUM(H34:H37)+SUM(J34:J37))/AVERAGE(AG34:AG37)</f>
        <v>0.00119611750439945</v>
      </c>
      <c r="BO9" s="26" t="n">
        <f aca="false">AL9-BN9</f>
        <v>-0.042755707651793</v>
      </c>
    </row>
    <row r="10" customFormat="false" ht="12.75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-0.0383771310337608</v>
      </c>
      <c r="AM10" s="4" t="n">
        <v>17835539.214349</v>
      </c>
      <c r="AN10" s="26" t="n">
        <f aca="false">AM10/AVERAGE(AG38:AG41)</f>
        <v>0.00344283427321149</v>
      </c>
      <c r="AO10" s="26" t="n">
        <f aca="false">AVERAGE(AG38:AG41)/AVERAGE(AG34:AG37)-1</f>
        <v>0.0358713868464755</v>
      </c>
      <c r="AP10" s="26"/>
      <c r="AQ10" s="4" t="n">
        <f aca="false">AQ9*(1+AO10)</f>
        <v>432206298.558913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405261032.695698</v>
      </c>
      <c r="AS10" s="28" t="n">
        <f aca="false">AQ10/AG41</f>
        <v>0.0835396816207144</v>
      </c>
      <c r="AT10" s="28" t="n">
        <f aca="false">AR10/AG41</f>
        <v>0.0783315230656357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0.0175810416823876</v>
      </c>
      <c r="BJ10" s="2" t="n">
        <f aca="false">BJ9+1</f>
        <v>2021</v>
      </c>
      <c r="BK10" s="25" t="n">
        <f aca="false">SUM(T38:T41)/AVERAGE(AG38:AG41)</f>
        <v>0.0571534546165731</v>
      </c>
      <c r="BL10" s="25" t="n">
        <f aca="false">SUM(P38:P41)/AVERAGE(AG38:AG41)</f>
        <v>0.0165952416229481</v>
      </c>
      <c r="BM10" s="25" t="n">
        <f aca="false">SUM(D38:D41)/AVERAGE(AG38:AG41)</f>
        <v>0.0789353440273857</v>
      </c>
      <c r="BN10" s="25" t="n">
        <f aca="false">(SUM(H38:H41)+SUM(J38:J41))/AVERAGE(AG38:AG41)</f>
        <v>0.00159886527642362</v>
      </c>
      <c r="BO10" s="26" t="n">
        <f aca="false">AL10-BN10</f>
        <v>-0.0399759963101844</v>
      </c>
    </row>
    <row r="11" customFormat="false" ht="12.75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-0.0370092956531185</v>
      </c>
      <c r="AM11" s="4" t="n">
        <v>16827143.6015023</v>
      </c>
      <c r="AN11" s="26" t="n">
        <f aca="false">AM11/AVERAGE(AG42:AG45)</f>
        <v>0.00318433388132619</v>
      </c>
      <c r="AO11" s="26" t="n">
        <f aca="false">AVERAGE(AG42:AG45)/AVERAGE(AG38:AG41)-1</f>
        <v>0.0200505096936483</v>
      </c>
      <c r="AP11" s="26"/>
      <c r="AQ11" s="4" t="n">
        <f aca="false">AQ10*(1+AO11)</f>
        <v>440872255.137824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396405495.273794</v>
      </c>
      <c r="AS11" s="28" t="n">
        <f aca="false">AQ11/AG45</f>
        <v>0.0821569642650761</v>
      </c>
      <c r="AT11" s="28" t="n">
        <f aca="false">AR11/AG45</f>
        <v>0.0738705412512469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0.0148629680055494</v>
      </c>
      <c r="BJ11" s="2" t="n">
        <f aca="false">BJ10+1</f>
        <v>2022</v>
      </c>
      <c r="BK11" s="25" t="n">
        <f aca="false">SUM(T42:T45)/AVERAGE(AG42:AG45)</f>
        <v>0.0595516511731896</v>
      </c>
      <c r="BL11" s="25" t="n">
        <f aca="false">SUM(P42:P45)/AVERAGE(AG42:AG45)</f>
        <v>0.0165551812628926</v>
      </c>
      <c r="BM11" s="25" t="n">
        <f aca="false">SUM(D42:D45)/AVERAGE(AG42:AG45)</f>
        <v>0.0800057655634156</v>
      </c>
      <c r="BN11" s="25" t="n">
        <f aca="false">(SUM(H42:H45)+SUM(J42:J45))/AVERAGE(AG42:AG45)</f>
        <v>0.0020181672342371</v>
      </c>
      <c r="BO11" s="26" t="n">
        <f aca="false">AL11-BN11</f>
        <v>-0.0390274628873556</v>
      </c>
      <c r="BP11" s="27" t="n">
        <f aca="false">BM11+BN11</f>
        <v>0.0820239327976527</v>
      </c>
    </row>
    <row r="12" customFormat="false" ht="11.4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-0.0346419455517818</v>
      </c>
      <c r="AM12" s="4" t="n">
        <v>15842663.6881786</v>
      </c>
      <c r="AN12" s="26" t="n">
        <f aca="false">AM12/AVERAGE(AG46:AG49)</f>
        <v>0.00287098481275449</v>
      </c>
      <c r="AO12" s="26" t="n">
        <f aca="false">AVERAGE(AG46:AG49)/AVERAGE(AG42:AG45)-1</f>
        <v>0.0442524543037115</v>
      </c>
      <c r="AP12" s="26"/>
      <c r="AQ12" s="4" t="n">
        <f aca="false">AQ11*(1+AO12)</f>
        <v>460381934.462085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397785932.952816</v>
      </c>
      <c r="AS12" s="28" t="n">
        <f aca="false">AQ12/AG49</f>
        <v>0.0824865038216455</v>
      </c>
      <c r="AT12" s="28" t="n">
        <f aca="false">AR12/AG49</f>
        <v>0.0712711955499452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0.0151115527288008</v>
      </c>
      <c r="BJ12" s="2" t="n">
        <f aca="false">BJ11+1</f>
        <v>2023</v>
      </c>
      <c r="BK12" s="25" t="n">
        <f aca="false">SUM(T46:T49)/AVERAGE(AG46:AG49)</f>
        <v>0.0609536902967853</v>
      </c>
      <c r="BL12" s="25" t="n">
        <f aca="false">SUM(P46:P49)/AVERAGE(AG46:AG49)</f>
        <v>0.0161059560626194</v>
      </c>
      <c r="BM12" s="25" t="n">
        <f aca="false">SUM(D46:D49)/AVERAGE(AG46:AG49)</f>
        <v>0.0794896797859478</v>
      </c>
      <c r="BN12" s="25" t="n">
        <f aca="false">(SUM(H46:H49)+SUM(J46:J49))/AVERAGE(AG46:AG49)</f>
        <v>0.00228841894527197</v>
      </c>
      <c r="BO12" s="26" t="n">
        <f aca="false">AL12-BN12</f>
        <v>-0.0369303644970538</v>
      </c>
      <c r="BP12" s="27" t="n">
        <f aca="false">BM12+BN12</f>
        <v>0.0817780987312197</v>
      </c>
    </row>
    <row r="13" customFormat="false" ht="12.75" hidden="false" customHeight="false" outlineLevel="0" collapsed="false">
      <c r="C13" s="3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-0.034973966853157</v>
      </c>
      <c r="AM13" s="13" t="n">
        <v>14900507.1403892</v>
      </c>
      <c r="AN13" s="34" t="n">
        <f aca="false">AM13/AVERAGE(AG50:AG53)</f>
        <v>0.00264231944803918</v>
      </c>
      <c r="AO13" s="34" t="n">
        <f aca="false">'GDP evolution by scenario'!G49</f>
        <v>0.0219235812596228</v>
      </c>
      <c r="AP13" s="34"/>
      <c r="AQ13" s="13" t="n">
        <f aca="false">AQ12*(1+AO13)</f>
        <v>470475155.212726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391457179.417858</v>
      </c>
      <c r="AS13" s="35" t="n">
        <f aca="false">AQ13/AG53</f>
        <v>0.0829892565122006</v>
      </c>
      <c r="AT13" s="35" t="n">
        <f aca="false">AR13/AG53</f>
        <v>0.0690509156887619</v>
      </c>
      <c r="BI13" s="27" t="n">
        <f aca="false">T20/AG20</f>
        <v>0.0144325308171781</v>
      </c>
      <c r="BJ13" s="0" t="n">
        <f aca="false">BJ12+1</f>
        <v>2024</v>
      </c>
      <c r="BK13" s="27" t="n">
        <f aca="false">SUM(T50:T53)/AVERAGE(AG50:AG53)</f>
        <v>0.062532053715758</v>
      </c>
      <c r="BL13" s="27" t="n">
        <f aca="false">SUM(P50:P53)/AVERAGE(AG50:AG53)</f>
        <v>0.0161396019952545</v>
      </c>
      <c r="BM13" s="27" t="n">
        <f aca="false">SUM(D50:D53)/AVERAGE(AG50:AG53)</f>
        <v>0.0813664185736605</v>
      </c>
      <c r="BN13" s="27" t="n">
        <f aca="false">(SUM(H50:H53)+SUM(J50:J53))/AVERAGE(AG50:AG53)</f>
        <v>0.00262599572333681</v>
      </c>
      <c r="BO13" s="34" t="n">
        <f aca="false">AL13-BN13</f>
        <v>-0.0375999625764938</v>
      </c>
      <c r="BP13" s="27" t="n">
        <f aca="false">BM13+BN13</f>
        <v>0.0839924142969973</v>
      </c>
    </row>
    <row r="14" customFormat="false" ht="12.75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17905696.1687748</v>
      </c>
      <c r="S14" s="8"/>
      <c r="T14" s="6" t="n">
        <f aca="false">'Central SIPA income'!J9</f>
        <v>68463981.218437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24"/>
      <c r="AD14" s="6" t="n">
        <v>5092693740.32864</v>
      </c>
      <c r="AE14" s="6" t="n">
        <v>672749.811391699</v>
      </c>
      <c r="AF14" s="6" t="n">
        <v>103.09103866</v>
      </c>
      <c r="AG14" s="6" t="n">
        <f aca="false">AE14/$AE$6*$AD$6</f>
        <v>4908764962.12201</v>
      </c>
      <c r="AH14" s="6"/>
      <c r="AI14" s="6"/>
      <c r="AJ14" s="36" t="n">
        <f aca="false">AB14/AG14</f>
        <v>-0.00879926286965218</v>
      </c>
      <c r="AK14" s="37" t="n">
        <f aca="false">AK13+1</f>
        <v>2025</v>
      </c>
      <c r="AL14" s="38" t="n">
        <f aca="false">SUM(AB54:AB57)/AVERAGE(AG54:AG57)</f>
        <v>-0.0348989171124827</v>
      </c>
      <c r="AM14" s="6" t="n">
        <v>13946867.9480024</v>
      </c>
      <c r="AN14" s="38" t="n">
        <f aca="false">AM14/AVERAGE(AG54:AG57)</f>
        <v>0.0024039646432132</v>
      </c>
      <c r="AO14" s="38" t="n">
        <f aca="false">'GDP evolution by scenario'!G53</f>
        <v>0.0288045691322822</v>
      </c>
      <c r="AP14" s="38"/>
      <c r="AQ14" s="6" t="n">
        <f aca="false">AQ13*(1+AO14)</f>
        <v>484026989.346073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388602883.063885</v>
      </c>
      <c r="AS14" s="39" t="n">
        <f aca="false">AQ14/AG57</f>
        <v>0.0822890619888058</v>
      </c>
      <c r="AT14" s="39" t="n">
        <f aca="false">AR14/AG57</f>
        <v>0.0660660819279419</v>
      </c>
      <c r="AU14" s="5"/>
      <c r="AV14" s="5"/>
      <c r="AW14" s="40" t="n">
        <f aca="false">workers_and_wage_central!C2</f>
        <v>10914398</v>
      </c>
      <c r="AX14" s="5"/>
      <c r="AY14" s="36" t="n">
        <f aca="false">(AW14-AV6)/AV6</f>
        <v>-0.0223205379996999</v>
      </c>
      <c r="AZ14" s="41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0.0169785163044259</v>
      </c>
      <c r="BJ14" s="5" t="n">
        <f aca="false">BJ13+1</f>
        <v>2025</v>
      </c>
      <c r="BK14" s="36" t="n">
        <f aca="false">SUM(T54:T57)/AVERAGE(AG54:AG57)</f>
        <v>0.0629621467918786</v>
      </c>
      <c r="BL14" s="36" t="n">
        <f aca="false">SUM(P54:P57)/AVERAGE(AG54:AG57)</f>
        <v>0.0159127227821831</v>
      </c>
      <c r="BM14" s="36" t="n">
        <f aca="false">SUM(D54:D57)/AVERAGE(AG54:AG57)</f>
        <v>0.0819483411221782</v>
      </c>
      <c r="BN14" s="36" t="n">
        <f aca="false">(SUM(H54:H57)+SUM(J54:J57))/AVERAGE(AG54:AG57)</f>
        <v>0.00356931042001472</v>
      </c>
      <c r="BO14" s="38" t="n">
        <f aca="false">AL14-BN14</f>
        <v>-0.0384682275324974</v>
      </c>
      <c r="BP14" s="27" t="n">
        <f aca="false">BM14+BN14</f>
        <v>0.0855176515421929</v>
      </c>
    </row>
    <row r="15" customFormat="false" ht="12.75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42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42" t="n">
        <f aca="false">'Central pensions'!M15</f>
        <v>0</v>
      </c>
      <c r="J15" s="9" t="n">
        <f aca="false">'Central pensions'!W15</f>
        <v>0</v>
      </c>
      <c r="K15" s="9"/>
      <c r="L15" s="42" t="n">
        <f aca="false">'Central pensions'!N15</f>
        <v>2478245.90902603</v>
      </c>
      <c r="M15" s="42"/>
      <c r="N15" s="42" t="n">
        <f aca="false">'Central pensions'!L15</f>
        <v>799976.431236576</v>
      </c>
      <c r="O15" s="9"/>
      <c r="P15" s="9" t="n">
        <f aca="false">'Central pensions'!X15</f>
        <v>17260864.096479</v>
      </c>
      <c r="Q15" s="42"/>
      <c r="R15" s="42" t="n">
        <f aca="false">'Central SIPA income'!G10</f>
        <v>22051740.3344971</v>
      </c>
      <c r="S15" s="42"/>
      <c r="T15" s="9" t="n">
        <f aca="false">'Central SIPA income'!J10</f>
        <v>84316740.4307724</v>
      </c>
      <c r="U15" s="9"/>
      <c r="V15" s="42" t="n">
        <f aca="false">'Central SIPA income'!F10</f>
        <v>151084.142402353</v>
      </c>
      <c r="W15" s="42"/>
      <c r="X15" s="42" t="n">
        <f aca="false">'Central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24"/>
      <c r="AD15" s="9" t="n">
        <v>5951478855.3666</v>
      </c>
      <c r="AE15" s="9" t="n">
        <v>791235.96554167</v>
      </c>
      <c r="AF15" s="9" t="n">
        <v>106.73436665</v>
      </c>
      <c r="AG15" s="9" t="n">
        <f aca="false">AE15/$AE$6*$AD$6</f>
        <v>5773307281.03367</v>
      </c>
      <c r="AH15" s="9"/>
      <c r="AI15" s="9"/>
      <c r="AJ15" s="43" t="n">
        <f aca="false">AB15/AG15</f>
        <v>-0.00708481576225084</v>
      </c>
      <c r="AK15" s="44" t="n">
        <f aca="false">AK14+1</f>
        <v>2026</v>
      </c>
      <c r="AL15" s="45" t="n">
        <f aca="false">SUM(AB58:AB61)/AVERAGE(AG58:AG61)</f>
        <v>-0.0327732494554615</v>
      </c>
      <c r="AM15" s="9" t="n">
        <v>13032040.9288315</v>
      </c>
      <c r="AN15" s="45" t="n">
        <f aca="false">AM15/AVERAGE(AG58:AG61)</f>
        <v>0.00216436750408723</v>
      </c>
      <c r="AO15" s="45" t="n">
        <f aca="false">'GDP evolution by scenario'!G57</f>
        <v>0.0378457648870452</v>
      </c>
      <c r="AP15" s="45"/>
      <c r="AQ15" s="9" t="n">
        <f aca="false">AQ14*(1+AO15)</f>
        <v>502345360.983848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390053278.153292</v>
      </c>
      <c r="AS15" s="46" t="n">
        <f aca="false">AQ15/AG61</f>
        <v>0.0825649629023251</v>
      </c>
      <c r="AT15" s="46" t="n">
        <f aca="false">AR15/AG61</f>
        <v>0.0641087525474179</v>
      </c>
      <c r="AU15" s="7"/>
      <c r="AV15" s="7"/>
      <c r="AW15" s="47" t="n">
        <f aca="false">workers_and_wage_central!C3</f>
        <v>11021763</v>
      </c>
      <c r="AX15" s="7"/>
      <c r="AY15" s="43" t="n">
        <f aca="false">(AW15-AW14)/AW14</f>
        <v>0.00983700612713592</v>
      </c>
      <c r="AZ15" s="48" t="n">
        <f aca="false">workers_and_wage_central!B3</f>
        <v>6778.90225184158</v>
      </c>
      <c r="BA15" s="43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43" t="n">
        <f aca="false">T22/AG22</f>
        <v>0.0149768270845834</v>
      </c>
      <c r="BJ15" s="7" t="n">
        <f aca="false">BJ14+1</f>
        <v>2026</v>
      </c>
      <c r="BK15" s="43" t="n">
        <f aca="false">SUM(T58:T61)/AVERAGE(AG58:AG61)</f>
        <v>0.0634361905674084</v>
      </c>
      <c r="BL15" s="43" t="n">
        <f aca="false">SUM(P58:P61)/AVERAGE(AG58:AG61)</f>
        <v>0.0152847233441837</v>
      </c>
      <c r="BM15" s="43" t="n">
        <f aca="false">SUM(D58:D61)/AVERAGE(AG58:AG61)</f>
        <v>0.0809247166786863</v>
      </c>
      <c r="BN15" s="43" t="n">
        <f aca="false">(SUM(H58:H61)+SUM(J58:J61))/AVERAGE(AG58:AG61)</f>
        <v>0.00470968489625796</v>
      </c>
      <c r="BO15" s="45" t="n">
        <f aca="false">AL15-BN15</f>
        <v>-0.0374829343517195</v>
      </c>
      <c r="BP15" s="27" t="n">
        <f aca="false">BM15+BN15</f>
        <v>0.0856344015749442</v>
      </c>
    </row>
    <row r="16" customFormat="false" ht="12.75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104676876.044301</v>
      </c>
      <c r="E16" s="9"/>
      <c r="F16" s="42" t="n">
        <f aca="false">'Central pensions'!I16</f>
        <v>19026261.3047871</v>
      </c>
      <c r="G16" s="9" t="n">
        <f aca="false">'Central pensions'!K16</f>
        <v>0</v>
      </c>
      <c r="H16" s="9" t="n">
        <f aca="false">'Central pensions'!V16</f>
        <v>0</v>
      </c>
      <c r="I16" s="42" t="n">
        <f aca="false">'Central pensions'!M16</f>
        <v>0</v>
      </c>
      <c r="J16" s="9" t="n">
        <f aca="false">'Central pensions'!W16</f>
        <v>0</v>
      </c>
      <c r="K16" s="9"/>
      <c r="L16" s="42" t="n">
        <f aca="false">'Central pensions'!N16</f>
        <v>2919136.76234831</v>
      </c>
      <c r="M16" s="42"/>
      <c r="N16" s="42" t="n">
        <f aca="false">'Central pensions'!L16</f>
        <v>777485.531692129</v>
      </c>
      <c r="O16" s="9"/>
      <c r="P16" s="9" t="n">
        <f aca="false">'Central pensions'!X16</f>
        <v>19424910.5368699</v>
      </c>
      <c r="Q16" s="42"/>
      <c r="R16" s="42" t="n">
        <f aca="false">'Central SIPA income'!G11</f>
        <v>20129419.2421135</v>
      </c>
      <c r="S16" s="42"/>
      <c r="T16" s="9" t="n">
        <f aca="false">'Central SIPA income'!J11</f>
        <v>76966579.1232066</v>
      </c>
      <c r="U16" s="9"/>
      <c r="V16" s="42" t="n">
        <f aca="false">'Central SIPA income'!F11</f>
        <v>149343.027816335</v>
      </c>
      <c r="W16" s="42"/>
      <c r="X16" s="42" t="n">
        <f aca="false">'Central SIPA income'!M11</f>
        <v>375106.629084969</v>
      </c>
      <c r="Y16" s="9"/>
      <c r="Z16" s="9" t="n">
        <f aca="false">R16+V16-N16-L16-F16</f>
        <v>-2444121.32889776</v>
      </c>
      <c r="AA16" s="9"/>
      <c r="AB16" s="9" t="n">
        <f aca="false">T16-P16-D16</f>
        <v>-47135207.4579645</v>
      </c>
      <c r="AC16" s="24"/>
      <c r="AD16" s="9" t="n">
        <v>6221730755.7716</v>
      </c>
      <c r="AE16" s="9" t="n">
        <v>718281.265449782</v>
      </c>
      <c r="AF16" s="9" t="n">
        <v>110.48458935</v>
      </c>
      <c r="AG16" s="9" t="n">
        <f aca="false">AE16/$AE$6*$AD$6</f>
        <v>5240988327.43582</v>
      </c>
      <c r="AH16" s="9"/>
      <c r="AI16" s="9"/>
      <c r="AJ16" s="43" t="n">
        <f aca="false">AB16/AG16</f>
        <v>-0.00899357230223515</v>
      </c>
      <c r="AK16" s="44" t="n">
        <f aca="false">AK15+1</f>
        <v>2027</v>
      </c>
      <c r="AL16" s="45" t="n">
        <f aca="false">SUM(AB62:AB65)/AVERAGE(AG62:AG65)</f>
        <v>-0.0306592191307458</v>
      </c>
      <c r="AM16" s="9" t="n">
        <v>12139889.4651339</v>
      </c>
      <c r="AN16" s="45" t="n">
        <f aca="false">AM16/AVERAGE(AG62:AG65)</f>
        <v>0.00195361992907603</v>
      </c>
      <c r="AO16" s="45" t="n">
        <f aca="false">'GDP evolution by scenario'!G61</f>
        <v>0.032032146171967</v>
      </c>
      <c r="AP16" s="45"/>
      <c r="AQ16" s="9" t="n">
        <f aca="false">AQ15*(1+AO16)</f>
        <v>518436561.015693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390230416.360608</v>
      </c>
      <c r="AS16" s="46" t="n">
        <f aca="false">AQ16/AG65</f>
        <v>0.0823019688673495</v>
      </c>
      <c r="AT16" s="46" t="n">
        <f aca="false">AR16/AG65</f>
        <v>0.0619492026478268</v>
      </c>
      <c r="AU16" s="7"/>
      <c r="AV16" s="7"/>
      <c r="AW16" s="47" t="n">
        <f aca="false">workers_and_wage_central!C4</f>
        <v>11059493</v>
      </c>
      <c r="AX16" s="7"/>
      <c r="AY16" s="43" t="n">
        <f aca="false">(AW16-AW15)/AW15</f>
        <v>0.00342322730038742</v>
      </c>
      <c r="AZ16" s="48" t="n">
        <f aca="false">workers_and_wage_central!B4</f>
        <v>7092.02100217064</v>
      </c>
      <c r="BA16" s="43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43" t="n">
        <f aca="false">T23/AG23</f>
        <v>0.01568828251349</v>
      </c>
      <c r="BJ16" s="7" t="n">
        <f aca="false">BJ15+1</f>
        <v>2027</v>
      </c>
      <c r="BK16" s="43" t="n">
        <f aca="false">SUM(T62:T65)/AVERAGE(AG62:AG65)</f>
        <v>0.0637868831049885</v>
      </c>
      <c r="BL16" s="43" t="n">
        <f aca="false">SUM(P62:P65)/AVERAGE(AG62:AG65)</f>
        <v>0.0147847274307552</v>
      </c>
      <c r="BM16" s="43" t="n">
        <f aca="false">SUM(D62:D65)/AVERAGE(AG62:AG65)</f>
        <v>0.0796613748049791</v>
      </c>
      <c r="BN16" s="43" t="n">
        <f aca="false">(SUM(H62:H65)+SUM(J62:J65))/AVERAGE(AG62:AG65)</f>
        <v>0.00545902360232681</v>
      </c>
      <c r="BO16" s="45" t="n">
        <f aca="false">AL16-BN16</f>
        <v>-0.0361182427330726</v>
      </c>
      <c r="BP16" s="27" t="n">
        <f aca="false">BM16+BN16</f>
        <v>0.0851203984073059</v>
      </c>
    </row>
    <row r="17" customFormat="false" ht="12.75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113257758.110678</v>
      </c>
      <c r="E17" s="9"/>
      <c r="F17" s="42" t="n">
        <f aca="false">'Central pensions'!I17</f>
        <v>20585938.194183</v>
      </c>
      <c r="G17" s="9" t="n">
        <f aca="false">'Central pensions'!K17</f>
        <v>0</v>
      </c>
      <c r="H17" s="9" t="n">
        <f aca="false">'Central pensions'!V17</f>
        <v>0</v>
      </c>
      <c r="I17" s="42" t="n">
        <f aca="false">'Central pensions'!M17</f>
        <v>0</v>
      </c>
      <c r="J17" s="9" t="n">
        <f aca="false">'Central pensions'!W17</f>
        <v>0</v>
      </c>
      <c r="K17" s="9"/>
      <c r="L17" s="42" t="n">
        <f aca="false">'Central pensions'!N17</f>
        <v>2757062.56989139</v>
      </c>
      <c r="M17" s="42"/>
      <c r="N17" s="42" t="n">
        <f aca="false">'Central pensions'!L17</f>
        <v>842483.122443434</v>
      </c>
      <c r="O17" s="9"/>
      <c r="P17" s="9" t="n">
        <f aca="false">'Central pensions'!X17</f>
        <v>18941504.3486667</v>
      </c>
      <c r="Q17" s="42"/>
      <c r="R17" s="42" t="n">
        <f aca="false">'Central SIPA income'!G12</f>
        <v>23608504.5739548</v>
      </c>
      <c r="S17" s="42"/>
      <c r="T17" s="9" t="n">
        <f aca="false">'Central SIPA income'!J12</f>
        <v>90269163.4277422</v>
      </c>
      <c r="U17" s="9"/>
      <c r="V17" s="42" t="n">
        <f aca="false">'Central SIPA income'!F12</f>
        <v>146563.952510206</v>
      </c>
      <c r="W17" s="42"/>
      <c r="X17" s="42" t="n">
        <f aca="false">'Central SIPA income'!M12</f>
        <v>368126.393145617</v>
      </c>
      <c r="Y17" s="9"/>
      <c r="Z17" s="9" t="n">
        <f aca="false">R17+V17-N17-L17-F17</f>
        <v>-430415.360052809</v>
      </c>
      <c r="AA17" s="9"/>
      <c r="AB17" s="9" t="n">
        <f aca="false">T17-P17-D17</f>
        <v>-41930099.031603</v>
      </c>
      <c r="AC17" s="24"/>
      <c r="AD17" s="9" t="n">
        <v>6552140231.30253</v>
      </c>
      <c r="AE17" s="9" t="n">
        <v>703681.544169008</v>
      </c>
      <c r="AF17" s="9" t="n">
        <v>115.79241048</v>
      </c>
      <c r="AG17" s="9" t="n">
        <f aca="false">AE17/$AE$6*$AD$6</f>
        <v>5134460463.63523</v>
      </c>
      <c r="AH17" s="9"/>
      <c r="AI17" s="9"/>
      <c r="AJ17" s="43" t="n">
        <f aca="false">AB17/AG17</f>
        <v>-0.00816640800500315</v>
      </c>
      <c r="AK17" s="44" t="n">
        <f aca="false">AK16+1</f>
        <v>2028</v>
      </c>
      <c r="AL17" s="45" t="n">
        <f aca="false">SUM(AB66:AB69)/AVERAGE(AG66:AG69)</f>
        <v>-0.0286126738211385</v>
      </c>
      <c r="AM17" s="9" t="n">
        <v>11273018.6820578</v>
      </c>
      <c r="AN17" s="45" t="n">
        <f aca="false">AM17/AVERAGE(AG66:AG69)</f>
        <v>0.00175364751271526</v>
      </c>
      <c r="AO17" s="45" t="n">
        <f aca="false">'GDP evolution by scenario'!G65</f>
        <v>0.0344827842614974</v>
      </c>
      <c r="AP17" s="45"/>
      <c r="AQ17" s="9" t="n">
        <f aca="false">AQ16*(1+AO17)</f>
        <v>536313697.102469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392236553.832533</v>
      </c>
      <c r="AS17" s="46" t="n">
        <f aca="false">AQ17/AG69</f>
        <v>0.0823637734557293</v>
      </c>
      <c r="AT17" s="46" t="n">
        <f aca="false">AR17/AG69</f>
        <v>0.0602372880563336</v>
      </c>
      <c r="AU17" s="7"/>
      <c r="AV17" s="7"/>
      <c r="AW17" s="47" t="n">
        <f aca="false">workers_and_wage_central!C5</f>
        <v>11048388</v>
      </c>
      <c r="AX17" s="7"/>
      <c r="AY17" s="43" t="n">
        <f aca="false">(AW17-AW16)/AW16</f>
        <v>-0.00100411474558553</v>
      </c>
      <c r="AZ17" s="48" t="n">
        <f aca="false">workers_and_wage_central!B5</f>
        <v>7113.98164433727</v>
      </c>
      <c r="BA17" s="43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43" t="n">
        <f aca="false">T24/AG24</f>
        <v>0.0149599096004627</v>
      </c>
      <c r="BJ17" s="7" t="n">
        <f aca="false">BJ16+1</f>
        <v>2028</v>
      </c>
      <c r="BK17" s="43" t="n">
        <f aca="false">SUM(T66:T69)/AVERAGE(AG66:AG69)</f>
        <v>0.0640938462947214</v>
      </c>
      <c r="BL17" s="43" t="n">
        <f aca="false">SUM(P66:P69)/AVERAGE(AG66:AG69)</f>
        <v>0.0143707748778554</v>
      </c>
      <c r="BM17" s="43" t="n">
        <f aca="false">SUM(D66:D69)/AVERAGE(AG66:AG69)</f>
        <v>0.0783357452380046</v>
      </c>
      <c r="BN17" s="43" t="n">
        <f aca="false">(SUM(H66:H69)+SUM(J66:J69))/AVERAGE(AG66:AG69)</f>
        <v>0.00632414448277753</v>
      </c>
      <c r="BO17" s="45" t="n">
        <f aca="false">AL17-BN17</f>
        <v>-0.0349368183039161</v>
      </c>
      <c r="BP17" s="27" t="n">
        <f aca="false">BM17+BN17</f>
        <v>0.0846598897207821</v>
      </c>
    </row>
    <row r="18" customFormat="false" ht="12.75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99362547.3651601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737462.751726612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19220294.5418369</v>
      </c>
      <c r="S18" s="8"/>
      <c r="T18" s="6" t="n">
        <f aca="false">'Central SIPA income'!J13</f>
        <v>73490462.036316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-44436075.5249686</v>
      </c>
      <c r="AC18" s="24"/>
      <c r="AD18" s="6" t="n">
        <f aca="false">7006645.04510604*1000</f>
        <v>7006645045.10604</v>
      </c>
      <c r="AE18" s="6" t="n">
        <v>677652.089115703</v>
      </c>
      <c r="AF18" s="6" t="n">
        <v>131.11898839</v>
      </c>
      <c r="AG18" s="6" t="n">
        <f aca="false">AE18/$AE$6*$AD$6</f>
        <v>4944534766.46636</v>
      </c>
      <c r="AH18" s="6"/>
      <c r="AI18" s="6"/>
      <c r="AJ18" s="36" t="n">
        <f aca="false">AB18/AG18</f>
        <v>-0.00898690728728056</v>
      </c>
      <c r="AK18" s="37" t="n">
        <f aca="false">AK17+1</f>
        <v>2029</v>
      </c>
      <c r="AL18" s="38" t="n">
        <f aca="false">SUM(AB70:AB73)/AVERAGE(AG70:AG73)</f>
        <v>-0.0261680954957076</v>
      </c>
      <c r="AM18" s="6" t="n">
        <v>10452476.7322336</v>
      </c>
      <c r="AN18" s="38" t="n">
        <f aca="false">AM18/AVERAGE(AG70:AG73)</f>
        <v>0.0015762093108665</v>
      </c>
      <c r="AO18" s="38" t="n">
        <f aca="false">'GDP evolution by scenario'!G69</f>
        <v>0.0315906512527706</v>
      </c>
      <c r="AP18" s="38"/>
      <c r="AQ18" s="6" t="n">
        <f aca="false">AQ17*(1+AO18)</f>
        <v>553256196.069718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394024593.229475</v>
      </c>
      <c r="AS18" s="39" t="n">
        <f aca="false">AQ18/AG73</f>
        <v>0.0826592076919313</v>
      </c>
      <c r="AT18" s="39" t="n">
        <f aca="false">AR18/AG73</f>
        <v>0.0588692199361824</v>
      </c>
      <c r="AU18" s="5"/>
      <c r="AV18" s="5"/>
      <c r="AW18" s="40" t="n">
        <f aca="false">workers_and_wage_central!C6</f>
        <v>11064497</v>
      </c>
      <c r="AX18" s="5"/>
      <c r="AY18" s="36" t="n">
        <f aca="false">(AW18-AW17)/AW17</f>
        <v>0.00145804075671492</v>
      </c>
      <c r="AZ18" s="41" t="n">
        <f aca="false">workers_and_wage_central!B6</f>
        <v>6705.54599729676</v>
      </c>
      <c r="BA18" s="36" t="n">
        <f aca="false">(AZ18-AZ17)/AZ17</f>
        <v>-0.0574130869968755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36"/>
      <c r="BF18" s="5"/>
      <c r="BG18" s="5"/>
      <c r="BH18" s="5"/>
      <c r="BI18" s="36" t="n">
        <f aca="false">T25/AG25</f>
        <v>0.0176120283299202</v>
      </c>
      <c r="BJ18" s="5" t="n">
        <f aca="false">BJ17+1</f>
        <v>2029</v>
      </c>
      <c r="BK18" s="36" t="n">
        <f aca="false">SUM(T70:T73)/AVERAGE(AG70:AG73)</f>
        <v>0.0643912750070366</v>
      </c>
      <c r="BL18" s="36" t="n">
        <f aca="false">SUM(P70:P73)/AVERAGE(AG70:AG73)</f>
        <v>0.0136550966720761</v>
      </c>
      <c r="BM18" s="36" t="n">
        <f aca="false">SUM(D70:D73)/AVERAGE(AG70:AG73)</f>
        <v>0.0769042738306682</v>
      </c>
      <c r="BN18" s="36" t="n">
        <f aca="false">(SUM(H70:H73)+SUM(J70:J73))/AVERAGE(AG70:AG73)</f>
        <v>0.00694777457407879</v>
      </c>
      <c r="BO18" s="38" t="n">
        <f aca="false">AL18-BN18</f>
        <v>-0.0331158700697864</v>
      </c>
      <c r="BP18" s="27" t="n">
        <f aca="false">BM18+BN18</f>
        <v>0.0838520484047469</v>
      </c>
    </row>
    <row r="19" customFormat="false" ht="12.75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102443922.414066</v>
      </c>
      <c r="E19" s="9"/>
      <c r="F19" s="42" t="n">
        <f aca="false">'Central pensions'!I19</f>
        <v>18620395.5505172</v>
      </c>
      <c r="G19" s="9" t="n">
        <f aca="false">'Central pensions'!K19</f>
        <v>0</v>
      </c>
      <c r="H19" s="9" t="n">
        <f aca="false">'Central pensions'!V19</f>
        <v>0</v>
      </c>
      <c r="I19" s="42" t="n">
        <f aca="false">'Central pensions'!M19</f>
        <v>0</v>
      </c>
      <c r="J19" s="9" t="n">
        <f aca="false">'Central pensions'!W19</f>
        <v>0</v>
      </c>
      <c r="K19" s="9"/>
      <c r="L19" s="42" t="n">
        <f aca="false">'Central pensions'!N19</f>
        <v>2828183.68633319</v>
      </c>
      <c r="M19" s="42"/>
      <c r="N19" s="42" t="n">
        <f aca="false">'Central pensions'!L19</f>
        <v>762331.112871733</v>
      </c>
      <c r="O19" s="9"/>
      <c r="P19" s="9" t="n">
        <f aca="false">'Central pensions'!X19</f>
        <v>18869579.4519813</v>
      </c>
      <c r="Q19" s="42"/>
      <c r="R19" s="42" t="n">
        <f aca="false">'Central SIPA income'!G14</f>
        <v>21936740.3122532</v>
      </c>
      <c r="S19" s="42"/>
      <c r="T19" s="9" t="n">
        <f aca="false">'Central SIPA income'!J14</f>
        <v>83877027.8784753</v>
      </c>
      <c r="U19" s="9"/>
      <c r="V19" s="42" t="n">
        <f aca="false">'Central SIPA income'!F14</f>
        <v>141764.810127232</v>
      </c>
      <c r="W19" s="42"/>
      <c r="X19" s="42" t="n">
        <f aca="false">'Central SIPA income'!M14</f>
        <v>356072.331110729</v>
      </c>
      <c r="Y19" s="9"/>
      <c r="Z19" s="9" t="n">
        <f aca="false">R19+V19-N19-L19-F19</f>
        <v>-132405.227341749</v>
      </c>
      <c r="AA19" s="9"/>
      <c r="AB19" s="9" t="n">
        <f aca="false">T19-P19-D19</f>
        <v>-37436473.9875715</v>
      </c>
      <c r="AC19" s="24"/>
      <c r="AD19" s="9" t="n">
        <f aca="false">8414556.48217921*1000</f>
        <v>8414556482.17921</v>
      </c>
      <c r="AE19" s="9" t="n">
        <v>760703.280151656</v>
      </c>
      <c r="AF19" s="9" t="n">
        <v>147.89635652</v>
      </c>
      <c r="AG19" s="9" t="n">
        <f aca="false">AE19/$AE$6*$AD$6</f>
        <v>5550523456.04538</v>
      </c>
      <c r="AH19" s="9"/>
      <c r="AI19" s="9"/>
      <c r="AJ19" s="43" t="n">
        <f aca="false">AB19/AG19</f>
        <v>-0.00674467449494289</v>
      </c>
      <c r="AK19" s="44" t="n">
        <f aca="false">AK18+1</f>
        <v>2030</v>
      </c>
      <c r="AL19" s="45" t="n">
        <f aca="false">SUM(AB74:AB77)/AVERAGE(AG74:AG77)</f>
        <v>-0.0241030435979826</v>
      </c>
      <c r="AM19" s="9" t="n">
        <v>9649081.86791266</v>
      </c>
      <c r="AN19" s="45" t="n">
        <f aca="false">AM19/AVERAGE(AG74:AG77)</f>
        <v>0.00141591697630405</v>
      </c>
      <c r="AO19" s="45" t="n">
        <f aca="false">'GDP evolution by scenario'!G73</f>
        <v>0.0276444510662912</v>
      </c>
      <c r="AP19" s="45"/>
      <c r="AQ19" s="9" t="n">
        <f aca="false">AQ18*(1+AO19)</f>
        <v>568550659.909089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395146449.41871</v>
      </c>
      <c r="AS19" s="46" t="n">
        <f aca="false">AQ19/AG77</f>
        <v>0.082865996776898</v>
      </c>
      <c r="AT19" s="46" t="n">
        <f aca="false">AR19/AG77</f>
        <v>0.0575924129771818</v>
      </c>
      <c r="AU19" s="7"/>
      <c r="AV19" s="7"/>
      <c r="AW19" s="47" t="n">
        <f aca="false">workers_and_wage_central!C7</f>
        <v>11128156</v>
      </c>
      <c r="AX19" s="7"/>
      <c r="AY19" s="43" t="n">
        <f aca="false">(AW19-AW18)/AW18</f>
        <v>0.0057534472647062</v>
      </c>
      <c r="AZ19" s="48" t="n">
        <f aca="false">workers_and_wage_central!B7</f>
        <v>6521.17321865806</v>
      </c>
      <c r="BA19" s="43" t="n">
        <f aca="false">(AZ19-AZ18)/AZ18</f>
        <v>-0.0274955654189868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0.0144287778897581</v>
      </c>
      <c r="BJ19" s="7" t="n">
        <f aca="false">BJ18+1</f>
        <v>2030</v>
      </c>
      <c r="BK19" s="43" t="n">
        <f aca="false">SUM(T74:T77)/AVERAGE(AG74:AG77)</f>
        <v>0.0647128086784071</v>
      </c>
      <c r="BL19" s="43" t="n">
        <f aca="false">SUM(P74:P77)/AVERAGE(AG74:AG77)</f>
        <v>0.0132339658231941</v>
      </c>
      <c r="BM19" s="43" t="n">
        <f aca="false">SUM(D74:D77)/AVERAGE(AG74:AG77)</f>
        <v>0.0755818864531955</v>
      </c>
      <c r="BN19" s="43" t="n">
        <f aca="false">(SUM(H74:H77)+SUM(J74:J77))/AVERAGE(AG74:AG77)</f>
        <v>0.00756874120238689</v>
      </c>
      <c r="BO19" s="45" t="n">
        <f aca="false">AL19-BN19</f>
        <v>-0.0316717848003695</v>
      </c>
      <c r="BP19" s="27" t="n">
        <f aca="false">BM19+BN19</f>
        <v>0.0831506276555824</v>
      </c>
    </row>
    <row r="20" customFormat="false" ht="12.75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97787429.5558071</v>
      </c>
      <c r="E20" s="9"/>
      <c r="F20" s="42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42" t="n">
        <f aca="false">'Central pensions'!M20</f>
        <v>0</v>
      </c>
      <c r="J20" s="9" t="n">
        <f aca="false">'Central pensions'!W20</f>
        <v>0</v>
      </c>
      <c r="K20" s="9"/>
      <c r="L20" s="42" t="n">
        <f aca="false">'Central pensions'!N20</f>
        <v>2477813.00409058</v>
      </c>
      <c r="M20" s="42"/>
      <c r="N20" s="42" t="n">
        <f aca="false">'Central pensions'!L20</f>
        <v>730280.338931322</v>
      </c>
      <c r="O20" s="9"/>
      <c r="P20" s="9" t="n">
        <f aca="false">'Central pensions'!X20</f>
        <v>16875170.4145192</v>
      </c>
      <c r="Q20" s="42"/>
      <c r="R20" s="42" t="n">
        <f aca="false">'Central SIPA income'!G15</f>
        <v>19124450.2470086</v>
      </c>
      <c r="S20" s="42"/>
      <c r="T20" s="9" t="n">
        <f aca="false">'Central SIPA income'!J15</f>
        <v>73123993.0680518</v>
      </c>
      <c r="U20" s="9"/>
      <c r="V20" s="42" t="n">
        <f aca="false">'Central SIPA income'!F15</f>
        <v>144189.0349691</v>
      </c>
      <c r="W20" s="42"/>
      <c r="X20" s="42" t="n">
        <f aca="false">'Central SIPA income'!M15</f>
        <v>362161.284990086</v>
      </c>
      <c r="Y20" s="9"/>
      <c r="Z20" s="9" t="n">
        <f aca="false">R20+V20-N20-L20-F20</f>
        <v>-1713476.91461925</v>
      </c>
      <c r="AA20" s="9"/>
      <c r="AB20" s="9" t="n">
        <f aca="false">T20-P20-D20</f>
        <v>-41538606.9022746</v>
      </c>
      <c r="AC20" s="24"/>
      <c r="AD20" s="9" t="n">
        <f aca="false">8527628.82527803*1000</f>
        <v>8527628825.27803</v>
      </c>
      <c r="AE20" s="9" t="n">
        <v>694382.475776231</v>
      </c>
      <c r="AF20" s="9" t="n">
        <v>155.88165151</v>
      </c>
      <c r="AG20" s="9" t="n">
        <f aca="false">AE20/$AE$6*$AD$6</f>
        <v>5066609175.78067</v>
      </c>
      <c r="AH20" s="9"/>
      <c r="AI20" s="9"/>
      <c r="AJ20" s="43" t="n">
        <f aca="false">AB20/AG20</f>
        <v>-0.0081985022844937</v>
      </c>
      <c r="AK20" s="44" t="n">
        <f aca="false">AK19+1</f>
        <v>2031</v>
      </c>
      <c r="AL20" s="45" t="n">
        <f aca="false">SUM(AB78:AB81)/AVERAGE(AG78:AG81)</f>
        <v>-0.0233032381638908</v>
      </c>
      <c r="AM20" s="9" t="n">
        <v>8873587.4679367</v>
      </c>
      <c r="AN20" s="45" t="n">
        <f aca="false">AM20/AVERAGE(AG78:AG81)</f>
        <v>0.00127739320485516</v>
      </c>
      <c r="AO20" s="45" t="n">
        <f aca="false">'GDP evolution by scenario'!G77</f>
        <v>0.0193572839626575</v>
      </c>
      <c r="AP20" s="45"/>
      <c r="AQ20" s="9" t="n">
        <f aca="false">AQ19*(1+AO20)</f>
        <v>579556256.480106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393843369.251761</v>
      </c>
      <c r="AS20" s="46" t="n">
        <f aca="false">AQ20/AG81</f>
        <v>0.0829857213996502</v>
      </c>
      <c r="AT20" s="46" t="n">
        <f aca="false">AR20/AG81</f>
        <v>0.0563937939594102</v>
      </c>
      <c r="AU20" s="7"/>
      <c r="AV20" s="7"/>
      <c r="AW20" s="47" t="n">
        <f aca="false">workers_and_wage_central!C8</f>
        <v>11235296</v>
      </c>
      <c r="AX20" s="7"/>
      <c r="AY20" s="43" t="n">
        <f aca="false">(AW20-AW19)/AW19</f>
        <v>0.00962783052286471</v>
      </c>
      <c r="AZ20" s="48" t="n">
        <f aca="false">workers_and_wage_central!B8</f>
        <v>6554.01964535573</v>
      </c>
      <c r="BA20" s="43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0.0155246210172329</v>
      </c>
      <c r="BJ20" s="7" t="n">
        <f aca="false">BJ19+1</f>
        <v>2031</v>
      </c>
      <c r="BK20" s="43" t="n">
        <f aca="false">SUM(T78:T81)/AVERAGE(AG78:AG81)</f>
        <v>0.0646219107320005</v>
      </c>
      <c r="BL20" s="43" t="n">
        <f aca="false">SUM(P78:P81)/AVERAGE(AG78:AG81)</f>
        <v>0.012873679271453</v>
      </c>
      <c r="BM20" s="43" t="n">
        <f aca="false">SUM(D78:D81)/AVERAGE(AG78:AG81)</f>
        <v>0.0750514696244383</v>
      </c>
      <c r="BN20" s="43" t="n">
        <f aca="false">(SUM(H78:H81)+SUM(J78:J81))/AVERAGE(AG78:AG81)</f>
        <v>0.00819952688631125</v>
      </c>
      <c r="BO20" s="45" t="n">
        <f aca="false">AL20-BN20</f>
        <v>-0.031502765050202</v>
      </c>
      <c r="BP20" s="27" t="n">
        <f aca="false">BM20+BN20</f>
        <v>0.0832509965107496</v>
      </c>
    </row>
    <row r="21" customFormat="false" ht="12.75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42" t="n">
        <f aca="false">'Central pensions'!I21</f>
        <v>19417719.830231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42" t="n">
        <f aca="false">'Central pensions'!M21</f>
        <v>1123.44878389224</v>
      </c>
      <c r="J21" s="9" t="n">
        <f aca="false">'Central pensions'!W21</f>
        <v>6180.88373799533</v>
      </c>
      <c r="K21" s="9"/>
      <c r="L21" s="42" t="n">
        <f aca="false">'Central pensions'!N21</f>
        <v>3910348.4398605</v>
      </c>
      <c r="M21" s="42"/>
      <c r="N21" s="42" t="n">
        <f aca="false">'Central pensions'!L21</f>
        <v>800602.401472308</v>
      </c>
      <c r="O21" s="9"/>
      <c r="P21" s="9" t="n">
        <f aca="false">'Central pensions'!X21</f>
        <v>24695494.840454</v>
      </c>
      <c r="Q21" s="42"/>
      <c r="R21" s="42" t="n">
        <f aca="false">'Central SIPA income'!G16</f>
        <v>22458949.1850295</v>
      </c>
      <c r="S21" s="42"/>
      <c r="T21" s="9" t="n">
        <f aca="false">'Central SIPA income'!J16</f>
        <v>85873738.7642665</v>
      </c>
      <c r="U21" s="9"/>
      <c r="V21" s="42" t="n">
        <f aca="false">'Central SIPA income'!F16</f>
        <v>151268.17202623</v>
      </c>
      <c r="W21" s="42"/>
      <c r="X21" s="42" t="n">
        <f aca="false">'Central SIPA income'!M16</f>
        <v>379942.036305749</v>
      </c>
      <c r="Y21" s="9"/>
      <c r="Z21" s="9" t="n">
        <f aca="false">R21+V21-N21-L21-F21</f>
        <v>-1518453.31450803</v>
      </c>
      <c r="AA21" s="9"/>
      <c r="AB21" s="9" t="n">
        <f aca="false">T21-P21-D21</f>
        <v>-45652321.4285432</v>
      </c>
      <c r="AC21" s="24"/>
      <c r="AD21" s="9" t="n">
        <f aca="false">8963807.87358243*1000</f>
        <v>8963807873.58243</v>
      </c>
      <c r="AE21" s="9" t="n">
        <v>693173.549347058</v>
      </c>
      <c r="AF21" s="9" t="n">
        <v>164.01000929</v>
      </c>
      <c r="AG21" s="9" t="n">
        <f aca="false">AE21/$AE$6*$AD$6</f>
        <v>5057788161.49449</v>
      </c>
      <c r="AH21" s="9"/>
      <c r="AI21" s="9"/>
      <c r="AJ21" s="43" t="n">
        <f aca="false">AB21/AG21</f>
        <v>-0.00902614343876627</v>
      </c>
      <c r="AK21" s="44" t="n">
        <f aca="false">AK20+1</f>
        <v>2032</v>
      </c>
      <c r="AL21" s="45" t="n">
        <f aca="false">SUM(AB82:AB85)/AVERAGE(AG82:AG85)</f>
        <v>-0.0219347855909905</v>
      </c>
      <c r="AM21" s="9" t="n">
        <v>8126011.66426731</v>
      </c>
      <c r="AN21" s="45" t="n">
        <f aca="false">AM21/AVERAGE(AG82:AG85)</f>
        <v>0.0011411261549081</v>
      </c>
      <c r="AO21" s="45" t="n">
        <f aca="false">'GDP evolution by scenario'!G81</f>
        <v>0.0251068811796769</v>
      </c>
      <c r="AP21" s="45"/>
      <c r="AQ21" s="9" t="n">
        <f aca="false">AQ20*(1+AO21)</f>
        <v>594107106.54849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395512446.295616</v>
      </c>
      <c r="AS21" s="46" t="n">
        <f aca="false">AQ21/AG85</f>
        <v>0.0823085711894962</v>
      </c>
      <c r="AT21" s="46" t="n">
        <f aca="false">AR21/AG85</f>
        <v>0.0547949418268699</v>
      </c>
      <c r="AU21" s="7"/>
      <c r="AV21" s="7"/>
      <c r="AW21" s="47" t="n">
        <f aca="false">workers_and_wage_central!C9</f>
        <v>11156745</v>
      </c>
      <c r="AX21" s="7"/>
      <c r="AY21" s="43" t="n">
        <f aca="false">(AW21-AW20)/AW20</f>
        <v>-0.00699144909043785</v>
      </c>
      <c r="AZ21" s="48" t="n">
        <f aca="false">workers_and_wage_central!B9</f>
        <v>6660.1842529205</v>
      </c>
      <c r="BA21" s="43" t="n">
        <f aca="false">(AZ21-AZ20)/AZ20</f>
        <v>0.0161983962986734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F21" s="7"/>
      <c r="BG21" s="7"/>
      <c r="BH21" s="7"/>
      <c r="BI21" s="43" t="n">
        <f aca="false">T28/AG28</f>
        <v>0.0137452696371548</v>
      </c>
      <c r="BJ21" s="7" t="n">
        <f aca="false">BJ20+1</f>
        <v>2032</v>
      </c>
      <c r="BK21" s="43" t="n">
        <f aca="false">SUM(T82:T85)/AVERAGE(AG82:AG85)</f>
        <v>0.0647600679033712</v>
      </c>
      <c r="BL21" s="43" t="n">
        <f aca="false">SUM(P82:P85)/AVERAGE(AG82:AG85)</f>
        <v>0.0125094008998613</v>
      </c>
      <c r="BM21" s="43" t="n">
        <f aca="false">SUM(D82:D85)/AVERAGE(AG82:AG85)</f>
        <v>0.0741854525945005</v>
      </c>
      <c r="BN21" s="43" t="n">
        <f aca="false">(SUM(H82:H85)+SUM(J82:J85))/AVERAGE(AG82:AG85)</f>
        <v>0.00889250218738547</v>
      </c>
      <c r="BO21" s="45" t="n">
        <f aca="false">AL21-BN21</f>
        <v>-0.030827287778376</v>
      </c>
      <c r="BP21" s="27" t="n">
        <f aca="false">BM21+BN21</f>
        <v>0.0830779547818859</v>
      </c>
    </row>
    <row r="22" customFormat="false" ht="12.75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765085.873759937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19424356.1338637</v>
      </c>
      <c r="S22" s="8"/>
      <c r="T22" s="6" t="n">
        <f aca="false">'Central SIPA income'!J17</f>
        <v>74270709.2197953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309890.686384417</v>
      </c>
      <c r="Y22" s="6"/>
      <c r="Z22" s="6" t="n">
        <f aca="false">R22+V22-N22-L22-F22</f>
        <v>-4061815.71832004</v>
      </c>
      <c r="AA22" s="6"/>
      <c r="AB22" s="6" t="n">
        <f aca="false">T22-P22-D22</f>
        <v>-54277586.6293082</v>
      </c>
      <c r="AC22" s="24"/>
      <c r="AD22" s="6" t="n">
        <f aca="false">9207047.99346307*1000</f>
        <v>9207047993.46307</v>
      </c>
      <c r="AE22" s="6" t="n">
        <v>679640.267355061</v>
      </c>
      <c r="AF22" s="6" t="n">
        <v>172.09591728</v>
      </c>
      <c r="AG22" s="6" t="n">
        <f aca="false">AE22/$AE$6*$AD$6</f>
        <v>4959041644.82523</v>
      </c>
      <c r="AH22" s="6"/>
      <c r="AI22" s="6"/>
      <c r="AJ22" s="36" t="n">
        <f aca="false">AB22/AG22</f>
        <v>-0.0109451766120873</v>
      </c>
      <c r="AK22" s="37" t="n">
        <f aca="false">AK21+1</f>
        <v>2033</v>
      </c>
      <c r="AL22" s="38" t="n">
        <f aca="false">SUM(AB86:AB89)/AVERAGE(AG86:AG89)</f>
        <v>-0.0193965681478112</v>
      </c>
      <c r="AM22" s="6" t="n">
        <v>7406781.38079157</v>
      </c>
      <c r="AN22" s="38" t="n">
        <f aca="false">AM22/AVERAGE(AG86:AG89)</f>
        <v>0.00101403378061079</v>
      </c>
      <c r="AO22" s="38" t="n">
        <f aca="false">'GDP evolution by scenario'!G85</f>
        <v>0.0257306229492082</v>
      </c>
      <c r="AP22" s="38"/>
      <c r="AQ22" s="6" t="n">
        <f aca="false">AQ21*(1+AO22)</f>
        <v>609393852.498534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398195497.544171</v>
      </c>
      <c r="AS22" s="39" t="n">
        <f aca="false">AQ22/AG89</f>
        <v>0.0828213424682089</v>
      </c>
      <c r="AT22" s="39" t="n">
        <f aca="false">AR22/AG89</f>
        <v>0.0541178509369422</v>
      </c>
      <c r="AU22" s="5"/>
      <c r="AV22" s="5"/>
      <c r="AW22" s="40" t="n">
        <f aca="false">workers_and_wage_central!C10</f>
        <v>11057148</v>
      </c>
      <c r="AX22" s="5"/>
      <c r="AY22" s="36" t="n">
        <f aca="false">(AW22-AW21)/AW21</f>
        <v>-0.00892706609320192</v>
      </c>
      <c r="AZ22" s="41" t="n">
        <f aca="false">workers_and_wage_central!B10</f>
        <v>6744.03429129675</v>
      </c>
      <c r="BA22" s="36" t="n">
        <f aca="false">(AZ22-AZ21)/AZ21</f>
        <v>0.0125897475493247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0.0153017973974671</v>
      </c>
      <c r="BJ22" s="5" t="n">
        <f aca="false">BJ21+1</f>
        <v>2033</v>
      </c>
      <c r="BK22" s="36" t="n">
        <f aca="false">SUM(T86:T89)/AVERAGE(AG86:AG89)</f>
        <v>0.065385807536071</v>
      </c>
      <c r="BL22" s="36" t="n">
        <f aca="false">SUM(P86:P89)/AVERAGE(AG86:AG89)</f>
        <v>0.0119459960813452</v>
      </c>
      <c r="BM22" s="36" t="n">
        <f aca="false">SUM(D86:D89)/AVERAGE(AG86:AG89)</f>
        <v>0.072836379602537</v>
      </c>
      <c r="BN22" s="36" t="n">
        <f aca="false">(SUM(H86:H89)+SUM(J86:J89))/AVERAGE(AG86:AG89)</f>
        <v>0.0097183353057329</v>
      </c>
      <c r="BO22" s="38" t="n">
        <f aca="false">AL22-BN22</f>
        <v>-0.0291149034535441</v>
      </c>
      <c r="BP22" s="27" t="n">
        <f aca="false">BM22+BN22</f>
        <v>0.0825547149082699</v>
      </c>
    </row>
    <row r="23" customFormat="false" ht="12.75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108864344.754537</v>
      </c>
      <c r="E23" s="9"/>
      <c r="F23" s="42" t="n">
        <f aca="false">'Central pensions'!I23</f>
        <v>19787383.3108819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42" t="n">
        <f aca="false">'Central pensions'!M23</f>
        <v>3162.19231129867</v>
      </c>
      <c r="J23" s="9" t="n">
        <f aca="false">'Central pensions'!W23</f>
        <v>17397.4490991969</v>
      </c>
      <c r="K23" s="9"/>
      <c r="L23" s="42" t="n">
        <f aca="false">'Central pensions'!N23</f>
        <v>3939404.98436416</v>
      </c>
      <c r="M23" s="42"/>
      <c r="N23" s="42" t="n">
        <f aca="false">'Central pensions'!L23</f>
        <v>818579.510877647</v>
      </c>
      <c r="O23" s="9"/>
      <c r="P23" s="9" t="n">
        <f aca="false">'Central pensions'!X23</f>
        <v>24945174.1398559</v>
      </c>
      <c r="Q23" s="42"/>
      <c r="R23" s="42" t="n">
        <f aca="false">'Central SIPA income'!G18</f>
        <v>23247350.7851997</v>
      </c>
      <c r="S23" s="42"/>
      <c r="T23" s="9" t="n">
        <f aca="false">'Central SIPA income'!J18</f>
        <v>88888260.6146242</v>
      </c>
      <c r="U23" s="9"/>
      <c r="V23" s="42" t="n">
        <f aca="false">'Central SIPA income'!F18</f>
        <v>131002.673091904</v>
      </c>
      <c r="W23" s="42"/>
      <c r="X23" s="42" t="n">
        <f aca="false">'Central SIPA income'!M18</f>
        <v>329040.94568819</v>
      </c>
      <c r="Y23" s="9"/>
      <c r="Z23" s="9" t="n">
        <f aca="false">R23+V23-N23-L23-F23</f>
        <v>-1167014.34783208</v>
      </c>
      <c r="AA23" s="9"/>
      <c r="AB23" s="9" t="n">
        <f aca="false">T23-P23-D23</f>
        <v>-44921258.279769</v>
      </c>
      <c r="AC23" s="24"/>
      <c r="AD23" s="9" t="n">
        <f aca="false">10602469.3099181*1000</f>
        <v>10602469309.9181</v>
      </c>
      <c r="AE23" s="9" t="n">
        <v>776515.900508657</v>
      </c>
      <c r="AF23" s="9" t="n">
        <v>183.45579241</v>
      </c>
      <c r="AG23" s="9" t="n">
        <f aca="false">AE23/$AE$6*$AD$6</f>
        <v>5665901320.8228</v>
      </c>
      <c r="AH23" s="9"/>
      <c r="AI23" s="9"/>
      <c r="AJ23" s="43" t="n">
        <f aca="false">AB23/AG23</f>
        <v>-0.00792835168425517</v>
      </c>
      <c r="AK23" s="44" t="n">
        <f aca="false">AK22+1</f>
        <v>2034</v>
      </c>
      <c r="AL23" s="45" t="n">
        <f aca="false">SUM(AB90:AB93)/AVERAGE(AG90:AG93)</f>
        <v>-0.0176279671154227</v>
      </c>
      <c r="AM23" s="9" t="n">
        <v>6738583.40306814</v>
      </c>
      <c r="AN23" s="45" t="n">
        <f aca="false">AM23/AVERAGE(AG90:AG93)</f>
        <v>0.000901426749813549</v>
      </c>
      <c r="AO23" s="45" t="n">
        <f aca="false">'GDP evolution by scenario'!G89</f>
        <v>0.0234368805401302</v>
      </c>
      <c r="AP23" s="45"/>
      <c r="AQ23" s="9" t="n">
        <f aca="false">AQ22*(1+AO23)</f>
        <v>623676143.421432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400717292.007934</v>
      </c>
      <c r="AS23" s="46" t="n">
        <f aca="false">AQ23/AG93</f>
        <v>0.0824791381202629</v>
      </c>
      <c r="AT23" s="46" t="n">
        <f aca="false">AR23/AG93</f>
        <v>0.0529935563887152</v>
      </c>
      <c r="AU23" s="7"/>
      <c r="AV23" s="7"/>
      <c r="AW23" s="47" t="n">
        <f aca="false">workers_and_wage_central!C11</f>
        <v>11247506</v>
      </c>
      <c r="AX23" s="7"/>
      <c r="AY23" s="43" t="n">
        <f aca="false">(AW23-AW22)/AW22</f>
        <v>0.017215831785918</v>
      </c>
      <c r="AZ23" s="48" t="n">
        <f aca="false">workers_and_wage_central!B11</f>
        <v>6741.66175252587</v>
      </c>
      <c r="BA23" s="43" t="n">
        <f aca="false">(AZ23-AZ22)/AZ22</f>
        <v>-0.000351798147578038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0.0123273866999649</v>
      </c>
      <c r="BJ23" s="7" t="n">
        <f aca="false">BJ22+1</f>
        <v>2034</v>
      </c>
      <c r="BK23" s="43" t="n">
        <f aca="false">SUM(T90:T93)/AVERAGE(AG90:AG93)</f>
        <v>0.0656038349058799</v>
      </c>
      <c r="BL23" s="43" t="n">
        <f aca="false">SUM(P90:P93)/AVERAGE(AG90:AG93)</f>
        <v>0.0114063822624093</v>
      </c>
      <c r="BM23" s="43" t="n">
        <f aca="false">SUM(D90:D93)/AVERAGE(AG90:AG93)</f>
        <v>0.0718254197588933</v>
      </c>
      <c r="BN23" s="43" t="n">
        <f aca="false">(SUM(H90:H93)+SUM(J90:J93))/AVERAGE(AG90:AG93)</f>
        <v>0.0102396864724311</v>
      </c>
      <c r="BO23" s="45" t="n">
        <f aca="false">AL23-BN23</f>
        <v>-0.0278676535878538</v>
      </c>
      <c r="BP23" s="27" t="n">
        <f aca="false">BM23+BN23</f>
        <v>0.0820651062313243</v>
      </c>
    </row>
    <row r="24" customFormat="false" ht="12.75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104310962.345674</v>
      </c>
      <c r="E24" s="9"/>
      <c r="F24" s="42" t="n">
        <f aca="false">'Central pensions'!I24</f>
        <v>18959752.1586589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42" t="n">
        <f aca="false">'Central pensions'!M24</f>
        <v>4592.04813421701</v>
      </c>
      <c r="J24" s="9" t="n">
        <f aca="false">'Central pensions'!W24</f>
        <v>25264.0939612217</v>
      </c>
      <c r="K24" s="9"/>
      <c r="L24" s="42" t="n">
        <f aca="false">'Central pensions'!N24</f>
        <v>3599614.55233288</v>
      </c>
      <c r="M24" s="42"/>
      <c r="N24" s="42" t="n">
        <f aca="false">'Central pensions'!L24</f>
        <v>785544.065131638</v>
      </c>
      <c r="O24" s="9"/>
      <c r="P24" s="9" t="n">
        <f aca="false">'Central pensions'!X24</f>
        <v>23000248.6972876</v>
      </c>
      <c r="Q24" s="42"/>
      <c r="R24" s="42" t="n">
        <f aca="false">'Central SIPA income'!G19</f>
        <v>20580119.0171851</v>
      </c>
      <c r="S24" s="42"/>
      <c r="T24" s="9" t="n">
        <f aca="false">'Central SIPA income'!J19</f>
        <v>78689868.7761087</v>
      </c>
      <c r="U24" s="9"/>
      <c r="V24" s="42" t="n">
        <f aca="false">'Central SIPA income'!F19</f>
        <v>137459.026655012</v>
      </c>
      <c r="W24" s="42"/>
      <c r="X24" s="42" t="n">
        <f aca="false">'Central SIPA income'!M19</f>
        <v>345257.444420333</v>
      </c>
      <c r="Y24" s="9"/>
      <c r="Z24" s="9" t="n">
        <f aca="false">R24+V24-N24-L24-F24</f>
        <v>-2627332.73228325</v>
      </c>
      <c r="AA24" s="9"/>
      <c r="AB24" s="9" t="n">
        <f aca="false">T24-P24-D24</f>
        <v>-48621342.2668529</v>
      </c>
      <c r="AC24" s="24"/>
      <c r="AD24" s="9" t="n">
        <f aca="false">11070090.1016518*1000</f>
        <v>11070090101.6518</v>
      </c>
      <c r="AE24" s="9" t="n">
        <v>720893.647491077</v>
      </c>
      <c r="AF24" s="9" t="n">
        <v>191.50871929</v>
      </c>
      <c r="AG24" s="9" t="n">
        <f aca="false">AE24/$AE$6*$AD$6</f>
        <v>5260049751.4821</v>
      </c>
      <c r="AH24" s="9"/>
      <c r="AI24" s="9"/>
      <c r="AJ24" s="43" t="n">
        <f aca="false">AB24/AG24</f>
        <v>-0.00924351376204248</v>
      </c>
      <c r="AK24" s="44" t="n">
        <f aca="false">AK23+1</f>
        <v>2035</v>
      </c>
      <c r="AL24" s="45" t="n">
        <f aca="false">SUM(AB94:AB97)/AVERAGE(AG94:AG97)</f>
        <v>-0.0164722993279931</v>
      </c>
      <c r="AM24" s="9" t="n">
        <v>6098422.29766839</v>
      </c>
      <c r="AN24" s="45" t="n">
        <f aca="false">AM24/AVERAGE(AG94:AG97)</f>
        <v>0.000796392174215612</v>
      </c>
      <c r="AO24" s="45" t="n">
        <f aca="false">'GDP evolution by scenario'!G93</f>
        <v>0.0243593704235781</v>
      </c>
      <c r="AP24" s="45"/>
      <c r="AQ24" s="9" t="n">
        <f aca="false">AQ23*(1+AO24)</f>
        <v>638868501.623383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404312299.406274</v>
      </c>
      <c r="AS24" s="46" t="n">
        <f aca="false">AQ24/AG97</f>
        <v>0.0830828691141536</v>
      </c>
      <c r="AT24" s="46" t="n">
        <f aca="false">AR24/AG97</f>
        <v>0.0525795617837742</v>
      </c>
      <c r="AU24" s="7"/>
      <c r="AV24" s="7"/>
      <c r="AW24" s="47" t="n">
        <f aca="false">workers_and_wage_central!C12</f>
        <v>11410134</v>
      </c>
      <c r="AX24" s="7"/>
      <c r="AY24" s="43" t="n">
        <f aca="false">(AW24-AW23)/AW23</f>
        <v>0.0144590276279915</v>
      </c>
      <c r="AZ24" s="48" t="n">
        <f aca="false">workers_and_wage_central!B12</f>
        <v>6886.42921069284</v>
      </c>
      <c r="BA24" s="43" t="n">
        <f aca="false">(AZ24-AZ23)/AZ23</f>
        <v>0.0214735570369921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0.0129459963028692</v>
      </c>
      <c r="BJ24" s="7" t="n">
        <f aca="false">BJ23+1</f>
        <v>2035</v>
      </c>
      <c r="BK24" s="43" t="n">
        <f aca="false">SUM(T94:T97)/AVERAGE(AG94:AG97)</f>
        <v>0.0656843142270918</v>
      </c>
      <c r="BL24" s="43" t="n">
        <f aca="false">SUM(P94:P97)/AVERAGE(AG94:AG97)</f>
        <v>0.0111060904146037</v>
      </c>
      <c r="BM24" s="43" t="n">
        <f aca="false">SUM(D94:D97)/AVERAGE(AG94:AG97)</f>
        <v>0.0710505231404812</v>
      </c>
      <c r="BN24" s="43" t="n">
        <f aca="false">(SUM(H94:H97)+SUM(J94:J97))/AVERAGE(AG94:AG97)</f>
        <v>0.0106382208666843</v>
      </c>
      <c r="BO24" s="45" t="n">
        <f aca="false">AL24-BN24</f>
        <v>-0.0271105201946773</v>
      </c>
      <c r="BP24" s="27" t="n">
        <f aca="false">BM24+BN24</f>
        <v>0.0816887440071654</v>
      </c>
    </row>
    <row r="25" customFormat="false" ht="12.75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113373996.039968</v>
      </c>
      <c r="E25" s="9"/>
      <c r="F25" s="42" t="n">
        <f aca="false">'Central pensions'!I25</f>
        <v>20607065.8137659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42" t="n">
        <f aca="false">'Central pensions'!M25</f>
        <v>5871.50952873667</v>
      </c>
      <c r="J25" s="9" t="n">
        <f aca="false">'Central pensions'!W25</f>
        <v>32303.3130517272</v>
      </c>
      <c r="K25" s="9"/>
      <c r="L25" s="42" t="n">
        <f aca="false">'Central pensions'!N25</f>
        <v>4012507.36812272</v>
      </c>
      <c r="M25" s="42"/>
      <c r="N25" s="42" t="n">
        <f aca="false">'Central pensions'!L25</f>
        <v>856510.300309796</v>
      </c>
      <c r="O25" s="9"/>
      <c r="P25" s="9" t="n">
        <f aca="false">'Central pensions'!X25</f>
        <v>25533186.7687567</v>
      </c>
      <c r="Q25" s="42"/>
      <c r="R25" s="42" t="n">
        <f aca="false">'Central SIPA income'!G20</f>
        <v>24342194.7243126</v>
      </c>
      <c r="S25" s="42"/>
      <c r="T25" s="9" t="n">
        <f aca="false">'Central SIPA income'!J20</f>
        <v>93074491.3078076</v>
      </c>
      <c r="U25" s="9"/>
      <c r="V25" s="42" t="n">
        <f aca="false">'Central SIPA income'!F20</f>
        <v>143698.094559182</v>
      </c>
      <c r="W25" s="42"/>
      <c r="X25" s="42" t="n">
        <f aca="false">'Central SIPA income'!M20</f>
        <v>360928.184222419</v>
      </c>
      <c r="Y25" s="9"/>
      <c r="Z25" s="9" t="n">
        <f aca="false">R25+V25-N25-L25-F25</f>
        <v>-990190.663326692</v>
      </c>
      <c r="AA25" s="9"/>
      <c r="AB25" s="9" t="n">
        <f aca="false">T25-P25-D25</f>
        <v>-45832691.5009171</v>
      </c>
      <c r="AC25" s="24"/>
      <c r="AD25" s="9" t="n">
        <f aca="false">11699507.7917232*1000</f>
        <v>11699507791.7232</v>
      </c>
      <c r="AE25" s="9" t="n">
        <v>724273.578733216</v>
      </c>
      <c r="AF25" s="9" t="n">
        <v>200.87293846</v>
      </c>
      <c r="AG25" s="9" t="n">
        <f aca="false">AE25/$AE$6*$AD$6</f>
        <v>5284711650.71247</v>
      </c>
      <c r="AH25" s="9"/>
      <c r="AI25" s="9"/>
      <c r="AJ25" s="43" t="n">
        <f aca="false">AB25/AG25</f>
        <v>-0.00867269484698149</v>
      </c>
      <c r="AK25" s="44" t="n">
        <f aca="false">AK24+1</f>
        <v>2036</v>
      </c>
      <c r="AL25" s="45" t="n">
        <f aca="false">SUM(AB98:AB101)/AVERAGE(AG98:AG101)</f>
        <v>-0.0156225496747846</v>
      </c>
      <c r="AM25" s="9" t="n">
        <v>5493111.4769607</v>
      </c>
      <c r="AN25" s="45" t="n">
        <f aca="false">AM25/AVERAGE(AG98:AG101)</f>
        <v>0.000703807996581095</v>
      </c>
      <c r="AO25" s="45" t="n">
        <f aca="false">'GDP evolution by scenario'!G97</f>
        <v>0.0192335358479006</v>
      </c>
      <c r="AP25" s="45"/>
      <c r="AQ25" s="9" t="n">
        <f aca="false">AQ24*(1+AO25)</f>
        <v>651156201.851451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406547285.784969</v>
      </c>
      <c r="AS25" s="46" t="n">
        <f aca="false">AQ25/AG101</f>
        <v>0.0828098199024471</v>
      </c>
      <c r="AT25" s="46" t="n">
        <f aca="false">AR25/AG101</f>
        <v>0.0517020454108526</v>
      </c>
      <c r="AU25" s="7"/>
      <c r="AV25" s="7"/>
      <c r="AW25" s="47" t="n">
        <f aca="false">workers_and_wage_central!C13</f>
        <v>11521898</v>
      </c>
      <c r="AX25" s="7"/>
      <c r="AY25" s="43" t="n">
        <f aca="false">(AW25-AW24)/AW24</f>
        <v>0.0097951522742853</v>
      </c>
      <c r="AZ25" s="48" t="n">
        <f aca="false">workers_and_wage_central!B13</f>
        <v>6890.54533395775</v>
      </c>
      <c r="BA25" s="43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I25" s="43" t="n">
        <f aca="false">T32/AG32</f>
        <v>0.0120143991648723</v>
      </c>
      <c r="BJ25" s="7" t="n">
        <f aca="false">BJ24+1</f>
        <v>2036</v>
      </c>
      <c r="BK25" s="43" t="n">
        <f aca="false">SUM(T98:T101)/AVERAGE(AG98:AG101)</f>
        <v>0.0656796112527186</v>
      </c>
      <c r="BL25" s="43" t="n">
        <f aca="false">SUM(P98:P101)/AVERAGE(AG98:AG101)</f>
        <v>0.0108713171042601</v>
      </c>
      <c r="BM25" s="43" t="n">
        <f aca="false">SUM(D98:D101)/AVERAGE(AG98:AG101)</f>
        <v>0.0704308438232431</v>
      </c>
      <c r="BN25" s="43" t="n">
        <f aca="false">(SUM(H98:H101)+SUM(J98:J101))/AVERAGE(AG98:AG101)</f>
        <v>0.0112700123833499</v>
      </c>
      <c r="BO25" s="45" t="n">
        <f aca="false">AL25-BN25</f>
        <v>-0.0268925620581345</v>
      </c>
      <c r="BP25" s="27" t="n">
        <f aca="false">BM25+BN25</f>
        <v>0.081700856206593</v>
      </c>
    </row>
    <row r="26" customFormat="false" ht="12.75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8546215.90577623</v>
      </c>
      <c r="D26" s="6" t="n">
        <f aca="false">'Central pensions'!Q26</f>
        <v>105508838.342916</v>
      </c>
      <c r="E26" s="6"/>
      <c r="F26" s="8" t="n">
        <f aca="false">'Central pensions'!I26</f>
        <v>19177480.3006854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797289.861036599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19482502.0710849</v>
      </c>
      <c r="S26" s="8"/>
      <c r="T26" s="6" t="n">
        <f aca="false">'Central SIPA income'!J21</f>
        <v>74493035.250368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325142.238652504</v>
      </c>
      <c r="Y26" s="6"/>
      <c r="Z26" s="6" t="n">
        <f aca="false">R26+V26-N26-L26-F26</f>
        <v>-4629046.62835242</v>
      </c>
      <c r="AA26" s="6"/>
      <c r="AB26" s="6" t="n">
        <f aca="false">T26-P26-D26</f>
        <v>-57539739.2291602</v>
      </c>
      <c r="AC26" s="24"/>
      <c r="AD26" s="6" t="n">
        <f aca="false">12295597.1687493*1000</f>
        <v>12295597168.7493</v>
      </c>
      <c r="AE26" s="6" t="n">
        <v>707566.835267154</v>
      </c>
      <c r="AF26" s="6" t="n">
        <v>215.827559350606</v>
      </c>
      <c r="AG26" s="6" t="n">
        <f aca="false">AE26/$AE$6*$AD$6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-0.0111450434846935</v>
      </c>
      <c r="AK26" s="37" t="n">
        <f aca="false">AK25+1</f>
        <v>2037</v>
      </c>
      <c r="AL26" s="38" t="n">
        <f aca="false">SUM(AB102:AB105)/AVERAGE(AG102:AG105)</f>
        <v>-0.0151820076765327</v>
      </c>
      <c r="AM26" s="6" t="n">
        <v>4920541.96276278</v>
      </c>
      <c r="AN26" s="38" t="n">
        <f aca="false">AM26/AVERAGE(AG102:AG105)</f>
        <v>0.000618687770083561</v>
      </c>
      <c r="AO26" s="38" t="n">
        <f aca="false">'GDP evolution by scenario'!G101</f>
        <v>0.0190070599785319</v>
      </c>
      <c r="AP26" s="38"/>
      <c r="AQ26" s="6" t="n">
        <f aca="false">AQ25*(1+AO26)</f>
        <v>663532766.835435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409311292.551797</v>
      </c>
      <c r="AS26" s="39" t="n">
        <f aca="false">AQ26/AG105</f>
        <v>0.0826563693520319</v>
      </c>
      <c r="AT26" s="39" t="n">
        <f aca="false">AR26/AG105</f>
        <v>0.0509879648272288</v>
      </c>
      <c r="AU26" s="36" t="n">
        <f aca="false">AVERAGE(AH26:AH29)</f>
        <v>-0.0145498200871361</v>
      </c>
      <c r="AV26" s="5"/>
      <c r="AW26" s="40" t="n">
        <f aca="false">workers_and_wage_central!C14</f>
        <v>11482379</v>
      </c>
      <c r="AX26" s="5"/>
      <c r="AY26" s="36" t="n">
        <f aca="false">(AW26-AW25)/AW25</f>
        <v>-0.00342990364955496</v>
      </c>
      <c r="AZ26" s="41" t="n">
        <f aca="false">workers_and_wage_central!B14</f>
        <v>6808.84926639221</v>
      </c>
      <c r="BA26" s="36" t="n">
        <f aca="false">(AZ26-AZ25)/AZ25</f>
        <v>-0.0118562557252089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0.0152836096686292</v>
      </c>
      <c r="BJ26" s="5" t="n">
        <f aca="false">BJ25+1</f>
        <v>2037</v>
      </c>
      <c r="BK26" s="36" t="n">
        <f aca="false">SUM(T102:T105)/AVERAGE(AG102:AG105)</f>
        <v>0.0657373457258999</v>
      </c>
      <c r="BL26" s="36" t="n">
        <f aca="false">SUM(P102:P105)/AVERAGE(AG102:AG105)</f>
        <v>0.010660499799265</v>
      </c>
      <c r="BM26" s="36" t="n">
        <f aca="false">SUM(D102:D105)/AVERAGE(AG102:AG105)</f>
        <v>0.0702588536031675</v>
      </c>
      <c r="BN26" s="36" t="n">
        <f aca="false">(SUM(H102:H105)+SUM(J102:J105))/AVERAGE(AG102:AG105)</f>
        <v>0.0120073603300808</v>
      </c>
      <c r="BO26" s="38" t="n">
        <f aca="false">AL26-BN26</f>
        <v>-0.0271893680066134</v>
      </c>
      <c r="BP26" s="27" t="n">
        <f aca="false">BM26+BN26</f>
        <v>0.0822662139332482</v>
      </c>
    </row>
    <row r="27" customFormat="false" ht="12.75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8603146.91322355</v>
      </c>
      <c r="D27" s="9" t="n">
        <f aca="false">'Central pensions'!Q27</f>
        <v>106211690.28671</v>
      </c>
      <c r="E27" s="9"/>
      <c r="F27" s="42" t="n">
        <f aca="false">'Central pensions'!I27</f>
        <v>19305231.9612865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42" t="n">
        <f aca="false">'Central pensions'!M27</f>
        <v>6532.85695742682</v>
      </c>
      <c r="J27" s="9" t="n">
        <f aca="false">'Central pensions'!W27</f>
        <v>35941.8514753426</v>
      </c>
      <c r="K27" s="9"/>
      <c r="L27" s="42" t="n">
        <f aca="false">'Central pensions'!N27</f>
        <v>3669736.53404985</v>
      </c>
      <c r="M27" s="42"/>
      <c r="N27" s="42" t="n">
        <f aca="false">'Central pensions'!L27</f>
        <v>790986.917545866</v>
      </c>
      <c r="O27" s="9"/>
      <c r="P27" s="9" t="n">
        <f aca="false">'Central pensions'!X27</f>
        <v>23394056.9618448</v>
      </c>
      <c r="Q27" s="42"/>
      <c r="R27" s="42" t="n">
        <f aca="false">'Central SIPA income'!G22</f>
        <v>22129178.9435325</v>
      </c>
      <c r="S27" s="42"/>
      <c r="T27" s="9" t="n">
        <f aca="false">'Central SIPA income'!J22</f>
        <v>84612833.6641553</v>
      </c>
      <c r="U27" s="9"/>
      <c r="V27" s="42" t="n">
        <f aca="false">'Central SIPA income'!F22</f>
        <v>124241.716375217</v>
      </c>
      <c r="W27" s="42"/>
      <c r="X27" s="42" t="n">
        <f aca="false">'Central SIPA income'!M22</f>
        <v>312059.371653781</v>
      </c>
      <c r="Y27" s="9"/>
      <c r="Z27" s="9" t="n">
        <f aca="false">R27+V27-N27-L27-F27</f>
        <v>-1512534.75297451</v>
      </c>
      <c r="AA27" s="9"/>
      <c r="AB27" s="9" t="n">
        <f aca="false">T27-P27-D27</f>
        <v>-44992913.5844</v>
      </c>
      <c r="AC27" s="24"/>
      <c r="AD27" s="9" t="n">
        <f aca="false">14242781.3910506*1000</f>
        <v>14242781391.0506</v>
      </c>
      <c r="AE27" s="9" t="n">
        <v>746958.681610849</v>
      </c>
      <c r="AF27" s="9" t="n">
        <v>231.639850427105</v>
      </c>
      <c r="AG27" s="9" t="n">
        <f aca="false">AE27/$AE$6*$AD$6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-0.00825522443358168</v>
      </c>
      <c r="AK27" s="44" t="n">
        <f aca="false">AK26+1</f>
        <v>2038</v>
      </c>
      <c r="AL27" s="45" t="n">
        <f aca="false">SUM(AB106:AB109)/AVERAGE(AG106:AG109)</f>
        <v>-0.0140354093082421</v>
      </c>
      <c r="AM27" s="9" t="n">
        <v>4379286.21321994</v>
      </c>
      <c r="AN27" s="45" t="n">
        <f aca="false">AM27/AVERAGE(AG106:AG109)</f>
        <v>0.000538157723564943</v>
      </c>
      <c r="AO27" s="45" t="n">
        <f aca="false">'GDP evolution by scenario'!G105</f>
        <v>0.0231807096744592</v>
      </c>
      <c r="AP27" s="45"/>
      <c r="AQ27" s="9" t="n">
        <f aca="false">AQ26*(1+AO27)</f>
        <v>678913927.262938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414373797.399436</v>
      </c>
      <c r="AS27" s="46" t="n">
        <f aca="false">AQ27/AG109</f>
        <v>0.0828548288457937</v>
      </c>
      <c r="AT27" s="46" t="n">
        <f aca="false">AR27/AG109</f>
        <v>0.050570283924099</v>
      </c>
      <c r="AU27" s="7"/>
      <c r="AV27" s="7"/>
      <c r="AW27" s="47" t="n">
        <f aca="false">workers_and_wage_central!C15</f>
        <v>11421402</v>
      </c>
      <c r="AX27" s="7"/>
      <c r="AY27" s="43" t="n">
        <f aca="false">(AW27-AW26)/AW26</f>
        <v>-0.0053104848742582</v>
      </c>
      <c r="AZ27" s="48" t="n">
        <f aca="false">workers_and_wage_central!B15</f>
        <v>6723.17180647536</v>
      </c>
      <c r="BA27" s="43" t="n">
        <f aca="false">(AZ27-AZ26)/AZ26</f>
        <v>-0.0125832510846933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0.0130058791910974</v>
      </c>
      <c r="BJ27" s="7" t="n">
        <f aca="false">BJ26+1</f>
        <v>2038</v>
      </c>
      <c r="BK27" s="43" t="n">
        <f aca="false">SUM(T106:T109)/AVERAGE(AG106:AG109)</f>
        <v>0.0660265659061182</v>
      </c>
      <c r="BL27" s="43" t="n">
        <f aca="false">SUM(P106:P109)/AVERAGE(AG106:AG109)</f>
        <v>0.0103572877067758</v>
      </c>
      <c r="BM27" s="43" t="n">
        <f aca="false">SUM(D106:D109)/AVERAGE(AG106:AG109)</f>
        <v>0.0697046875075844</v>
      </c>
      <c r="BN27" s="43" t="n">
        <f aca="false">(SUM(H106:H109)+SUM(J106:J109))/AVERAGE(AG106:AG109)</f>
        <v>0.0124378218807996</v>
      </c>
      <c r="BO27" s="45" t="n">
        <f aca="false">AL27-BN27</f>
        <v>-0.0264732311890416</v>
      </c>
      <c r="BP27" s="27" t="n">
        <f aca="false">BM27+BN27</f>
        <v>0.082142509388384</v>
      </c>
    </row>
    <row r="28" customFormat="false" ht="12.75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8050442.29722033</v>
      </c>
      <c r="D28" s="9" t="n">
        <f aca="false">'Central pensions'!Q28</f>
        <v>99388176.5088929</v>
      </c>
      <c r="E28" s="9"/>
      <c r="F28" s="42" t="n">
        <f aca="false">'Central pensions'!I28</f>
        <v>18064977.5607002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42" t="n">
        <f aca="false">'Central pensions'!M28</f>
        <v>7051.41369672515</v>
      </c>
      <c r="J28" s="9" t="n">
        <f aca="false">'Central pensions'!W28</f>
        <v>38794.7976559888</v>
      </c>
      <c r="K28" s="9"/>
      <c r="L28" s="42" t="n">
        <f aca="false">'Central pensions'!N28</f>
        <v>3307934.66855238</v>
      </c>
      <c r="M28" s="42"/>
      <c r="N28" s="42" t="n">
        <f aca="false">'Central pensions'!L28</f>
        <v>750970.232147772</v>
      </c>
      <c r="O28" s="9"/>
      <c r="P28" s="9" t="n">
        <f aca="false">'Central pensions'!X28</f>
        <v>21296505.3656154</v>
      </c>
      <c r="Q28" s="42"/>
      <c r="R28" s="42" t="n">
        <f aca="false">'Central SIPA income'!G23</f>
        <v>18218905.9251037</v>
      </c>
      <c r="S28" s="42"/>
      <c r="T28" s="9" t="n">
        <f aca="false">'Central SIPA income'!J23</f>
        <v>69661565.8681827</v>
      </c>
      <c r="U28" s="9"/>
      <c r="V28" s="42" t="n">
        <f aca="false">'Central SIPA income'!F23</f>
        <v>112657.52315571</v>
      </c>
      <c r="W28" s="42"/>
      <c r="X28" s="42" t="n">
        <f aca="false">'Central SIPA income'!M23</f>
        <v>282963.218101957</v>
      </c>
      <c r="Y28" s="9"/>
      <c r="Z28" s="9" t="n">
        <f aca="false">R28+V28-N28-L28-F28</f>
        <v>-3792319.01314097</v>
      </c>
      <c r="AA28" s="9"/>
      <c r="AB28" s="9" t="n">
        <f aca="false">T28-P28-D28</f>
        <v>-51023116.0063256</v>
      </c>
      <c r="AC28" s="24"/>
      <c r="AD28" s="9" t="n">
        <f aca="false">14960937.9511837*1000</f>
        <v>14960937951.1837</v>
      </c>
      <c r="AE28" s="9" t="n">
        <v>694578.466946028</v>
      </c>
      <c r="AF28" s="9" t="n">
        <v>257.384544350716</v>
      </c>
      <c r="AG28" s="9" t="n">
        <f aca="false">AE28/$AE$6*$AD$6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-0.0100676244998836</v>
      </c>
      <c r="AK28" s="44" t="n">
        <f aca="false">AK27+1</f>
        <v>2039</v>
      </c>
      <c r="AL28" s="45" t="n">
        <f aca="false">SUM(AB110:AB113)/AVERAGE(AG110:AG113)</f>
        <v>-0.0131458957195347</v>
      </c>
      <c r="AM28" s="9" t="n">
        <v>3887732.69163583</v>
      </c>
      <c r="AN28" s="45" t="n">
        <f aca="false">AM28/AVERAGE(AG110:AG113)</f>
        <v>0.00046717144974119</v>
      </c>
      <c r="AO28" s="45" t="n">
        <f aca="false">'GDP evolution by scenario'!G109</f>
        <v>0.0226484168020429</v>
      </c>
      <c r="AP28" s="45"/>
      <c r="AQ28" s="9" t="n">
        <f aca="false">AQ27*(1+AO28)</f>
        <v>694290252.860301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419830781.667308</v>
      </c>
      <c r="AS28" s="46" t="n">
        <f aca="false">AQ28/AG113</f>
        <v>0.0826156725454485</v>
      </c>
      <c r="AT28" s="46" t="n">
        <f aca="false">AR28/AG113</f>
        <v>0.0499569196598025</v>
      </c>
      <c r="AU28" s="9"/>
      <c r="AW28" s="47" t="n">
        <f aca="false">workers_and_wage_central!C16</f>
        <v>11521980</v>
      </c>
      <c r="AY28" s="43" t="n">
        <f aca="false">(AW28-AW27)/AW27</f>
        <v>0.00880609928623474</v>
      </c>
      <c r="AZ28" s="48" t="n">
        <f aca="false">workers_and_wage_central!B16</f>
        <v>6342.54075613813</v>
      </c>
      <c r="BA28" s="43" t="n">
        <f aca="false">(AZ28-AZ27)/AZ27</f>
        <v>-0.0566148034430167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I28" s="43" t="n">
        <f aca="false">T35/AG35</f>
        <v>0.0149630454489173</v>
      </c>
      <c r="BJ28" s="7" t="n">
        <f aca="false">BJ27+1</f>
        <v>2039</v>
      </c>
      <c r="BK28" s="43" t="n">
        <f aca="false">SUM(T110:T113)/AVERAGE(AG110:AG113)</f>
        <v>0.0661964741339242</v>
      </c>
      <c r="BL28" s="43" t="n">
        <f aca="false">SUM(P110:P113)/AVERAGE(AG110:AG113)</f>
        <v>0.0101977341924889</v>
      </c>
      <c r="BM28" s="43" t="n">
        <f aca="false">SUM(D110:D113)/AVERAGE(AG110:AG113)</f>
        <v>0.06914463566097</v>
      </c>
      <c r="BN28" s="43" t="n">
        <f aca="false">(SUM(H110:H113)+SUM(J110:J113))/AVERAGE(AG110:AG113)</f>
        <v>0.0128731939220957</v>
      </c>
      <c r="BO28" s="45" t="n">
        <f aca="false">AL28-BN28</f>
        <v>-0.0260190896416303</v>
      </c>
      <c r="BP28" s="27" t="n">
        <f aca="false">BM28+BN28</f>
        <v>0.0820178295830656</v>
      </c>
    </row>
    <row r="29" customFormat="false" ht="12.75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7381191.97851734</v>
      </c>
      <c r="D29" s="9" t="n">
        <f aca="false">'Central pensions'!Q29</f>
        <v>91125826.8952758</v>
      </c>
      <c r="E29" s="9"/>
      <c r="F29" s="42" t="n">
        <f aca="false">'Central pensions'!I29</f>
        <v>16563197.7151338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42" t="n">
        <f aca="false">'Central pensions'!M29</f>
        <v>7211.73966111208</v>
      </c>
      <c r="J29" s="9" t="n">
        <f aca="false">'Central pensions'!W29</f>
        <v>39676.8638082386</v>
      </c>
      <c r="K29" s="9"/>
      <c r="L29" s="42" t="n">
        <f aca="false">'Central pensions'!N29</f>
        <v>3051396.7057971</v>
      </c>
      <c r="M29" s="42"/>
      <c r="N29" s="42" t="n">
        <f aca="false">'Central pensions'!L29</f>
        <v>686850.35289784</v>
      </c>
      <c r="O29" s="9"/>
      <c r="P29" s="9" t="n">
        <f aca="false">'Central pensions'!X29</f>
        <v>19612560.0001379</v>
      </c>
      <c r="Q29" s="42"/>
      <c r="R29" s="42" t="n">
        <f aca="false">'Central SIPA income'!G24</f>
        <v>19862600.2296726</v>
      </c>
      <c r="S29" s="42"/>
      <c r="T29" s="9" t="n">
        <f aca="false">'Central SIPA income'!J24</f>
        <v>75946373.5034813</v>
      </c>
      <c r="U29" s="9"/>
      <c r="V29" s="42" t="n">
        <f aca="false">'Central SIPA income'!F24</f>
        <v>111977.056282442</v>
      </c>
      <c r="W29" s="42"/>
      <c r="X29" s="42" t="n">
        <f aca="false">'Central SIPA income'!M24</f>
        <v>281254.081500352</v>
      </c>
      <c r="Y29" s="9"/>
      <c r="Z29" s="9" t="n">
        <f aca="false">R29+V29-N29-L29-F29</f>
        <v>-326867.487873778</v>
      </c>
      <c r="AA29" s="9"/>
      <c r="AB29" s="9" t="n">
        <f aca="false">T29-P29-D29</f>
        <v>-34792013.3919324</v>
      </c>
      <c r="AC29" s="24"/>
      <c r="AD29" s="9" t="n">
        <f aca="false">16923844.884968*1000</f>
        <v>16923844884.968</v>
      </c>
      <c r="AE29" s="9" t="n">
        <v>680214.585477243</v>
      </c>
      <c r="AF29" s="49" t="n">
        <v>298.099530285664</v>
      </c>
      <c r="AG29" s="9" t="n">
        <f aca="false">AE29/$AE$6*$AD$6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-0.00700995077729298</v>
      </c>
      <c r="AK29" s="44" t="n">
        <f aca="false">AK28+1</f>
        <v>2040</v>
      </c>
      <c r="AL29" s="45" t="n">
        <f aca="false">SUM(AB114:AB117)/AVERAGE(AG114:AG117)</f>
        <v>-0.0128669048808766</v>
      </c>
      <c r="AM29" s="9" t="n">
        <v>3427469.19706586</v>
      </c>
      <c r="AN29" s="45" t="n">
        <f aca="false">AM29/AVERAGE(AG114:AG117)</f>
        <v>0.000405290324827852</v>
      </c>
      <c r="AO29" s="45" t="n">
        <f aca="false">'GDP evolution by scenario'!G113</f>
        <v>0.0162187915382352</v>
      </c>
      <c r="AP29" s="45"/>
      <c r="AQ29" s="9" t="n">
        <f aca="false">AQ28*(1+AO29)</f>
        <v>705550801.73847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423187055.932672</v>
      </c>
      <c r="AS29" s="46" t="n">
        <f aca="false">AQ29/AG117</f>
        <v>0.0828201323322393</v>
      </c>
      <c r="AT29" s="46" t="n">
        <f aca="false">AR29/AG117</f>
        <v>0.0496752436355762</v>
      </c>
      <c r="AW29" s="47" t="n">
        <f aca="false">workers_and_wage_central!C17</f>
        <v>11538154</v>
      </c>
      <c r="AY29" s="43" t="n">
        <f aca="false">(AW29-AW28)/AW28</f>
        <v>0.00140375178571739</v>
      </c>
      <c r="AZ29" s="48" t="n">
        <f aca="false">workers_and_wage_central!B17</f>
        <v>6004.7550431554</v>
      </c>
      <c r="BA29" s="43" t="n">
        <f aca="false">(AZ29-AZ28)/AZ28</f>
        <v>-0.0532571608082817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I29" s="43" t="n">
        <f aca="false">T36/AG36</f>
        <v>0.012498279624252</v>
      </c>
      <c r="BJ29" s="7" t="n">
        <f aca="false">BJ28+1</f>
        <v>2040</v>
      </c>
      <c r="BK29" s="43" t="n">
        <f aca="false">SUM(T114:T117)/AVERAGE(AG114:AG117)</f>
        <v>0.0661206846079927</v>
      </c>
      <c r="BL29" s="43" t="n">
        <f aca="false">SUM(P114:P117)/AVERAGE(AG114:AG117)</f>
        <v>0.0099133130857802</v>
      </c>
      <c r="BM29" s="43" t="n">
        <f aca="false">SUM(D114:D117)/AVERAGE(AG114:AG117)</f>
        <v>0.0690742764030891</v>
      </c>
      <c r="BN29" s="43" t="n">
        <f aca="false">(SUM(H114:H117)+SUM(J114:J117))/AVERAGE(AG114:AG117)</f>
        <v>0.0132913000281944</v>
      </c>
      <c r="BO29" s="45" t="n">
        <f aca="false">AL29-BN29</f>
        <v>-0.026158204909071</v>
      </c>
      <c r="BP29" s="27" t="n">
        <f aca="false">BM29+BN29</f>
        <v>0.0823655764312835</v>
      </c>
    </row>
    <row r="30" customFormat="false" ht="12.75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90613526.7491118</v>
      </c>
      <c r="E30" s="6"/>
      <c r="F30" s="8" t="n">
        <f aca="false">'Central pensions'!I30</f>
        <v>16470081.0993564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683471.593930818</v>
      </c>
      <c r="O30" s="6"/>
      <c r="P30" s="6" t="n">
        <f aca="false">'Central pensions'!X30</f>
        <v>22308447.4919885</v>
      </c>
      <c r="Q30" s="8"/>
      <c r="R30" s="8" t="n">
        <f aca="false">'Central SIPA income'!G25</f>
        <v>15673953.0616064</v>
      </c>
      <c r="S30" s="8"/>
      <c r="T30" s="6" t="n">
        <f aca="false">'Central SIPA income'!J25</f>
        <v>59930718.0192098</v>
      </c>
      <c r="U30" s="6"/>
      <c r="V30" s="8" t="n">
        <f aca="false">'Central SIPA income'!F25</f>
        <v>112020.973797925</v>
      </c>
      <c r="W30" s="8"/>
      <c r="X30" s="8" t="n">
        <f aca="false">'Central SIPA income'!M25</f>
        <v>281364.389637474</v>
      </c>
      <c r="Y30" s="6"/>
      <c r="Z30" s="6" t="n">
        <f aca="false">R30+V30-N30-L30-F30</f>
        <v>-4942096.18464362</v>
      </c>
      <c r="AA30" s="6"/>
      <c r="AB30" s="6" t="n">
        <f aca="false">T30-P30-D30</f>
        <v>-52991256.2218905</v>
      </c>
      <c r="AC30" s="24"/>
      <c r="AD30" s="6" t="n">
        <f aca="false">17555535.0481123*1000</f>
        <v>17555535048.1123</v>
      </c>
      <c r="AE30" s="6" t="n">
        <v>666284.649859393</v>
      </c>
      <c r="AF30" s="6" t="n">
        <v>326.494679287868</v>
      </c>
      <c r="AG30" s="6" t="n">
        <f aca="false">AE30/$AE$6*$AD$6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-0.0108999813243482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-0.271215952185013</v>
      </c>
      <c r="AS30" s="39"/>
      <c r="AT30" s="5"/>
      <c r="AU30" s="36" t="n">
        <f aca="false">AVERAGE(AH30:AH33)</f>
        <v>-0.0157812128378014</v>
      </c>
      <c r="AV30" s="5"/>
      <c r="AW30" s="40" t="n">
        <f aca="false">workers_and_wage_central!C18</f>
        <v>11452346</v>
      </c>
      <c r="AX30" s="5"/>
      <c r="AY30" s="36" t="n">
        <f aca="false">(AW30-AW29)/AW29</f>
        <v>-0.00743689155128281</v>
      </c>
      <c r="AZ30" s="41" t="n">
        <f aca="false">workers_and_wage_central!B18</f>
        <v>5984.66038142344</v>
      </c>
      <c r="BA30" s="36" t="n">
        <f aca="false">(AZ30-AZ29)/AZ29</f>
        <v>-0.00334645819646946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0.0143206751753552</v>
      </c>
      <c r="BJ30" s="5"/>
      <c r="BK30" s="5"/>
      <c r="BL30" s="5"/>
      <c r="BM30" s="5"/>
      <c r="BN30" s="5"/>
      <c r="BO30" s="5"/>
      <c r="BP30" s="5"/>
    </row>
    <row r="31" customFormat="false" ht="12.75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91502867.4890382</v>
      </c>
      <c r="E31" s="9"/>
      <c r="F31" s="42" t="n">
        <f aca="false">'Central pensions'!I31</f>
        <v>16631729.3061645</v>
      </c>
      <c r="G31" s="9" t="n">
        <f aca="false">'Central pensions'!K31</f>
        <v>192650.576848536</v>
      </c>
      <c r="H31" s="9" t="n">
        <f aca="false">'Central pensions'!V31</f>
        <v>1059906.63271104</v>
      </c>
      <c r="I31" s="42" t="n">
        <f aca="false">'Central pensions'!M31</f>
        <v>5958.26526335682</v>
      </c>
      <c r="J31" s="9" t="n">
        <f aca="false">'Central pensions'!W31</f>
        <v>32780.6175065273</v>
      </c>
      <c r="K31" s="9"/>
      <c r="L31" s="42" t="n">
        <f aca="false">'Central pensions'!N31</f>
        <v>3244145.29440085</v>
      </c>
      <c r="M31" s="42"/>
      <c r="N31" s="42" t="n">
        <f aca="false">'Central pensions'!L31</f>
        <v>691212.615794361</v>
      </c>
      <c r="O31" s="9"/>
      <c r="P31" s="9" t="n">
        <f aca="false">'Central pensions'!X31</f>
        <v>20636733.226072</v>
      </c>
      <c r="Q31" s="42"/>
      <c r="R31" s="42" t="n">
        <f aca="false">'Central SIPA income'!G26</f>
        <v>18573374.8127074</v>
      </c>
      <c r="S31" s="42"/>
      <c r="T31" s="9" t="n">
        <f aca="false">'Central SIPA income'!J26</f>
        <v>71016908.3823567</v>
      </c>
      <c r="U31" s="9"/>
      <c r="V31" s="42" t="n">
        <f aca="false">'Central SIPA income'!F26</f>
        <v>109077.552482139</v>
      </c>
      <c r="W31" s="42"/>
      <c r="X31" s="42" t="n">
        <f aca="false">'Central SIPA income'!M26</f>
        <v>273971.363904133</v>
      </c>
      <c r="Y31" s="9"/>
      <c r="Z31" s="9" t="n">
        <f aca="false">R31+V31-N31-L31-F31</f>
        <v>-1884634.85117013</v>
      </c>
      <c r="AA31" s="9"/>
      <c r="AB31" s="9" t="n">
        <f aca="false">T31-P31-D31</f>
        <v>-41122692.3327536</v>
      </c>
      <c r="AC31" s="24"/>
      <c r="AD31" s="9" t="n">
        <f aca="false">21502303.7133428*1000</f>
        <v>21502303713.3428</v>
      </c>
      <c r="AE31" s="9" t="n">
        <v>751809.189715747</v>
      </c>
      <c r="AF31" s="9" t="n">
        <v>364.361405082009</v>
      </c>
      <c r="AG31" s="9" t="n">
        <f aca="false">AE31/$AE$6*$AD$6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-0.00749644324190433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423187055.932673</v>
      </c>
      <c r="AS31" s="7"/>
      <c r="AT31" s="7"/>
      <c r="AU31" s="7"/>
      <c r="AV31" s="7"/>
      <c r="AW31" s="47" t="n">
        <f aca="false">workers_and_wage_central!C19</f>
        <v>11487356</v>
      </c>
      <c r="AX31" s="7"/>
      <c r="AY31" s="43" t="n">
        <f aca="false">(AW31-AW30)/AW30</f>
        <v>0.00305701556694148</v>
      </c>
      <c r="AZ31" s="48" t="n">
        <f aca="false">workers_and_wage_central!B19</f>
        <v>5957.71823704739</v>
      </c>
      <c r="BA31" s="43" t="n">
        <f aca="false">(AZ31-AZ30)/AZ30</f>
        <v>-0.00450186688281888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0.0127814354147516</v>
      </c>
      <c r="BJ31" s="7"/>
      <c r="BK31" s="7"/>
      <c r="BL31" s="7"/>
      <c r="BM31" s="7"/>
      <c r="BN31" s="7"/>
      <c r="BO31" s="7"/>
      <c r="BP31" s="7"/>
    </row>
    <row r="32" customFormat="false" ht="12.75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32580997.0947374</v>
      </c>
      <c r="D32" s="9" t="n">
        <f aca="false">'Central pensions'!Q32</f>
        <v>93624687.6914831</v>
      </c>
      <c r="E32" s="9"/>
      <c r="F32" s="42" t="n">
        <f aca="false">'Central pensions'!I32</f>
        <v>17017395.244422</v>
      </c>
      <c r="G32" s="9" t="n">
        <f aca="false">'Central pensions'!K32</f>
        <v>183887.346934037</v>
      </c>
      <c r="H32" s="9" t="n">
        <f aca="false">'Central pensions'!V32</f>
        <v>1011693.9272923</v>
      </c>
      <c r="I32" s="42" t="n">
        <f aca="false">'Central pensions'!M32</f>
        <v>5687.23753404239</v>
      </c>
      <c r="J32" s="9" t="n">
        <f aca="false">'Central pensions'!W32</f>
        <v>31289.5029059475</v>
      </c>
      <c r="K32" s="9"/>
      <c r="L32" s="42" t="n">
        <f aca="false">'Central pensions'!N32</f>
        <v>3172197.34065073</v>
      </c>
      <c r="M32" s="42"/>
      <c r="N32" s="42" t="n">
        <f aca="false">'Central pensions'!L32</f>
        <v>708658.988429017</v>
      </c>
      <c r="O32" s="9"/>
      <c r="P32" s="9" t="n">
        <f aca="false">'Central pensions'!X32</f>
        <v>20359379.7467602</v>
      </c>
      <c r="Q32" s="42"/>
      <c r="R32" s="42" t="n">
        <f aca="false">'Central SIPA income'!G27</f>
        <v>15930823.3687434</v>
      </c>
      <c r="S32" s="42"/>
      <c r="T32" s="9" t="n">
        <f aca="false">'Central SIPA income'!J27</f>
        <v>60912883.901934</v>
      </c>
      <c r="U32" s="9"/>
      <c r="V32" s="42" t="n">
        <f aca="false">'Central SIPA income'!F27</f>
        <v>106327.977364974</v>
      </c>
      <c r="W32" s="42"/>
      <c r="X32" s="42" t="n">
        <f aca="false">'Central SIPA income'!M27</f>
        <v>267065.223934316</v>
      </c>
      <c r="Y32" s="9"/>
      <c r="Z32" s="9" t="n">
        <f aca="false">R32+V32-N32-L32-F32</f>
        <v>-4861100.22739344</v>
      </c>
      <c r="AA32" s="9"/>
      <c r="AB32" s="9" t="n">
        <f aca="false">T32-P32-D32</f>
        <v>-53071183.5363093</v>
      </c>
      <c r="AC32" s="24"/>
      <c r="AD32" s="9"/>
      <c r="AE32" s="9"/>
      <c r="AF32" s="9" t="n">
        <v>397.614228233701</v>
      </c>
      <c r="AG32" s="9" t="n">
        <f aca="false">(AVERAGE(AG26:AG29)*(1-0.031)*4-(AG30+AG31))/2*1.05</f>
        <v>5069990023.3073</v>
      </c>
      <c r="AH32" s="43" t="n">
        <f aca="false">(AG32-AG31)/AG31</f>
        <v>-0.0757683825951137</v>
      </c>
      <c r="AI32" s="43"/>
      <c r="AJ32" s="43" t="n">
        <f aca="false">AB32/AG32</f>
        <v>-0.0104677096586651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426639929.596505</v>
      </c>
      <c r="AS32" s="7"/>
      <c r="AT32" s="7"/>
      <c r="AU32" s="9"/>
      <c r="AW32" s="47" t="n">
        <f aca="false">workers_and_wage_central!C20</f>
        <v>11445931</v>
      </c>
      <c r="AY32" s="43" t="n">
        <f aca="false">(AW32-AW31)/AW31</f>
        <v>-0.00360613878424243</v>
      </c>
      <c r="AZ32" s="48" t="n">
        <f aca="false">workers_and_wage_central!B20</f>
        <v>5902.6327097858</v>
      </c>
      <c r="BA32" s="43" t="n">
        <f aca="false">(AZ32-AZ31)/AZ31</f>
        <v>-0.00924607795633136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0" t="n">
        <v>1</v>
      </c>
      <c r="BI32" s="43" t="n">
        <f aca="false">T39/AG39</f>
        <v>0.0150894146828014</v>
      </c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92511884.5160469</v>
      </c>
      <c r="E33" s="9"/>
      <c r="F33" s="42" t="n">
        <f aca="false">'Central pensions'!I33</f>
        <v>16815130.0947849</v>
      </c>
      <c r="G33" s="9" t="n">
        <f aca="false">'Central pensions'!K33</f>
        <v>190348.194341756</v>
      </c>
      <c r="H33" s="9" t="n">
        <f aca="false">'Central pensions'!V33</f>
        <v>1047239.6034714</v>
      </c>
      <c r="I33" s="42" t="n">
        <f aca="false">'Central pensions'!M33</f>
        <v>5887.05755696152</v>
      </c>
      <c r="J33" s="9" t="n">
        <f aca="false">'Central pensions'!W33</f>
        <v>32388.8537156103</v>
      </c>
      <c r="K33" s="9"/>
      <c r="L33" s="42" t="n">
        <f aca="false">'Central pensions'!N33</f>
        <v>3286060.71952854</v>
      </c>
      <c r="M33" s="42"/>
      <c r="N33" s="42" t="n">
        <f aca="false">'Central pensions'!L33</f>
        <v>701694.062655792</v>
      </c>
      <c r="O33" s="9"/>
      <c r="P33" s="9" t="n">
        <f aca="false">'Central pensions'!X33</f>
        <v>20911898.3944219</v>
      </c>
      <c r="Q33" s="42"/>
      <c r="R33" s="42" t="n">
        <f aca="false">'Central SIPA income'!G28</f>
        <v>18335654.1866114</v>
      </c>
      <c r="S33" s="42"/>
      <c r="T33" s="9" t="n">
        <f aca="false">'Central SIPA income'!J28</f>
        <v>70107962.9648278</v>
      </c>
      <c r="U33" s="9"/>
      <c r="V33" s="42" t="n">
        <f aca="false">'Central SIPA income'!F28</f>
        <v>107764.295473706</v>
      </c>
      <c r="W33" s="42"/>
      <c r="X33" s="42" t="n">
        <f aca="false">'Central SIPA income'!M28</f>
        <v>270672.84092145</v>
      </c>
      <c r="Y33" s="9"/>
      <c r="Z33" s="9" t="n">
        <f aca="false">R33+V33-N33-L33-F33</f>
        <v>-2359466.39488409</v>
      </c>
      <c r="AA33" s="9"/>
      <c r="AB33" s="9" t="n">
        <f aca="false">T33-P33-D33</f>
        <v>-43315819.945641</v>
      </c>
      <c r="AC33" s="24"/>
      <c r="AD33" s="9"/>
      <c r="AE33" s="43"/>
      <c r="AF33" s="43"/>
      <c r="AG33" s="9" t="n">
        <f aca="false">(AVERAGE(AG26:AG29)*(1-0.031)*4-(AG30+AG31))/2*0.95</f>
        <v>4587133830.61136</v>
      </c>
      <c r="AH33" s="43" t="n">
        <f aca="false">(AG33-AG32)/AG32</f>
        <v>-0.0952380952380955</v>
      </c>
      <c r="AI33" s="43" t="n">
        <f aca="false">(AG33-AG29)/AG29</f>
        <v>-0.0757769031872891</v>
      </c>
      <c r="AJ33" s="43" t="n">
        <f aca="false">AB33/AG33</f>
        <v>-0.00944289430942284</v>
      </c>
      <c r="AK33" s="7" t="s">
        <v>58</v>
      </c>
      <c r="AL33" s="7"/>
      <c r="AM33" s="7"/>
      <c r="AN33" s="7"/>
      <c r="AO33" s="7"/>
      <c r="AP33" s="7"/>
      <c r="AQ33" s="7"/>
      <c r="AR33" s="7"/>
      <c r="AS33" s="7"/>
      <c r="AT33" s="7"/>
      <c r="AW33" s="47" t="n">
        <f aca="false">workers_and_wage_central!C21</f>
        <v>11546507</v>
      </c>
      <c r="AY33" s="43" t="n">
        <f aca="false">(AW33-AW32)/AW32</f>
        <v>0.00878705279631688</v>
      </c>
      <c r="AZ33" s="48" t="n">
        <f aca="false">workers_and_wage_central!B21</f>
        <v>5780.10017825474</v>
      </c>
      <c r="BA33" s="43" t="n">
        <f aca="false">(AZ33-AZ32)/AZ32</f>
        <v>-0.0207589625774808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0" t="n">
        <f aca="false">BH32+1</f>
        <v>2</v>
      </c>
      <c r="BI33" s="43" t="n">
        <f aca="false">T40/AG40</f>
        <v>0.0134121503815847</v>
      </c>
    </row>
    <row r="34" customFormat="false" ht="12.75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105554680.715022</v>
      </c>
      <c r="E34" s="6"/>
      <c r="F34" s="8" t="n">
        <f aca="false">'Central pensions'!I34</f>
        <v>19185812.6944621</v>
      </c>
      <c r="G34" s="6" t="n">
        <f aca="false">'Central pensions'!K34</f>
        <v>217613.966964995</v>
      </c>
      <c r="H34" s="6" t="n">
        <f aca="false">'Central pensions'!V34</f>
        <v>1197247.83974096</v>
      </c>
      <c r="I34" s="8" t="n">
        <f aca="false">'Central pensions'!M34</f>
        <v>6730.32887520603</v>
      </c>
      <c r="J34" s="6" t="n">
        <f aca="false">'Central pensions'!W34</f>
        <v>37028.2837033287</v>
      </c>
      <c r="K34" s="6"/>
      <c r="L34" s="8" t="n">
        <f aca="false">'Central pensions'!N34</f>
        <v>3797794.3135349</v>
      </c>
      <c r="M34" s="8"/>
      <c r="N34" s="8" t="n">
        <f aca="false">'Central pensions'!L34</f>
        <v>715734.802706692</v>
      </c>
      <c r="O34" s="6"/>
      <c r="P34" s="6" t="n">
        <f aca="false">'Central pensions'!X34</f>
        <v>23644534.4554721</v>
      </c>
      <c r="Q34" s="8"/>
      <c r="R34" s="8" t="n">
        <f aca="false">'Central SIPA income'!G29</f>
        <v>16160569.8555762</v>
      </c>
      <c r="S34" s="8"/>
      <c r="T34" s="6" t="n">
        <f aca="false">'Central SIPA income'!J29</f>
        <v>61791339.5068578</v>
      </c>
      <c r="U34" s="6"/>
      <c r="V34" s="8" t="n">
        <f aca="false">'Central SIPA income'!F29</f>
        <v>108436.186793534</v>
      </c>
      <c r="W34" s="8"/>
      <c r="X34" s="8" t="n">
        <f aca="false">'Central SIPA income'!M29</f>
        <v>272360.438205216</v>
      </c>
      <c r="Y34" s="6"/>
      <c r="Z34" s="6" t="n">
        <f aca="false">R34+V34-N34-L34-F34</f>
        <v>-7430335.76833402</v>
      </c>
      <c r="AA34" s="6"/>
      <c r="AB34" s="6" t="n">
        <f aca="false">T34-P34-D34</f>
        <v>-67407875.6636367</v>
      </c>
      <c r="AC34" s="24"/>
      <c r="AD34" s="36"/>
      <c r="AE34" s="36"/>
      <c r="AF34" s="6"/>
      <c r="AG34" s="6" t="n">
        <f aca="false">AVERAGE($AG$30:$AG$33)*0.95</f>
        <v>4751031329.67391</v>
      </c>
      <c r="AH34" s="36" t="n">
        <f aca="false">(AG34-AG33)/AG33</f>
        <v>0.0357298271894321</v>
      </c>
      <c r="AI34" s="36"/>
      <c r="AJ34" s="36" t="n">
        <f aca="false">AB34/AG34</f>
        <v>-0.0141880511800926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0.0344294779619017</v>
      </c>
      <c r="AV34" s="5"/>
      <c r="AW34" s="40" t="n">
        <f aca="false">workers_and_wage_central!C22</f>
        <v>11506452</v>
      </c>
      <c r="AX34" s="5"/>
      <c r="AY34" s="36" t="n">
        <f aca="false">(AW34-AW33)/AW33</f>
        <v>-0.00346901448204206</v>
      </c>
      <c r="AZ34" s="41" t="n">
        <f aca="false">workers_and_wage_central!B22</f>
        <v>5833.05426959328</v>
      </c>
      <c r="BA34" s="36" t="n">
        <f aca="false">(AZ34-AZ33)/AZ33</f>
        <v>0.00916144871290715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50.6795391588086</v>
      </c>
      <c r="BE34" s="36" t="n">
        <f aca="false">BD34/BD33-1</f>
        <v>0.0066647987382602</v>
      </c>
      <c r="BF34" s="5"/>
      <c r="BG34" s="5"/>
      <c r="BH34" s="5" t="n">
        <f aca="false">BH33+1</f>
        <v>3</v>
      </c>
      <c r="BI34" s="36" t="n">
        <f aca="false">T41/AG41</f>
        <v>0.0158851961654875</v>
      </c>
      <c r="BJ34" s="5"/>
      <c r="BK34" s="5"/>
      <c r="BL34" s="5"/>
      <c r="BM34" s="5"/>
      <c r="BN34" s="5"/>
      <c r="BO34" s="5"/>
      <c r="BP34" s="5"/>
    </row>
    <row r="35" customFormat="false" ht="12.75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96494352.6565186</v>
      </c>
      <c r="E35" s="9"/>
      <c r="F35" s="42" t="n">
        <f aca="false">'Central pensions'!I35</f>
        <v>17538990.8206871</v>
      </c>
      <c r="G35" s="9" t="n">
        <f aca="false">'Central pensions'!K35</f>
        <v>253584.095969387</v>
      </c>
      <c r="H35" s="9" t="n">
        <f aca="false">'Central pensions'!V35</f>
        <v>1395144.87661929</v>
      </c>
      <c r="I35" s="42" t="n">
        <f aca="false">'Central pensions'!M35</f>
        <v>7842.80709183667</v>
      </c>
      <c r="J35" s="9" t="n">
        <f aca="false">'Central pensions'!W35</f>
        <v>43148.8106170914</v>
      </c>
      <c r="K35" s="9"/>
      <c r="L35" s="42" t="n">
        <f aca="false">'Central pensions'!N35</f>
        <v>3060423.77698937</v>
      </c>
      <c r="M35" s="42"/>
      <c r="N35" s="42" t="n">
        <f aca="false">'Central pensions'!L35</f>
        <v>734225.792500693</v>
      </c>
      <c r="O35" s="9"/>
      <c r="P35" s="9" t="n">
        <f aca="false">'Central pensions'!X35</f>
        <v>19920047.2061478</v>
      </c>
      <c r="Q35" s="42"/>
      <c r="R35" s="42" t="n">
        <f aca="false">'Central SIPA income'!G30</f>
        <v>19081739.4142341</v>
      </c>
      <c r="S35" s="42"/>
      <c r="T35" s="9" t="n">
        <f aca="false">'Central SIPA income'!J30</f>
        <v>72960684.4971181</v>
      </c>
      <c r="U35" s="9"/>
      <c r="V35" s="42" t="n">
        <f aca="false">'Central SIPA income'!F30</f>
        <v>106954.814874535</v>
      </c>
      <c r="W35" s="42"/>
      <c r="X35" s="42" t="n">
        <f aca="false">'Central SIPA income'!M30</f>
        <v>268639.659036064</v>
      </c>
      <c r="Y35" s="9"/>
      <c r="Z35" s="9" t="n">
        <f aca="false">R35+V35-N35-L35-F35</f>
        <v>-2144946.16106854</v>
      </c>
      <c r="AA35" s="9"/>
      <c r="AB35" s="9" t="n">
        <f aca="false">T35-P35-D35</f>
        <v>-43453715.3655483</v>
      </c>
      <c r="AC35" s="24"/>
      <c r="AD35" s="9"/>
      <c r="AE35" s="52"/>
      <c r="AF35" s="43" t="n">
        <f aca="false">AVERAGE(AG34:AG37)/AVERAGE(AG30:AG33)-1</f>
        <v>0</v>
      </c>
      <c r="AG35" s="9" t="n">
        <f aca="false">AVERAGE($AG$30:$AG$33)*0.975</f>
        <v>4876058469.92848</v>
      </c>
      <c r="AH35" s="43" t="n">
        <f aca="false">(AG35-AG34)/AG34</f>
        <v>0.0263157894736843</v>
      </c>
      <c r="AI35" s="43"/>
      <c r="AJ35" s="43" t="n">
        <f aca="false">AB35/AG35</f>
        <v>-0.00891164772398344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7" t="n">
        <f aca="false">workers_and_wage_central!C23</f>
        <v>11585176</v>
      </c>
      <c r="AX35" s="7"/>
      <c r="AY35" s="43" t="n">
        <f aca="false">(AW35-AW34)/AW34</f>
        <v>0.00684172671123992</v>
      </c>
      <c r="AZ35" s="48" t="n">
        <f aca="false">workers_and_wage_central!B23</f>
        <v>5856.65092961256</v>
      </c>
      <c r="BA35" s="43" t="n">
        <f aca="false">(AZ35-AZ34)/AZ34</f>
        <v>0.00404533524439901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51.015071829728</v>
      </c>
      <c r="BE35" s="43" t="n">
        <f aca="false">BD35/BD34-1</f>
        <v>0.00662067328331428</v>
      </c>
      <c r="BF35" s="7"/>
      <c r="BG35" s="7" t="n">
        <f aca="false">AVERAGE(BF34:BF37)</f>
        <v>100</v>
      </c>
      <c r="BH35" s="7" t="n">
        <f aca="false">BH34+1</f>
        <v>4</v>
      </c>
      <c r="BI35" s="43" t="n">
        <f aca="false">T42/AG42</f>
        <v>0.0137761831709197</v>
      </c>
      <c r="BJ35" s="7"/>
      <c r="BK35" s="7"/>
      <c r="BL35" s="7"/>
      <c r="BM35" s="7"/>
      <c r="BN35" s="7"/>
      <c r="BO35" s="7"/>
      <c r="BP35" s="7"/>
    </row>
    <row r="36" customFormat="false" ht="12.75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98127090.6925765</v>
      </c>
      <c r="E36" s="9"/>
      <c r="F36" s="42" t="n">
        <f aca="false">'Central pensions'!I36</f>
        <v>17835760.2858282</v>
      </c>
      <c r="G36" s="9" t="n">
        <f aca="false">'Central pensions'!K36</f>
        <v>280408.378416958</v>
      </c>
      <c r="H36" s="9" t="n">
        <f aca="false">'Central pensions'!V36</f>
        <v>1542724.16420299</v>
      </c>
      <c r="I36" s="42" t="n">
        <f aca="false">'Central pensions'!M36</f>
        <v>8672.42407475132</v>
      </c>
      <c r="J36" s="9" t="n">
        <f aca="false">'Central pensions'!W36</f>
        <v>47713.1184805051</v>
      </c>
      <c r="K36" s="9"/>
      <c r="L36" s="42" t="n">
        <f aca="false">'Central pensions'!N36</f>
        <v>3080487.71709252</v>
      </c>
      <c r="M36" s="42"/>
      <c r="N36" s="42" t="n">
        <f aca="false">'Central pensions'!L36</f>
        <v>748050.975839805</v>
      </c>
      <c r="O36" s="9"/>
      <c r="P36" s="9" t="n">
        <f aca="false">'Central pensions'!X36</f>
        <v>20100221.1663663</v>
      </c>
      <c r="Q36" s="42"/>
      <c r="R36" s="42" t="n">
        <f aca="false">'Central SIPA income'!G31</f>
        <v>16755888.1336743</v>
      </c>
      <c r="S36" s="42"/>
      <c r="T36" s="9" t="n">
        <f aca="false">'Central SIPA income'!J31</f>
        <v>64067590.5404134</v>
      </c>
      <c r="U36" s="9"/>
      <c r="V36" s="42" t="n">
        <f aca="false">'Central SIPA income'!F31</f>
        <v>108448.096685624</v>
      </c>
      <c r="W36" s="42"/>
      <c r="X36" s="42" t="n">
        <f aca="false">'Central SIPA income'!M31</f>
        <v>272390.352420428</v>
      </c>
      <c r="Y36" s="9"/>
      <c r="Z36" s="9" t="n">
        <f aca="false">R36+V36-N36-L36-F36</f>
        <v>-4799962.74840055</v>
      </c>
      <c r="AA36" s="9"/>
      <c r="AB36" s="9" t="n">
        <f aca="false">T36-P36-D36</f>
        <v>-54159721.3185295</v>
      </c>
      <c r="AC36" s="24"/>
      <c r="AD36" s="9"/>
      <c r="AE36" s="9"/>
      <c r="AF36" s="9"/>
      <c r="AG36" s="9" t="n">
        <f aca="false">AVERAGE($AG$30:$AG$33)*1.025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-0.0105654565077418</v>
      </c>
      <c r="AK36" s="7"/>
      <c r="AL36" s="43"/>
      <c r="AM36" s="43"/>
      <c r="AN36" s="43"/>
      <c r="AO36" s="43"/>
      <c r="AP36" s="43"/>
      <c r="AQ36" s="43"/>
      <c r="AR36" s="43"/>
      <c r="AS36" s="43"/>
      <c r="AT36" s="43"/>
      <c r="AU36" s="9"/>
      <c r="AW36" s="47" t="n">
        <f aca="false">workers_and_wage_central!C24</f>
        <v>11574350</v>
      </c>
      <c r="AY36" s="43" t="n">
        <f aca="false">(AW36-AW35)/AW35</f>
        <v>-0.000934470050347099</v>
      </c>
      <c r="AZ36" s="48" t="n">
        <f aca="false">workers_and_wage_central!B24</f>
        <v>5902.16691098717</v>
      </c>
      <c r="BA36" s="43" t="n">
        <f aca="false">(AZ36-AZ35)/AZ35</f>
        <v>0.00777167393475205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51.3506045006474</v>
      </c>
      <c r="BE36" s="43" t="n">
        <f aca="false">BD36/BD35-1</f>
        <v>0.00657712826592305</v>
      </c>
      <c r="BF36" s="7"/>
      <c r="BG36" s="7"/>
      <c r="BH36" s="0" t="n">
        <f aca="false">BH35+1</f>
        <v>5</v>
      </c>
      <c r="BI36" s="43" t="n">
        <f aca="false">T43/AG43</f>
        <v>0.0158978702692406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97958171.2558793</v>
      </c>
      <c r="E37" s="9"/>
      <c r="F37" s="42" t="n">
        <f aca="false">'Central pensions'!I37</f>
        <v>17805057.1786711</v>
      </c>
      <c r="G37" s="9" t="n">
        <f aca="false">'Central pensions'!K37</f>
        <v>303053.797332351</v>
      </c>
      <c r="H37" s="9" t="n">
        <f aca="false">'Central pensions'!V37</f>
        <v>1667312.57759672</v>
      </c>
      <c r="I37" s="42" t="n">
        <f aca="false">'Central pensions'!M37</f>
        <v>9372.79785563966</v>
      </c>
      <c r="J37" s="9" t="n">
        <f aca="false">'Central pensions'!W37</f>
        <v>51566.3683792795</v>
      </c>
      <c r="K37" s="9"/>
      <c r="L37" s="42" t="n">
        <f aca="false">'Central pensions'!N37</f>
        <v>3072928.47428885</v>
      </c>
      <c r="M37" s="42"/>
      <c r="N37" s="42" t="n">
        <f aca="false">'Central pensions'!L37</f>
        <v>748497.583408453</v>
      </c>
      <c r="O37" s="9"/>
      <c r="P37" s="9" t="n">
        <f aca="false">'Central pensions'!X37</f>
        <v>20063453.3225951</v>
      </c>
      <c r="Q37" s="42"/>
      <c r="R37" s="42" t="n">
        <f aca="false">'Central SIPA income'!G32</f>
        <v>19667363.4290913</v>
      </c>
      <c r="S37" s="42"/>
      <c r="T37" s="9" t="n">
        <f aca="false">'Central SIPA income'!J32</f>
        <v>75199868.6749534</v>
      </c>
      <c r="U37" s="9"/>
      <c r="V37" s="42" t="n">
        <f aca="false">'Central SIPA income'!F32</f>
        <v>112885.904204418</v>
      </c>
      <c r="W37" s="42"/>
      <c r="X37" s="42" t="n">
        <f aca="false">'Central SIPA income'!M32</f>
        <v>283536.845452229</v>
      </c>
      <c r="Y37" s="9"/>
      <c r="Z37" s="9" t="n">
        <f aca="false">R37+V37-N37-L37-F37</f>
        <v>-1846233.90307269</v>
      </c>
      <c r="AA37" s="9"/>
      <c r="AB37" s="9" t="n">
        <f aca="false">T37-P37-D37</f>
        <v>-42821755.903521</v>
      </c>
      <c r="AC37" s="24"/>
      <c r="AD37" s="9"/>
      <c r="AE37" s="9"/>
      <c r="AF37" s="9"/>
      <c r="AG37" s="9" t="n">
        <f aca="false">AVERAGE($AG$30:$AG$33)*1.05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-0.00815475435712992</v>
      </c>
      <c r="AK37" s="50"/>
      <c r="AW37" s="47" t="n">
        <f aca="false">workers_and_wage_central!C25</f>
        <v>11628672</v>
      </c>
      <c r="AY37" s="43" t="n">
        <f aca="false">(AW37-AW36)/AW36</f>
        <v>0.00469330891151555</v>
      </c>
      <c r="AZ37" s="48" t="n">
        <f aca="false">workers_and_wage_central!B25</f>
        <v>5936.91151876258</v>
      </c>
      <c r="BA37" s="43" t="n">
        <f aca="false">(AZ37-AZ36)/AZ36</f>
        <v>0.00588675452582179</v>
      </c>
      <c r="BB37" s="53" t="n">
        <v>46</v>
      </c>
      <c r="BC37" s="12" t="n">
        <f aca="false">$BC$33</f>
        <v>11.3722743431335</v>
      </c>
      <c r="BD37" s="12" t="n">
        <f aca="false">BB37+BC37/2</f>
        <v>51.6861371715668</v>
      </c>
      <c r="BE37" s="43" t="n">
        <f aca="false">BD37/BD36-1</f>
        <v>0.00653415230808374</v>
      </c>
      <c r="BF37" s="7" t="n">
        <v>100</v>
      </c>
      <c r="BG37" s="50" t="n">
        <f aca="false">(BB37-BB33)/BB33</f>
        <v>0.0300536211024975</v>
      </c>
      <c r="BH37" s="0" t="n">
        <f aca="false">BH36+1</f>
        <v>6</v>
      </c>
      <c r="BI37" s="43" t="n">
        <f aca="false">T44/AG44</f>
        <v>0.0138882861343521</v>
      </c>
    </row>
    <row r="38" customFormat="false" ht="12.75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102243469.364585</v>
      </c>
      <c r="E38" s="6"/>
      <c r="F38" s="8" t="n">
        <f aca="false">'Central pensions'!I38</f>
        <v>18583960.8359663</v>
      </c>
      <c r="G38" s="6" t="n">
        <f aca="false">'Central pensions'!K38</f>
        <v>339533.717834683</v>
      </c>
      <c r="H38" s="6" t="n">
        <f aca="false">'Central pensions'!V38</f>
        <v>1868014.33688391</v>
      </c>
      <c r="I38" s="8" t="n">
        <f aca="false">'Central pensions'!M38</f>
        <v>10501.0428196294</v>
      </c>
      <c r="J38" s="6" t="n">
        <f aca="false">'Central pensions'!W38</f>
        <v>57773.6392850692</v>
      </c>
      <c r="K38" s="6"/>
      <c r="L38" s="8" t="n">
        <f aca="false">'Central pensions'!N38</f>
        <v>3853072.41438048</v>
      </c>
      <c r="M38" s="8"/>
      <c r="N38" s="8" t="n">
        <f aca="false">'Central pensions'!L38</f>
        <v>783904.234767377</v>
      </c>
      <c r="O38" s="6"/>
      <c r="P38" s="6" t="n">
        <f aca="false">'Central pensions'!X38</f>
        <v>24306420.8855046</v>
      </c>
      <c r="Q38" s="8"/>
      <c r="R38" s="8" t="n">
        <f aca="false">'Central SIPA income'!G33</f>
        <v>17477853.6155684</v>
      </c>
      <c r="S38" s="8"/>
      <c r="T38" s="6" t="n">
        <f aca="false">'Central SIPA income'!J33</f>
        <v>66828088.1344111</v>
      </c>
      <c r="U38" s="6"/>
      <c r="V38" s="8" t="n">
        <f aca="false">'Central SIPA income'!F33</f>
        <v>112334.356705355</v>
      </c>
      <c r="W38" s="8"/>
      <c r="X38" s="8" t="n">
        <f aca="false">'Central SIPA income'!M33</f>
        <v>282151.517150138</v>
      </c>
      <c r="Y38" s="6"/>
      <c r="Z38" s="6" t="n">
        <f aca="false">R38+V38-N38-L38-F38</f>
        <v>-5630749.5128404</v>
      </c>
      <c r="AA38" s="6"/>
      <c r="AB38" s="6" t="n">
        <f aca="false">T38-P38-D38</f>
        <v>-59721802.1156786</v>
      </c>
      <c r="AC38" s="24"/>
      <c r="AD38" s="6"/>
      <c r="AE38" s="6"/>
      <c r="AF38" s="6"/>
      <c r="AG38" s="6" t="n">
        <f aca="false">BF38/100*$AG$37</f>
        <v>5228527623.5314</v>
      </c>
      <c r="AH38" s="36" t="n">
        <f aca="false">(AG38-AG37)/AG37</f>
        <v>-0.00430616354382315</v>
      </c>
      <c r="AI38" s="36"/>
      <c r="AJ38" s="36" t="n">
        <f aca="false">AB38/AG38</f>
        <v>-0.0114222982865953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-0.00369234578048337</v>
      </c>
      <c r="AV38" s="5"/>
      <c r="AW38" s="40" t="n">
        <f aca="false">workers_and_wage_central!C26</f>
        <v>11645205</v>
      </c>
      <c r="AX38" s="5"/>
      <c r="AY38" s="36" t="n">
        <f aca="false">(AW38-AW37)/AW37</f>
        <v>0.00142174446058845</v>
      </c>
      <c r="AZ38" s="41" t="n">
        <f aca="false">workers_and_wage_central!B26</f>
        <v>6019.41462617072</v>
      </c>
      <c r="BA38" s="36" t="n">
        <f aca="false">(AZ38-AZ37)/AZ37</f>
        <v>0.0138966375273416</v>
      </c>
      <c r="BB38" s="11" t="n">
        <f aca="false">BB37*3/4+BB41*1/4</f>
        <v>47</v>
      </c>
      <c r="BC38" s="11" t="n">
        <f aca="false">$BC$33</f>
        <v>11.3722743431335</v>
      </c>
      <c r="BD38" s="11" t="n">
        <f aca="false">BB38+BC38/2</f>
        <v>52.6861371715668</v>
      </c>
      <c r="BE38" s="36" t="n">
        <f aca="false">BD38/BD37-1</f>
        <v>0.0193475476157292</v>
      </c>
      <c r="BF38" s="5" t="n">
        <f aca="false">BF37*(1+AY38)*(1+BA38)*(1-BE38)</f>
        <v>99.5693836456177</v>
      </c>
      <c r="BG38" s="5"/>
      <c r="BH38" s="5" t="n">
        <f aca="false">BH37+1</f>
        <v>7</v>
      </c>
      <c r="BI38" s="36" t="n">
        <f aca="false">T45/AG45</f>
        <v>0.0159679823992804</v>
      </c>
      <c r="BJ38" s="5"/>
      <c r="BK38" s="5"/>
      <c r="BL38" s="5"/>
      <c r="BM38" s="5"/>
      <c r="BN38" s="5"/>
      <c r="BO38" s="5"/>
      <c r="BP38" s="5"/>
    </row>
    <row r="39" customFormat="false" ht="12.75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101224373.671468</v>
      </c>
      <c r="E39" s="9"/>
      <c r="F39" s="42" t="n">
        <f aca="false">'Central pensions'!I39</f>
        <v>18398728.1304772</v>
      </c>
      <c r="G39" s="9" t="n">
        <f aca="false">'Central pensions'!K39</f>
        <v>347871.528165869</v>
      </c>
      <c r="H39" s="9" t="n">
        <f aca="false">'Central pensions'!V39</f>
        <v>1913886.50927433</v>
      </c>
      <c r="I39" s="42" t="n">
        <f aca="false">'Central pensions'!M39</f>
        <v>10758.9132422434</v>
      </c>
      <c r="J39" s="9" t="n">
        <f aca="false">'Central pensions'!W39</f>
        <v>59192.3662662166</v>
      </c>
      <c r="K39" s="9"/>
      <c r="L39" s="42" t="n">
        <f aca="false">'Central pensions'!N39</f>
        <v>3160653.74307161</v>
      </c>
      <c r="M39" s="42"/>
      <c r="N39" s="42" t="n">
        <f aca="false">'Central pensions'!L39</f>
        <v>778876.56703442</v>
      </c>
      <c r="O39" s="9"/>
      <c r="P39" s="9" t="n">
        <f aca="false">'Central pensions'!X39</f>
        <v>20685796.363998</v>
      </c>
      <c r="Q39" s="42"/>
      <c r="R39" s="42" t="n">
        <f aca="false">'Central SIPA income'!G34</f>
        <v>20375543.2784697</v>
      </c>
      <c r="S39" s="42"/>
      <c r="T39" s="9" t="n">
        <f aca="false">'Central SIPA income'!J34</f>
        <v>77907655.7082035</v>
      </c>
      <c r="U39" s="9"/>
      <c r="V39" s="42" t="n">
        <f aca="false">'Central SIPA income'!F34</f>
        <v>111735.021997454</v>
      </c>
      <c r="W39" s="42"/>
      <c r="X39" s="42" t="n">
        <f aca="false">'Central SIPA income'!M34</f>
        <v>280646.161156882</v>
      </c>
      <c r="Y39" s="9"/>
      <c r="Z39" s="9" t="n">
        <f aca="false">R39+V39-N39-L39-F39</f>
        <v>-1850980.14011601</v>
      </c>
      <c r="AA39" s="9"/>
      <c r="AB39" s="9" t="n">
        <f aca="false">T39-P39-D39</f>
        <v>-44002514.3272622</v>
      </c>
      <c r="AC39" s="24"/>
      <c r="AD39" s="9"/>
      <c r="AE39" s="9"/>
      <c r="AF39" s="9"/>
      <c r="AG39" s="9" t="n">
        <f aca="false">BF39/100*$AG$37</f>
        <v>5163066781.97406</v>
      </c>
      <c r="AH39" s="43" t="n">
        <f aca="false">(AG39-AG38)/AG38</f>
        <v>-0.0125199379769414</v>
      </c>
      <c r="AI39" s="43"/>
      <c r="AJ39" s="43" t="n">
        <f aca="false">AB39/AG39</f>
        <v>-0.00852255378157983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7" t="n">
        <f aca="false">workers_and_wage_central!C27</f>
        <v>11657039</v>
      </c>
      <c r="AX39" s="7"/>
      <c r="AY39" s="43" t="n">
        <f aca="false">(AW39-AW38)/AW38</f>
        <v>0.00101621225216731</v>
      </c>
      <c r="AZ39" s="48" t="n">
        <f aca="false">workers_and_wage_central!B27</f>
        <v>6052.90372118588</v>
      </c>
      <c r="BA39" s="43" t="n">
        <f aca="false">(AZ39-AZ38)/AZ38</f>
        <v>0.00556351357980075</v>
      </c>
      <c r="BB39" s="12" t="n">
        <f aca="false">BB37*2/4+BB41*2/4</f>
        <v>48</v>
      </c>
      <c r="BC39" s="12" t="n">
        <f aca="false">$BC$33</f>
        <v>11.3722743431335</v>
      </c>
      <c r="BD39" s="12" t="n">
        <f aca="false">BB39+BC39/2</f>
        <v>53.6861371715668</v>
      </c>
      <c r="BE39" s="43" t="n">
        <f aca="false">BD39/BD38-1</f>
        <v>0.0189803248764207</v>
      </c>
      <c r="BF39" s="7" t="n">
        <f aca="false">BF38*(1+AY39)*(1+BA39)*(1-BE39)</f>
        <v>98.3227811379723</v>
      </c>
      <c r="BG39" s="7"/>
      <c r="BH39" s="7" t="n">
        <f aca="false">BH38+1</f>
        <v>8</v>
      </c>
      <c r="BI39" s="43" t="n">
        <f aca="false">T46/AG46</f>
        <v>0.0140592428134894</v>
      </c>
      <c r="BJ39" s="7"/>
      <c r="BK39" s="7"/>
      <c r="BL39" s="7"/>
      <c r="BM39" s="7"/>
      <c r="BN39" s="7"/>
      <c r="BO39" s="7"/>
      <c r="BP39" s="7"/>
    </row>
    <row r="40" customFormat="false" ht="12.75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102229462.502139</v>
      </c>
      <c r="E40" s="9"/>
      <c r="F40" s="42" t="n">
        <f aca="false">'Central pensions'!I40</f>
        <v>18581414.9229143</v>
      </c>
      <c r="G40" s="9" t="n">
        <f aca="false">'Central pensions'!K40</f>
        <v>369288.392610317</v>
      </c>
      <c r="H40" s="9" t="n">
        <f aca="false">'Central pensions'!V40</f>
        <v>2031715.77845109</v>
      </c>
      <c r="I40" s="42" t="n">
        <f aca="false">'Central pensions'!M40</f>
        <v>11421.2904931026</v>
      </c>
      <c r="J40" s="9" t="n">
        <f aca="false">'Central pensions'!W40</f>
        <v>62836.5704675593</v>
      </c>
      <c r="K40" s="9"/>
      <c r="L40" s="42" t="n">
        <f aca="false">'Central pensions'!N40</f>
        <v>3078788.37524864</v>
      </c>
      <c r="M40" s="42"/>
      <c r="N40" s="42" t="n">
        <f aca="false">'Central pensions'!L40</f>
        <v>788748.913830314</v>
      </c>
      <c r="O40" s="9"/>
      <c r="P40" s="9" t="n">
        <f aca="false">'Central pensions'!X40</f>
        <v>20315311.3204509</v>
      </c>
      <c r="Q40" s="42"/>
      <c r="R40" s="42" t="n">
        <f aca="false">'Central SIPA income'!G35</f>
        <v>18088250.0157846</v>
      </c>
      <c r="S40" s="42"/>
      <c r="T40" s="9" t="n">
        <f aca="false">'Central SIPA income'!J35</f>
        <v>69161991.6747315</v>
      </c>
      <c r="U40" s="9"/>
      <c r="V40" s="42" t="n">
        <f aca="false">'Central SIPA income'!F35</f>
        <v>110228.261315717</v>
      </c>
      <c r="W40" s="42"/>
      <c r="X40" s="42" t="n">
        <f aca="false">'Central SIPA income'!M35</f>
        <v>276861.612735518</v>
      </c>
      <c r="Y40" s="9"/>
      <c r="Z40" s="9" t="n">
        <f aca="false">R40+V40-N40-L40-F40</f>
        <v>-4250473.93489292</v>
      </c>
      <c r="AA40" s="9"/>
      <c r="AB40" s="9" t="n">
        <f aca="false">T40-P40-D40</f>
        <v>-53382782.1478583</v>
      </c>
      <c r="AC40" s="24"/>
      <c r="AD40" s="9"/>
      <c r="AE40" s="9"/>
      <c r="AF40" s="9"/>
      <c r="AG40" s="9" t="n">
        <f aca="false">BF40/100*$AG$37</f>
        <v>5156666880.92709</v>
      </c>
      <c r="AH40" s="43" t="n">
        <f aca="false">(AG40-AG39)/AG39</f>
        <v>-0.00123955418692446</v>
      </c>
      <c r="AI40" s="43"/>
      <c r="AJ40" s="43" t="n">
        <f aca="false">AB40/AG40</f>
        <v>-0.0103521874459847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47" t="n">
        <f aca="false">workers_and_wage_central!C28</f>
        <v>11731586</v>
      </c>
      <c r="AY40" s="43" t="n">
        <f aca="false">(AW40-AW39)/AW39</f>
        <v>0.00639502021053545</v>
      </c>
      <c r="AZ40" s="48" t="n">
        <f aca="false">workers_and_wage_central!B28</f>
        <v>6121.00056824607</v>
      </c>
      <c r="BA40" s="43" t="n">
        <f aca="false">(AZ40-AZ39)/AZ39</f>
        <v>0.0112502775852592</v>
      </c>
      <c r="BB40" s="12" t="n">
        <f aca="false">BB37*1/4+BB41*3/4</f>
        <v>49</v>
      </c>
      <c r="BC40" s="12" t="n">
        <f aca="false">$BC$33</f>
        <v>11.3722743431335</v>
      </c>
      <c r="BD40" s="12" t="n">
        <f aca="false">BB40+BC40/2</f>
        <v>54.6861371715668</v>
      </c>
      <c r="BE40" s="43" t="n">
        <f aca="false">BD40/BD39-1</f>
        <v>0.0186267824932955</v>
      </c>
      <c r="BF40" s="7" t="n">
        <f aca="false">BF39*(1+AY40)*(1+BA40)*(1-BE40)</f>
        <v>98.2009047229426</v>
      </c>
      <c r="BG40" s="7"/>
      <c r="BH40" s="0" t="n">
        <f aca="false">BH39+1</f>
        <v>9</v>
      </c>
      <c r="BI40" s="43" t="n">
        <f aca="false">T47/AG47</f>
        <v>0.0161948722328529</v>
      </c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103225782.846576</v>
      </c>
      <c r="E41" s="9"/>
      <c r="F41" s="42" t="n">
        <f aca="false">'Central pensions'!I41</f>
        <v>18762507.9391838</v>
      </c>
      <c r="G41" s="9" t="n">
        <f aca="false">'Central pensions'!K41</f>
        <v>403654.612533427</v>
      </c>
      <c r="H41" s="9" t="n">
        <f aca="false">'Central pensions'!V41</f>
        <v>2220788.58079389</v>
      </c>
      <c r="I41" s="42" t="n">
        <f aca="false">'Central pensions'!M41</f>
        <v>12484.1632742297</v>
      </c>
      <c r="J41" s="9" t="n">
        <f aca="false">'Central pensions'!W41</f>
        <v>68684.1829111515</v>
      </c>
      <c r="K41" s="9"/>
      <c r="L41" s="42" t="n">
        <f aca="false">'Central pensions'!N41</f>
        <v>3136176.82811877</v>
      </c>
      <c r="M41" s="42"/>
      <c r="N41" s="42" t="n">
        <f aca="false">'Central pensions'!L41</f>
        <v>797966.629291635</v>
      </c>
      <c r="O41" s="9"/>
      <c r="P41" s="9" t="n">
        <f aca="false">'Central pensions'!X41</f>
        <v>20663813.4260097</v>
      </c>
      <c r="Q41" s="42"/>
      <c r="R41" s="42" t="n">
        <f aca="false">'Central SIPA income'!G36</f>
        <v>21494132.3643516</v>
      </c>
      <c r="S41" s="42"/>
      <c r="T41" s="9" t="n">
        <f aca="false">'Central SIPA income'!J36</f>
        <v>82184678.0280902</v>
      </c>
      <c r="U41" s="9"/>
      <c r="V41" s="42" t="n">
        <f aca="false">'Central SIPA income'!F36</f>
        <v>105481.577598989</v>
      </c>
      <c r="W41" s="42"/>
      <c r="X41" s="42" t="n">
        <f aca="false">'Central SIPA income'!M36</f>
        <v>264939.311745985</v>
      </c>
      <c r="Y41" s="9"/>
      <c r="Z41" s="9" t="n">
        <f aca="false">R41+V41-N41-L41-F41</f>
        <v>-1097037.45464368</v>
      </c>
      <c r="AA41" s="9"/>
      <c r="AB41" s="9" t="n">
        <f aca="false">T41-P41-D41</f>
        <v>-41704918.2444951</v>
      </c>
      <c r="AC41" s="24"/>
      <c r="AD41" s="9"/>
      <c r="AE41" s="9"/>
      <c r="AF41" s="9"/>
      <c r="AG41" s="9" t="n">
        <f aca="false">BF41/100*$AG$37</f>
        <v>5173664660.60057</v>
      </c>
      <c r="AH41" s="43" t="n">
        <f aca="false">(AG41-AG40)/AG40</f>
        <v>0.00329627258575551</v>
      </c>
      <c r="AI41" s="43" t="n">
        <f aca="false">(AG41-AG37)/AG37</f>
        <v>-0.0147539832692274</v>
      </c>
      <c r="AJ41" s="43" t="n">
        <f aca="false">AB41/AG41</f>
        <v>-0.0080610014332962</v>
      </c>
      <c r="AK41" s="50"/>
      <c r="AL41" s="7"/>
      <c r="AM41" s="7"/>
      <c r="AN41" s="7"/>
      <c r="AO41" s="7"/>
      <c r="AP41" s="7"/>
      <c r="AQ41" s="7"/>
      <c r="AR41" s="7"/>
      <c r="AS41" s="7"/>
      <c r="AT41" s="7"/>
      <c r="AW41" s="47" t="n">
        <f aca="false">workers_and_wage_central!C29</f>
        <v>11811510</v>
      </c>
      <c r="AY41" s="43" t="n">
        <f aca="false">(AW41-AW40)/AW40</f>
        <v>0.00681271909867941</v>
      </c>
      <c r="AZ41" s="48" t="n">
        <f aca="false">workers_and_wage_central!B29</f>
        <v>6213.23837611612</v>
      </c>
      <c r="BA41" s="43" t="n">
        <f aca="false">(AZ41-AZ40)/AZ40</f>
        <v>0.0150690735675721</v>
      </c>
      <c r="BB41" s="53" t="n">
        <v>50</v>
      </c>
      <c r="BC41" s="12" t="n">
        <f aca="false">$BC$33</f>
        <v>11.3722743431335</v>
      </c>
      <c r="BD41" s="12" t="n">
        <f aca="false">BB41+BC41/2</f>
        <v>55.6861371715667</v>
      </c>
      <c r="BE41" s="43" t="n">
        <f aca="false">BD41/BD40-1</f>
        <v>0.018286169982398</v>
      </c>
      <c r="BF41" s="7" t="n">
        <f aca="false">BF40*(1+AY41)*(1+BA41)*(1-BE41)</f>
        <v>98.5246016730773</v>
      </c>
      <c r="BG41" s="50" t="n">
        <f aca="false">(BB41-BB37)/BB37</f>
        <v>0.0869565217391304</v>
      </c>
      <c r="BH41" s="0" t="n">
        <f aca="false">BH40+1</f>
        <v>10</v>
      </c>
      <c r="BI41" s="43" t="n">
        <f aca="false">T48/AG48</f>
        <v>0.0142266430869334</v>
      </c>
    </row>
    <row r="42" customFormat="false" ht="12.75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104272917.015024</v>
      </c>
      <c r="E42" s="6"/>
      <c r="F42" s="8" t="n">
        <f aca="false">'Central pensions'!I42</f>
        <v>18952836.9694621</v>
      </c>
      <c r="G42" s="6" t="n">
        <f aca="false">'Central pensions'!K42</f>
        <v>423853.06912328</v>
      </c>
      <c r="H42" s="6" t="n">
        <f aca="false">'Central pensions'!V42</f>
        <v>2331914.5294431</v>
      </c>
      <c r="I42" s="8" t="n">
        <f aca="false">'Central pensions'!M42</f>
        <v>13108.8578079365</v>
      </c>
      <c r="J42" s="6" t="n">
        <f aca="false">'Central pensions'!W42</f>
        <v>72121.0679209207</v>
      </c>
      <c r="K42" s="6"/>
      <c r="L42" s="8" t="n">
        <f aca="false">'Central pensions'!N42</f>
        <v>3805245.60088598</v>
      </c>
      <c r="M42" s="8"/>
      <c r="N42" s="8" t="n">
        <f aca="false">'Central pensions'!L42</f>
        <v>808008.071433868</v>
      </c>
      <c r="O42" s="6"/>
      <c r="P42" s="6" t="n">
        <f aca="false">'Central pensions'!X42</f>
        <v>24190859.52048</v>
      </c>
      <c r="Q42" s="8"/>
      <c r="R42" s="8" t="n">
        <f aca="false">'Central SIPA income'!G37</f>
        <v>18750809.7730313</v>
      </c>
      <c r="S42" s="8"/>
      <c r="T42" s="6" t="n">
        <f aca="false">'Central SIPA income'!J37</f>
        <v>71695346.3317445</v>
      </c>
      <c r="U42" s="6"/>
      <c r="V42" s="8" t="n">
        <f aca="false">'Central SIPA income'!F37</f>
        <v>109447.976443112</v>
      </c>
      <c r="W42" s="8"/>
      <c r="X42" s="8" t="n">
        <f aca="false">'Central SIPA income'!M37</f>
        <v>274901.762097904</v>
      </c>
      <c r="Y42" s="6"/>
      <c r="Z42" s="6" t="n">
        <f aca="false">R42+V42-N42-L42-F42</f>
        <v>-4705832.89230756</v>
      </c>
      <c r="AA42" s="6"/>
      <c r="AB42" s="6" t="n">
        <f aca="false">T42-P42-D42</f>
        <v>-56768430.2037596</v>
      </c>
      <c r="AC42" s="24"/>
      <c r="AD42" s="6"/>
      <c r="AE42" s="6"/>
      <c r="AF42" s="6"/>
      <c r="AG42" s="6" t="n">
        <f aca="false">BF42/100*$AG$37</f>
        <v>5204296824.61592</v>
      </c>
      <c r="AH42" s="36" t="n">
        <f aca="false">(AG42-AG41)/AG41</f>
        <v>0.00592078652654753</v>
      </c>
      <c r="AI42" s="36"/>
      <c r="AJ42" s="36" t="n">
        <f aca="false">AB42/AG42</f>
        <v>-0.010907992398752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0.00917993596343225</v>
      </c>
      <c r="AV42" s="5"/>
      <c r="AW42" s="40" t="n">
        <f aca="false">workers_and_wage_central!C30</f>
        <v>11843898</v>
      </c>
      <c r="AX42" s="5"/>
      <c r="AY42" s="36" t="n">
        <f aca="false">(AW42-AW41)/AW41</f>
        <v>0.00274207108151286</v>
      </c>
      <c r="AZ42" s="41" t="n">
        <f aca="false">workers_and_wage_central!B30</f>
        <v>6232.93448477598</v>
      </c>
      <c r="BA42" s="36" t="n">
        <f aca="false">(AZ42-AZ41)/AZ41</f>
        <v>0.0031700230165931</v>
      </c>
      <c r="BB42" s="11" t="n">
        <f aca="false">BB41*3/4+BB45*1/4</f>
        <v>50</v>
      </c>
      <c r="BC42" s="11" t="n">
        <f aca="false">$BC$33</f>
        <v>11.3722743431335</v>
      </c>
      <c r="BD42" s="11" t="n">
        <f aca="false">BB42+BC42/2</f>
        <v>55.6861371715667</v>
      </c>
      <c r="BE42" s="36" t="n">
        <f aca="false">BD42/BD41-1</f>
        <v>0</v>
      </c>
      <c r="BF42" s="5" t="n">
        <f aca="false">BF41*(1+AY42)*(1+BA42)*(1-BE42)</f>
        <v>99.1079448071967</v>
      </c>
      <c r="BG42" s="5"/>
      <c r="BH42" s="5" t="n">
        <f aca="false">BH41+1</f>
        <v>11</v>
      </c>
      <c r="BI42" s="36" t="n">
        <f aca="false">T49/AG49</f>
        <v>0.0164510669226193</v>
      </c>
      <c r="BJ42" s="5"/>
      <c r="BK42" s="5"/>
      <c r="BL42" s="5"/>
      <c r="BM42" s="5"/>
      <c r="BN42" s="5"/>
      <c r="BO42" s="5"/>
      <c r="BP42" s="5"/>
    </row>
    <row r="43" customFormat="false" ht="12.75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105127824.146043</v>
      </c>
      <c r="E43" s="9"/>
      <c r="F43" s="42" t="n">
        <f aca="false">'Central pensions'!I43</f>
        <v>19108226.4602529</v>
      </c>
      <c r="G43" s="9" t="n">
        <f aca="false">'Central pensions'!K43</f>
        <v>460466.638296979</v>
      </c>
      <c r="H43" s="9" t="n">
        <f aca="false">'Central pensions'!V43</f>
        <v>2533351.58428742</v>
      </c>
      <c r="I43" s="42" t="n">
        <f aca="false">'Central pensions'!M43</f>
        <v>14241.236235989</v>
      </c>
      <c r="J43" s="9" t="n">
        <f aca="false">'Central pensions'!W43</f>
        <v>78351.0799264147</v>
      </c>
      <c r="K43" s="9"/>
      <c r="L43" s="42" t="n">
        <f aca="false">'Central pensions'!N43</f>
        <v>3182764.0009092</v>
      </c>
      <c r="M43" s="42"/>
      <c r="N43" s="42" t="n">
        <f aca="false">'Central pensions'!L43</f>
        <v>816545.625926349</v>
      </c>
      <c r="O43" s="9"/>
      <c r="P43" s="9" t="n">
        <f aca="false">'Central pensions'!X43</f>
        <v>21007770.6448792</v>
      </c>
      <c r="Q43" s="42"/>
      <c r="R43" s="42" t="n">
        <f aca="false">'Central SIPA income'!G38</f>
        <v>21833874.6739487</v>
      </c>
      <c r="S43" s="42"/>
      <c r="T43" s="9" t="n">
        <f aca="false">'Central SIPA income'!J38</f>
        <v>83483712.1948785</v>
      </c>
      <c r="U43" s="9"/>
      <c r="V43" s="42" t="n">
        <f aca="false">'Central SIPA income'!F38</f>
        <v>110951.00257842</v>
      </c>
      <c r="W43" s="42"/>
      <c r="X43" s="42" t="n">
        <f aca="false">'Central SIPA income'!M38</f>
        <v>278676.930415339</v>
      </c>
      <c r="Y43" s="9"/>
      <c r="Z43" s="9" t="n">
        <f aca="false">R43+V43-N43-L43-F43</f>
        <v>-1162710.41056132</v>
      </c>
      <c r="AA43" s="9"/>
      <c r="AB43" s="9" t="n">
        <f aca="false">T43-P43-D43</f>
        <v>-42651882.596044</v>
      </c>
      <c r="AC43" s="24"/>
      <c r="AD43" s="9"/>
      <c r="AE43" s="9"/>
      <c r="AF43" s="9"/>
      <c r="AG43" s="9" t="n">
        <f aca="false">BF43/100*$AG$37</f>
        <v>5251251317.37953</v>
      </c>
      <c r="AH43" s="43" t="n">
        <f aca="false">(AG43-AG42)/AG42</f>
        <v>0.00902225494547335</v>
      </c>
      <c r="AI43" s="43"/>
      <c r="AJ43" s="43" t="n">
        <f aca="false">AB43/AG43</f>
        <v>-0.00812223221061302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7" t="n">
        <f aca="false">workers_and_wage_central!C31</f>
        <v>11872842</v>
      </c>
      <c r="AX43" s="7"/>
      <c r="AY43" s="43" t="n">
        <f aca="false">(AW43-AW42)/AW42</f>
        <v>0.00244379004277139</v>
      </c>
      <c r="AZ43" s="48" t="n">
        <f aca="false">workers_and_wage_central!B31</f>
        <v>6273.83766673613</v>
      </c>
      <c r="BA43" s="43" t="n">
        <f aca="false">(AZ43-AZ42)/AZ42</f>
        <v>0.00656242770721453</v>
      </c>
      <c r="BB43" s="12" t="n">
        <f aca="false">BB41*2/4+BB45*2/4</f>
        <v>50</v>
      </c>
      <c r="BC43" s="12" t="n">
        <f aca="false">$BC$33</f>
        <v>11.3722743431335</v>
      </c>
      <c r="BD43" s="12" t="n">
        <f aca="false">BB43+BC43/2</f>
        <v>55.6861371715667</v>
      </c>
      <c r="BE43" s="43" t="n">
        <f aca="false">BD43/BD42-1</f>
        <v>0</v>
      </c>
      <c r="BF43" s="7" t="n">
        <f aca="false">BF42*(1+AY43)*(1+BA43)*(1-BE43)</f>
        <v>100.002121952369</v>
      </c>
      <c r="BG43" s="7"/>
      <c r="BH43" s="7" t="n">
        <f aca="false">BH42+1</f>
        <v>12</v>
      </c>
      <c r="BI43" s="43" t="n">
        <f aca="false">T50/AG50</f>
        <v>0.0143859292975265</v>
      </c>
      <c r="BJ43" s="7"/>
      <c r="BK43" s="7"/>
      <c r="BL43" s="7"/>
      <c r="BM43" s="7"/>
      <c r="BN43" s="7"/>
      <c r="BO43" s="7"/>
      <c r="BP43" s="7"/>
    </row>
    <row r="44" customFormat="false" ht="12.75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106264179.634761</v>
      </c>
      <c r="E44" s="9"/>
      <c r="F44" s="42" t="n">
        <f aca="false">'Central pensions'!I44</f>
        <v>19314772.5216229</v>
      </c>
      <c r="G44" s="9" t="n">
        <f aca="false">'Central pensions'!K44</f>
        <v>482885.719917015</v>
      </c>
      <c r="H44" s="9" t="n">
        <f aca="false">'Central pensions'!V44</f>
        <v>2656694.75666239</v>
      </c>
      <c r="I44" s="42" t="n">
        <f aca="false">'Central pensions'!M44</f>
        <v>14934.6098943407</v>
      </c>
      <c r="J44" s="9" t="n">
        <f aca="false">'Central pensions'!W44</f>
        <v>82165.8172163627</v>
      </c>
      <c r="K44" s="9"/>
      <c r="L44" s="42" t="n">
        <f aca="false">'Central pensions'!N44</f>
        <v>3185667.94965076</v>
      </c>
      <c r="M44" s="42"/>
      <c r="N44" s="42" t="n">
        <f aca="false">'Central pensions'!L44</f>
        <v>826878.284334026</v>
      </c>
      <c r="O44" s="9"/>
      <c r="P44" s="9" t="n">
        <f aca="false">'Central pensions'!X44</f>
        <v>21079686.4866359</v>
      </c>
      <c r="Q44" s="42"/>
      <c r="R44" s="42" t="n">
        <f aca="false">'Central SIPA income'!G39</f>
        <v>19307836.3891668</v>
      </c>
      <c r="S44" s="42"/>
      <c r="T44" s="9" t="n">
        <f aca="false">'Central SIPA income'!J39</f>
        <v>73825185.8769824</v>
      </c>
      <c r="U44" s="9"/>
      <c r="V44" s="42" t="n">
        <f aca="false">'Central SIPA income'!F39</f>
        <v>112781.154324798</v>
      </c>
      <c r="W44" s="42"/>
      <c r="X44" s="42" t="n">
        <f aca="false">'Central SIPA income'!M39</f>
        <v>283273.743954852</v>
      </c>
      <c r="Y44" s="9"/>
      <c r="Z44" s="9" t="n">
        <f aca="false">R44+V44-N44-L44-F44</f>
        <v>-3906701.21211611</v>
      </c>
      <c r="AA44" s="9"/>
      <c r="AB44" s="9" t="n">
        <f aca="false">T44-P44-D44</f>
        <v>-53518680.2444143</v>
      </c>
      <c r="AC44" s="24"/>
      <c r="AD44" s="9"/>
      <c r="AE44" s="9"/>
      <c r="AF44" s="9"/>
      <c r="AG44" s="9" t="n">
        <f aca="false">BF44/100*$AG$37</f>
        <v>5315644073.20058</v>
      </c>
      <c r="AH44" s="43" t="n">
        <f aca="false">(AG44-AG43)/AG43</f>
        <v>0.0122623641355605</v>
      </c>
      <c r="AI44" s="43"/>
      <c r="AJ44" s="43" t="n">
        <f aca="false">AB44/AG44</f>
        <v>-0.0100681459306568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47" t="n">
        <f aca="false">workers_and_wage_central!C32</f>
        <v>11912247</v>
      </c>
      <c r="AY44" s="43" t="n">
        <f aca="false">(AW44-AW43)/AW43</f>
        <v>0.00331891892438222</v>
      </c>
      <c r="AZ44" s="48" t="n">
        <f aca="false">workers_and_wage_central!B32</f>
        <v>6329.76178256606</v>
      </c>
      <c r="BA44" s="43" t="n">
        <f aca="false">(AZ44-AZ43)/AZ43</f>
        <v>0.00891386082978113</v>
      </c>
      <c r="BB44" s="12" t="n">
        <f aca="false">BB41*1/4+BB45*3/4</f>
        <v>50</v>
      </c>
      <c r="BC44" s="12" t="n">
        <f aca="false">$BC$33</f>
        <v>11.3722743431335</v>
      </c>
      <c r="BD44" s="12" t="n">
        <f aca="false">BB44+BC44/2</f>
        <v>55.6861371715667</v>
      </c>
      <c r="BE44" s="43" t="n">
        <f aca="false">BD44/BD43-1</f>
        <v>0</v>
      </c>
      <c r="BF44" s="7" t="n">
        <f aca="false">BF43*(1+AY44)*(1+BA44)*(1-BE44)</f>
        <v>101.228384386078</v>
      </c>
      <c r="BG44" s="7"/>
      <c r="BH44" s="0" t="n">
        <f aca="false">BH43+1</f>
        <v>13</v>
      </c>
      <c r="BI44" s="43" t="n">
        <f aca="false">T51/AG51</f>
        <v>0.0166735747148377</v>
      </c>
    </row>
    <row r="45" customFormat="false" ht="12.75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107113768.957344</v>
      </c>
      <c r="E45" s="9"/>
      <c r="F45" s="42" t="n">
        <f aca="false">'Central pensions'!I45</f>
        <v>19469195.4377824</v>
      </c>
      <c r="G45" s="9" t="n">
        <f aca="false">'Central pensions'!K45</f>
        <v>513078.320592141</v>
      </c>
      <c r="H45" s="9" t="n">
        <f aca="false">'Central pensions'!V45</f>
        <v>2822805.53731955</v>
      </c>
      <c r="I45" s="42" t="n">
        <f aca="false">'Central pensions'!M45</f>
        <v>15868.4016677982</v>
      </c>
      <c r="J45" s="9" t="n">
        <f aca="false">'Central pensions'!W45</f>
        <v>87303.2640408108</v>
      </c>
      <c r="K45" s="9"/>
      <c r="L45" s="42" t="n">
        <f aca="false">'Central pensions'!N45</f>
        <v>3200677.40116644</v>
      </c>
      <c r="M45" s="42"/>
      <c r="N45" s="42" t="n">
        <f aca="false">'Central pensions'!L45</f>
        <v>835517.586782109</v>
      </c>
      <c r="O45" s="9"/>
      <c r="P45" s="9" t="n">
        <f aca="false">'Central pensions'!X45</f>
        <v>21205101.4949657</v>
      </c>
      <c r="Q45" s="42"/>
      <c r="R45" s="42" t="n">
        <f aca="false">'Central SIPA income'!G40</f>
        <v>22410290.7676601</v>
      </c>
      <c r="S45" s="50" t="n">
        <f aca="false">SUM(T42:T45)/AVERAGE(AG42:AG45)</f>
        <v>0.0595516511731896</v>
      </c>
      <c r="T45" s="9" t="n">
        <f aca="false">'Central SIPA income'!J40</f>
        <v>85687689.0881468</v>
      </c>
      <c r="U45" s="9"/>
      <c r="V45" s="42" t="n">
        <f aca="false">'Central SIPA income'!F40</f>
        <v>117272.902304732</v>
      </c>
      <c r="W45" s="42"/>
      <c r="X45" s="42" t="n">
        <f aca="false">'Central SIPA income'!M40</f>
        <v>294555.71987357</v>
      </c>
      <c r="Y45" s="9"/>
      <c r="Z45" s="9" t="n">
        <f aca="false">R45+V45-N45-L45-F45</f>
        <v>-977826.755766139</v>
      </c>
      <c r="AA45" s="9"/>
      <c r="AB45" s="9" t="n">
        <f aca="false">T45-P45-D45</f>
        <v>-42631181.3641631</v>
      </c>
      <c r="AC45" s="24"/>
      <c r="AD45" s="9"/>
      <c r="AE45" s="9"/>
      <c r="AF45" s="9"/>
      <c r="AG45" s="9" t="n">
        <f aca="false">BF45/100*$AG$37</f>
        <v>5366218908.90914</v>
      </c>
      <c r="AH45" s="43" t="n">
        <f aca="false">(AG45-AG44)/AG44</f>
        <v>0.00951433824614759</v>
      </c>
      <c r="AI45" s="43" t="n">
        <f aca="false">(AG45-AG41)/AG41</f>
        <v>0.0372181540436792</v>
      </c>
      <c r="AJ45" s="43" t="n">
        <f aca="false">AB45/AG45</f>
        <v>-0.00794436121370035</v>
      </c>
      <c r="AK45" s="50"/>
      <c r="AL45" s="7"/>
      <c r="AM45" s="7"/>
      <c r="AN45" s="7"/>
      <c r="AO45" s="7"/>
      <c r="AP45" s="7"/>
      <c r="AQ45" s="7"/>
      <c r="AR45" s="7"/>
      <c r="AS45" s="7"/>
      <c r="AT45" s="7"/>
      <c r="AW45" s="47" t="n">
        <f aca="false">workers_and_wage_central!C33</f>
        <v>11956660</v>
      </c>
      <c r="AY45" s="43" t="n">
        <f aca="false">(AW45-AW44)/AW44</f>
        <v>0.00372834780877193</v>
      </c>
      <c r="AZ45" s="48" t="n">
        <f aca="false">workers_and_wage_central!B33</f>
        <v>6366.24968412303</v>
      </c>
      <c r="BA45" s="43" t="n">
        <f aca="false">(AZ45-AZ44)/AZ44</f>
        <v>0.00576449838246264</v>
      </c>
      <c r="BB45" s="53" t="n">
        <v>50</v>
      </c>
      <c r="BC45" s="12" t="n">
        <f aca="false">$BC$33</f>
        <v>11.3722743431335</v>
      </c>
      <c r="BD45" s="12" t="n">
        <f aca="false">BB45+BC45/2</f>
        <v>55.6861371715667</v>
      </c>
      <c r="BE45" s="43" t="n">
        <f aca="false">BD45/BD44-1</f>
        <v>0</v>
      </c>
      <c r="BF45" s="7" t="n">
        <f aca="false">BF44*(1+AY45)*(1+BA45)*(1-BE45)</f>
        <v>102.191505475238</v>
      </c>
      <c r="BG45" s="50" t="n">
        <f aca="false">(BB45-BB41)/BB41</f>
        <v>0</v>
      </c>
      <c r="BH45" s="0" t="n">
        <f aca="false">BH44+1</f>
        <v>14</v>
      </c>
      <c r="BI45" s="43" t="n">
        <f aca="false">T52/AG52</f>
        <v>0.0146123247180885</v>
      </c>
    </row>
    <row r="46" customFormat="false" ht="12.75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107759240.03012</v>
      </c>
      <c r="E46" s="6"/>
      <c r="F46" s="8" t="n">
        <f aca="false">'Central pensions'!I46</f>
        <v>19586517.4458459</v>
      </c>
      <c r="G46" s="6" t="n">
        <f aca="false">'Central pensions'!K46</f>
        <v>523618.303901929</v>
      </c>
      <c r="H46" s="6" t="n">
        <f aca="false">'Central pensions'!V46</f>
        <v>2880793.41569217</v>
      </c>
      <c r="I46" s="8" t="n">
        <f aca="false">'Central pensions'!M46</f>
        <v>16194.3805330494</v>
      </c>
      <c r="J46" s="6" t="n">
        <f aca="false">'Central pensions'!W46</f>
        <v>89096.7035781086</v>
      </c>
      <c r="K46" s="6"/>
      <c r="L46" s="8" t="n">
        <f aca="false">'Central pensions'!N46</f>
        <v>3804687.19761308</v>
      </c>
      <c r="M46" s="8"/>
      <c r="N46" s="8" t="n">
        <f aca="false">'Central pensions'!L46</f>
        <v>842641.153995153</v>
      </c>
      <c r="O46" s="6"/>
      <c r="P46" s="6" t="n">
        <f aca="false">'Central pensions'!X46</f>
        <v>24378502.9650832</v>
      </c>
      <c r="Q46" s="8"/>
      <c r="R46" s="8" t="n">
        <f aca="false">'Central SIPA income'!G41</f>
        <v>20023531.0913084</v>
      </c>
      <c r="S46" s="8"/>
      <c r="T46" s="6" t="n">
        <f aca="false">'Central SIPA income'!J41</f>
        <v>76561706.6010973</v>
      </c>
      <c r="U46" s="6"/>
      <c r="V46" s="8" t="n">
        <f aca="false">'Central SIPA income'!F41</f>
        <v>113922.631401542</v>
      </c>
      <c r="W46" s="8"/>
      <c r="X46" s="8" t="n">
        <f aca="false">'Central SIPA income'!M41</f>
        <v>286140.80527466</v>
      </c>
      <c r="Y46" s="6"/>
      <c r="Z46" s="6" t="n">
        <f aca="false">R46+V46-N46-L46-F46</f>
        <v>-4096392.07474416</v>
      </c>
      <c r="AA46" s="6"/>
      <c r="AB46" s="6" t="n">
        <f aca="false">T46-P46-D46</f>
        <v>-55576036.3941064</v>
      </c>
      <c r="AC46" s="24"/>
      <c r="AD46" s="6"/>
      <c r="AE46" s="6"/>
      <c r="AF46" s="6"/>
      <c r="AG46" s="6" t="n">
        <f aca="false">BF46/100*$AG$37</f>
        <v>5445649357.98953</v>
      </c>
      <c r="AH46" s="36" t="n">
        <f aca="false">(AG46-AG45)/AG45</f>
        <v>0.0148019397696431</v>
      </c>
      <c r="AI46" s="36"/>
      <c r="AJ46" s="36" t="n">
        <f aca="false">AB46/AG46</f>
        <v>-0.0102055848147051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0.00987783835046418</v>
      </c>
      <c r="AV46" s="5"/>
      <c r="AW46" s="40" t="n">
        <f aca="false">workers_and_wage_central!C34</f>
        <v>11989051</v>
      </c>
      <c r="AX46" s="5"/>
      <c r="AY46" s="36" t="n">
        <f aca="false">(AW46-AW45)/AW45</f>
        <v>0.0027090341282599</v>
      </c>
      <c r="AZ46" s="41" t="n">
        <f aca="false">workers_and_wage_central!B34</f>
        <v>6472.08422897483</v>
      </c>
      <c r="BA46" s="36" t="n">
        <f aca="false">(AZ46-AZ45)/AZ45</f>
        <v>0.0166243157436542</v>
      </c>
      <c r="BB46" s="11" t="n">
        <f aca="false">BB45*3/4+BB49*1/4</f>
        <v>50.25</v>
      </c>
      <c r="BC46" s="11" t="n">
        <f aca="false">$BC$33</f>
        <v>11.3722743431335</v>
      </c>
      <c r="BD46" s="11" t="n">
        <f aca="false">BB46+BC46/2</f>
        <v>55.9361371715668</v>
      </c>
      <c r="BE46" s="36" t="n">
        <f aca="false">BD46/BD45-1</f>
        <v>0.00448944769197701</v>
      </c>
      <c r="BF46" s="5" t="n">
        <f aca="false">BF45*(1+AY46)*(1+BA46)*(1-BE46)</f>
        <v>103.704137984252</v>
      </c>
      <c r="BG46" s="5"/>
      <c r="BH46" s="5" t="n">
        <f aca="false">BH45+1</f>
        <v>15</v>
      </c>
      <c r="BI46" s="36" t="n">
        <f aca="false">T53/AG53</f>
        <v>0.0168497117550787</v>
      </c>
      <c r="BJ46" s="5"/>
      <c r="BK46" s="5"/>
      <c r="BL46" s="5"/>
      <c r="BM46" s="5"/>
      <c r="BN46" s="5"/>
      <c r="BO46" s="5"/>
      <c r="BP46" s="5"/>
    </row>
    <row r="47" customFormat="false" ht="12.75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108998512.464384</v>
      </c>
      <c r="E47" s="9"/>
      <c r="F47" s="42" t="n">
        <f aca="false">'Central pensions'!I47</f>
        <v>19811769.88032</v>
      </c>
      <c r="G47" s="9" t="n">
        <f aca="false">'Central pensions'!K47</f>
        <v>541217.73959217</v>
      </c>
      <c r="H47" s="9" t="n">
        <f aca="false">'Central pensions'!V47</f>
        <v>2977620.31818685</v>
      </c>
      <c r="I47" s="42" t="n">
        <f aca="false">'Central pensions'!M47</f>
        <v>16738.6929770774</v>
      </c>
      <c r="J47" s="9" t="n">
        <f aca="false">'Central pensions'!W47</f>
        <v>92091.3500470162</v>
      </c>
      <c r="K47" s="9"/>
      <c r="L47" s="42" t="n">
        <f aca="false">'Central pensions'!N47</f>
        <v>3190105.84372368</v>
      </c>
      <c r="M47" s="42"/>
      <c r="N47" s="42" t="n">
        <f aca="false">'Central pensions'!L47</f>
        <v>853860.794118479</v>
      </c>
      <c r="O47" s="9"/>
      <c r="P47" s="9" t="n">
        <f aca="false">'Central pensions'!X47</f>
        <v>21251164.5477838</v>
      </c>
      <c r="Q47" s="42"/>
      <c r="R47" s="42" t="n">
        <f aca="false">'Central SIPA income'!G42</f>
        <v>23303885.4539401</v>
      </c>
      <c r="S47" s="42"/>
      <c r="T47" s="9" t="n">
        <f aca="false">'Central SIPA income'!J42</f>
        <v>89104425.8205089</v>
      </c>
      <c r="U47" s="9"/>
      <c r="V47" s="42" t="n">
        <f aca="false">'Central SIPA income'!F42</f>
        <v>118216.620022713</v>
      </c>
      <c r="W47" s="42"/>
      <c r="X47" s="42" t="n">
        <f aca="false">'Central SIPA income'!M42</f>
        <v>296926.06669977</v>
      </c>
      <c r="Y47" s="9"/>
      <c r="Z47" s="9" t="n">
        <f aca="false">R47+V47-N47-L47-F47</f>
        <v>-433634.444199305</v>
      </c>
      <c r="AA47" s="9"/>
      <c r="AB47" s="9" t="n">
        <f aca="false">T47-P47-D47</f>
        <v>-41145251.1916592</v>
      </c>
      <c r="AC47" s="24"/>
      <c r="AD47" s="9"/>
      <c r="AE47" s="9"/>
      <c r="AF47" s="9"/>
      <c r="AG47" s="9" t="n">
        <f aca="false">BF47/100*$AG$37</f>
        <v>5502014745.1211</v>
      </c>
      <c r="AH47" s="43" t="n">
        <f aca="false">(AG47-AG46)/AG46</f>
        <v>0.010350535524084</v>
      </c>
      <c r="AI47" s="43"/>
      <c r="AJ47" s="43" t="n">
        <f aca="false">AB47/AG47</f>
        <v>-0.00747821536249873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7" t="n">
        <f aca="false">workers_and_wage_central!C35</f>
        <v>12081294</v>
      </c>
      <c r="AX47" s="7"/>
      <c r="AY47" s="43" t="n">
        <f aca="false">(AW47-AW46)/AW46</f>
        <v>0.00769393674278306</v>
      </c>
      <c r="AZ47" s="48" t="n">
        <f aca="false">workers_and_wage_central!B35</f>
        <v>6518.2793672082</v>
      </c>
      <c r="BA47" s="43" t="n">
        <f aca="false">(AZ47-AZ46)/AZ46</f>
        <v>0.00713759843027919</v>
      </c>
      <c r="BB47" s="12" t="n">
        <f aca="false">BB45*2/4+BB49*2/4</f>
        <v>50.5</v>
      </c>
      <c r="BC47" s="12" t="n">
        <f aca="false">$BC$33</f>
        <v>11.3722743431335</v>
      </c>
      <c r="BD47" s="12" t="n">
        <f aca="false">BB47+BC47/2</f>
        <v>56.1861371715668</v>
      </c>
      <c r="BE47" s="43" t="n">
        <f aca="false">BD47/BD46-1</f>
        <v>0.00446938263243313</v>
      </c>
      <c r="BF47" s="7" t="n">
        <f aca="false">BF46*(1+AY47)*(1+BA47)*(1-BE47)</f>
        <v>104.777531348452</v>
      </c>
      <c r="BG47" s="7"/>
      <c r="BH47" s="7" t="n">
        <f aca="false">BH46+1</f>
        <v>16</v>
      </c>
      <c r="BI47" s="43" t="n">
        <f aca="false">T54/AG54</f>
        <v>0.0146438170568873</v>
      </c>
      <c r="BJ47" s="7"/>
      <c r="BK47" s="7"/>
      <c r="BL47" s="7"/>
      <c r="BM47" s="7"/>
      <c r="BN47" s="7"/>
      <c r="BO47" s="7"/>
      <c r="BP47" s="7"/>
    </row>
    <row r="48" customFormat="false" ht="12.75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110312351.900885</v>
      </c>
      <c r="E48" s="9"/>
      <c r="F48" s="42" t="n">
        <f aca="false">'Central pensions'!I48</f>
        <v>20050575.7501171</v>
      </c>
      <c r="G48" s="9" t="n">
        <f aca="false">'Central pensions'!K48</f>
        <v>568585.354256725</v>
      </c>
      <c r="H48" s="9" t="n">
        <f aca="false">'Central pensions'!V48</f>
        <v>3128188.85931947</v>
      </c>
      <c r="I48" s="42" t="n">
        <f aca="false">'Central pensions'!M48</f>
        <v>17585.1140491769</v>
      </c>
      <c r="J48" s="9" t="n">
        <f aca="false">'Central pensions'!W48</f>
        <v>96748.109051117</v>
      </c>
      <c r="K48" s="9"/>
      <c r="L48" s="42" t="n">
        <f aca="false">'Central pensions'!N48</f>
        <v>3234637.01210294</v>
      </c>
      <c r="M48" s="42"/>
      <c r="N48" s="42" t="n">
        <f aca="false">'Central pensions'!L48</f>
        <v>865396.937888086</v>
      </c>
      <c r="O48" s="9"/>
      <c r="P48" s="9" t="n">
        <f aca="false">'Central pensions'!X48</f>
        <v>21545705.4515037</v>
      </c>
      <c r="Q48" s="42"/>
      <c r="R48" s="42" t="n">
        <f aca="false">'Central SIPA income'!G43</f>
        <v>20627250.3533573</v>
      </c>
      <c r="S48" s="42"/>
      <c r="T48" s="9" t="n">
        <f aca="false">'Central SIPA income'!J43</f>
        <v>78870079.5249162</v>
      </c>
      <c r="U48" s="9"/>
      <c r="V48" s="42" t="n">
        <f aca="false">'Central SIPA income'!F43</f>
        <v>118890.657723922</v>
      </c>
      <c r="W48" s="42"/>
      <c r="X48" s="42" t="n">
        <f aca="false">'Central SIPA income'!M43</f>
        <v>298619.055074744</v>
      </c>
      <c r="Y48" s="9"/>
      <c r="Z48" s="9" t="n">
        <f aca="false">R48+V48-N48-L48-F48</f>
        <v>-3404468.68902682</v>
      </c>
      <c r="AA48" s="9"/>
      <c r="AB48" s="9" t="n">
        <f aca="false">T48-P48-D48</f>
        <v>-52987977.8274728</v>
      </c>
      <c r="AC48" s="24"/>
      <c r="AD48" s="9"/>
      <c r="AE48" s="9"/>
      <c r="AF48" s="9"/>
      <c r="AG48" s="9" t="n">
        <f aca="false">BF48/100*$AG$37</f>
        <v>5543829211.35873</v>
      </c>
      <c r="AH48" s="43" t="n">
        <f aca="false">(AG48-AG47)/AG47</f>
        <v>0.0075998462698965</v>
      </c>
      <c r="AI48" s="43"/>
      <c r="AJ48" s="43" t="n">
        <f aca="false">AB48/AG48</f>
        <v>-0.00955801050272363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47" t="n">
        <f aca="false">workers_and_wage_central!C36</f>
        <v>12104408</v>
      </c>
      <c r="AY48" s="43" t="n">
        <f aca="false">(AW48-AW47)/AW47</f>
        <v>0.00191320565495716</v>
      </c>
      <c r="AZ48" s="48" t="n">
        <f aca="false">workers_and_wage_central!B36</f>
        <v>6584.57373316296</v>
      </c>
      <c r="BA48" s="43" t="n">
        <f aca="false">(AZ48-AZ47)/AZ47</f>
        <v>0.010170531549825</v>
      </c>
      <c r="BB48" s="12" t="n">
        <f aca="false">BB45*1/4+BB49*3/4</f>
        <v>50.75</v>
      </c>
      <c r="BC48" s="12" t="n">
        <f aca="false">$BC$33</f>
        <v>11.3722743431335</v>
      </c>
      <c r="BD48" s="12" t="n">
        <f aca="false">BB48+BC48/2</f>
        <v>56.4361371715668</v>
      </c>
      <c r="BE48" s="43" t="n">
        <f aca="false">BD48/BD47-1</f>
        <v>0.00444949613169898</v>
      </c>
      <c r="BF48" s="7" t="n">
        <f aca="false">BF47*(1+AY48)*(1+BA48)*(1-BE48)</f>
        <v>105.57382447924</v>
      </c>
      <c r="BG48" s="7"/>
      <c r="BH48" s="0" t="n">
        <f aca="false">BH47+1</f>
        <v>17</v>
      </c>
      <c r="BI48" s="43" t="n">
        <f aca="false">T55/AG55</f>
        <v>0.0167833959387188</v>
      </c>
    </row>
    <row r="49" customFormat="false" ht="12.75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111569716.315313</v>
      </c>
      <c r="E49" s="9"/>
      <c r="F49" s="42" t="n">
        <f aca="false">'Central pensions'!I49</f>
        <v>20279116.6161448</v>
      </c>
      <c r="G49" s="9" t="n">
        <f aca="false">'Central pensions'!K49</f>
        <v>592999.555221792</v>
      </c>
      <c r="H49" s="9" t="n">
        <f aca="false">'Central pensions'!V49</f>
        <v>3262508.58967543</v>
      </c>
      <c r="I49" s="42" t="n">
        <f aca="false">'Central pensions'!M49</f>
        <v>18340.1924295401</v>
      </c>
      <c r="J49" s="9" t="n">
        <f aca="false">'Central pensions'!W49</f>
        <v>100902.327515736</v>
      </c>
      <c r="K49" s="9"/>
      <c r="L49" s="42" t="n">
        <f aca="false">'Central pensions'!N49</f>
        <v>3251812.75605409</v>
      </c>
      <c r="M49" s="42"/>
      <c r="N49" s="42" t="n">
        <f aca="false">'Central pensions'!L49</f>
        <v>877330.859219655</v>
      </c>
      <c r="O49" s="9"/>
      <c r="P49" s="9" t="n">
        <f aca="false">'Central pensions'!X49</f>
        <v>21700487.3826066</v>
      </c>
      <c r="Q49" s="42"/>
      <c r="R49" s="42" t="n">
        <f aca="false">'Central SIPA income'!G44</f>
        <v>24013668.2725885</v>
      </c>
      <c r="S49" s="42"/>
      <c r="T49" s="9" t="n">
        <f aca="false">'Central SIPA income'!J44</f>
        <v>91818341.9456944</v>
      </c>
      <c r="U49" s="9"/>
      <c r="V49" s="42" t="n">
        <f aca="false">'Central SIPA income'!F44</f>
        <v>118992.329025392</v>
      </c>
      <c r="W49" s="42"/>
      <c r="X49" s="42" t="n">
        <f aca="false">'Central SIPA income'!M44</f>
        <v>298874.424071388</v>
      </c>
      <c r="Y49" s="9"/>
      <c r="Z49" s="9" t="n">
        <f aca="false">R49+V49-N49-L49-F49</f>
        <v>-275599.629804656</v>
      </c>
      <c r="AA49" s="9"/>
      <c r="AB49" s="9" t="n">
        <f aca="false">T49-P49-D49</f>
        <v>-41451861.752225</v>
      </c>
      <c r="AC49" s="24"/>
      <c r="AD49" s="9"/>
      <c r="AE49" s="9"/>
      <c r="AF49" s="9"/>
      <c r="AG49" s="9" t="n">
        <f aca="false">BF49/100*$AG$37</f>
        <v>5581300129.50403</v>
      </c>
      <c r="AH49" s="43" t="n">
        <f aca="false">(AG49-AG48)/AG48</f>
        <v>0.00675903183823319</v>
      </c>
      <c r="AI49" s="43" t="n">
        <f aca="false">(AG49-AG45)/AG45</f>
        <v>0.040080590122369</v>
      </c>
      <c r="AJ49" s="43" t="n">
        <f aca="false">AB49/AG49</f>
        <v>-0.00742691860147441</v>
      </c>
      <c r="AK49" s="50"/>
      <c r="AL49" s="7"/>
      <c r="AM49" s="7"/>
      <c r="AN49" s="7"/>
      <c r="AO49" s="7"/>
      <c r="AP49" s="7"/>
      <c r="AQ49" s="7"/>
      <c r="AR49" s="7"/>
      <c r="AS49" s="7"/>
      <c r="AT49" s="7"/>
      <c r="AW49" s="47" t="n">
        <f aca="false">workers_and_wage_central!C37</f>
        <v>12142338</v>
      </c>
      <c r="AY49" s="43" t="n">
        <f aca="false">(AW49-AW48)/AW48</f>
        <v>0.00313356919231407</v>
      </c>
      <c r="AZ49" s="48" t="n">
        <f aca="false">workers_and_wage_central!B37</f>
        <v>6637.77521046992</v>
      </c>
      <c r="BA49" s="43" t="n">
        <f aca="false">(AZ49-AZ48)/AZ48</f>
        <v>0.00807971471851183</v>
      </c>
      <c r="BB49" s="53" t="n">
        <v>51</v>
      </c>
      <c r="BC49" s="12" t="n">
        <f aca="false">$BC$33</f>
        <v>11.3722743431335</v>
      </c>
      <c r="BD49" s="12" t="n">
        <f aca="false">BB49+BC49/2</f>
        <v>56.6861371715668</v>
      </c>
      <c r="BE49" s="43" t="n">
        <f aca="false">BD49/BD48-1</f>
        <v>0.00442978581684272</v>
      </c>
      <c r="BF49" s="7" t="n">
        <f aca="false">BF48*(1+AY49)*(1+BA49)*(1-BE49)</f>
        <v>106.287401320179</v>
      </c>
      <c r="BG49" s="50" t="n">
        <f aca="false">(BB49-BB45)/BB45</f>
        <v>0.02</v>
      </c>
      <c r="BH49" s="0" t="n">
        <f aca="false">BH48+1</f>
        <v>18</v>
      </c>
      <c r="BI49" s="43" t="n">
        <f aca="false">T56/AG56</f>
        <v>0.0146653003879534</v>
      </c>
    </row>
    <row r="50" customFormat="false" ht="12.75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113007233.262644</v>
      </c>
      <c r="E50" s="6"/>
      <c r="F50" s="8" t="n">
        <f aca="false">'Central pensions'!I50</f>
        <v>20540402.3375337</v>
      </c>
      <c r="G50" s="6" t="n">
        <f aca="false">'Central pensions'!K50</f>
        <v>610056.15108029</v>
      </c>
      <c r="H50" s="6" t="n">
        <f aca="false">'Central pensions'!V50</f>
        <v>3356348.94757951</v>
      </c>
      <c r="I50" s="8" t="n">
        <f aca="false">'Central pensions'!M50</f>
        <v>18867.7160127924</v>
      </c>
      <c r="J50" s="6" t="n">
        <f aca="false">'Central pensions'!W50</f>
        <v>103804.60662617</v>
      </c>
      <c r="K50" s="6"/>
      <c r="L50" s="8" t="n">
        <f aca="false">'Central pensions'!N50</f>
        <v>3955343.49775694</v>
      </c>
      <c r="M50" s="8"/>
      <c r="N50" s="8" t="n">
        <f aca="false">'Central pensions'!L50</f>
        <v>890877.175076056</v>
      </c>
      <c r="O50" s="6"/>
      <c r="P50" s="6" t="n">
        <f aca="false">'Central pensions'!X50</f>
        <v>25425639.5787796</v>
      </c>
      <c r="Q50" s="8"/>
      <c r="R50" s="8" t="n">
        <f aca="false">'Central SIPA income'!G45</f>
        <v>21103003.9419072</v>
      </c>
      <c r="S50" s="8"/>
      <c r="T50" s="6" t="n">
        <f aca="false">'Central SIPA income'!J45</f>
        <v>80689164.6051089</v>
      </c>
      <c r="U50" s="6"/>
      <c r="V50" s="8" t="n">
        <f aca="false">'Central SIPA income'!F45</f>
        <v>127492.364060207</v>
      </c>
      <c r="W50" s="8"/>
      <c r="X50" s="8" t="n">
        <f aca="false">'Central SIPA income'!M45</f>
        <v>320224.061450743</v>
      </c>
      <c r="Y50" s="6"/>
      <c r="Z50" s="6" t="n">
        <f aca="false">R50+V50-N50-L50-F50</f>
        <v>-4156126.7043993</v>
      </c>
      <c r="AA50" s="6"/>
      <c r="AB50" s="6" t="n">
        <f aca="false">T50-P50-D50</f>
        <v>-57743708.2363144</v>
      </c>
      <c r="AC50" s="24"/>
      <c r="AD50" s="6"/>
      <c r="AE50" s="6"/>
      <c r="AF50" s="6"/>
      <c r="AG50" s="6" t="n">
        <f aca="false">BF50/100*$AG$37</f>
        <v>5608894839.97274</v>
      </c>
      <c r="AH50" s="36" t="n">
        <f aca="false">(AG50-AG49)/AG49</f>
        <v>0.00494413663992713</v>
      </c>
      <c r="AI50" s="36"/>
      <c r="AJ50" s="36" t="n">
        <f aca="false">AB50/AG50</f>
        <v>-0.0102950242220257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0.00391055155931501</v>
      </c>
      <c r="AV50" s="5"/>
      <c r="AW50" s="40" t="n">
        <f aca="false">workers_and_wage_central!C38</f>
        <v>12213600</v>
      </c>
      <c r="AX50" s="5"/>
      <c r="AY50" s="36" t="n">
        <f aca="false">(AW50-AW49)/AW49</f>
        <v>0.0058688862062644</v>
      </c>
      <c r="AZ50" s="41" t="n">
        <f aca="false">workers_and_wage_central!B38</f>
        <v>6661.04963526519</v>
      </c>
      <c r="BA50" s="36" t="n">
        <f aca="false">(AZ50-AZ49)/AZ49</f>
        <v>0.00350635929317965</v>
      </c>
      <c r="BB50" s="11" t="n">
        <f aca="false">BB49*3/4+BB53*1/4</f>
        <v>51.25</v>
      </c>
      <c r="BC50" s="11" t="n">
        <f aca="false">$BC$33</f>
        <v>11.3722743431335</v>
      </c>
      <c r="BD50" s="11" t="n">
        <f aca="false">BB50+BC50/2</f>
        <v>56.9361371715667</v>
      </c>
      <c r="BE50" s="36" t="n">
        <f aca="false">BD50/BD49-1</f>
        <v>0.00441024935679324</v>
      </c>
      <c r="BF50" s="5" t="n">
        <f aca="false">BF49*(1+AY50)*(1+BA50)*(1-BE50)</f>
        <v>106.812900755409</v>
      </c>
      <c r="BG50" s="5"/>
      <c r="BH50" s="5" t="n">
        <f aca="false">BH49+1</f>
        <v>19</v>
      </c>
      <c r="BI50" s="36" t="n">
        <f aca="false">T57/AG57</f>
        <v>0.0168526751671134</v>
      </c>
      <c r="BJ50" s="5"/>
      <c r="BK50" s="5"/>
      <c r="BL50" s="5"/>
      <c r="BM50" s="5"/>
      <c r="BN50" s="5"/>
      <c r="BO50" s="5"/>
      <c r="BP50" s="5"/>
    </row>
    <row r="51" customFormat="false" ht="12.75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114254523.52288</v>
      </c>
      <c r="E51" s="9"/>
      <c r="F51" s="42" t="n">
        <f aca="false">'Central pensions'!I51</f>
        <v>20767112.1067871</v>
      </c>
      <c r="G51" s="9" t="n">
        <f aca="false">'Central pensions'!K51</f>
        <v>625896.781126238</v>
      </c>
      <c r="H51" s="9" t="n">
        <f aca="false">'Central pensions'!V51</f>
        <v>3443499.42035085</v>
      </c>
      <c r="I51" s="42" t="n">
        <f aca="false">'Central pensions'!M51</f>
        <v>19357.6324059661</v>
      </c>
      <c r="J51" s="9" t="n">
        <f aca="false">'Central pensions'!W51</f>
        <v>106499.982072706</v>
      </c>
      <c r="K51" s="9"/>
      <c r="L51" s="42" t="n">
        <f aca="false">'Central pensions'!N51</f>
        <v>3239971.59905255</v>
      </c>
      <c r="M51" s="42"/>
      <c r="N51" s="42" t="n">
        <f aca="false">'Central pensions'!L51</f>
        <v>903073.444350295</v>
      </c>
      <c r="O51" s="9"/>
      <c r="P51" s="9" t="n">
        <f aca="false">'Central pensions'!X51</f>
        <v>21780671.6707333</v>
      </c>
      <c r="Q51" s="42"/>
      <c r="R51" s="42" t="n">
        <f aca="false">'Central SIPA income'!G46</f>
        <v>24560088.7877046</v>
      </c>
      <c r="S51" s="42"/>
      <c r="T51" s="9" t="n">
        <f aca="false">'Central SIPA income'!J46</f>
        <v>93907628.1444359</v>
      </c>
      <c r="U51" s="9"/>
      <c r="V51" s="42" t="n">
        <f aca="false">'Central SIPA income'!F46</f>
        <v>124050.696436556</v>
      </c>
      <c r="W51" s="42"/>
      <c r="X51" s="42" t="n">
        <f aca="false">'Central SIPA income'!M46</f>
        <v>311579.584640441</v>
      </c>
      <c r="Y51" s="9"/>
      <c r="Z51" s="9" t="n">
        <f aca="false">R51+V51-N51-L51-F51</f>
        <v>-226017.666048735</v>
      </c>
      <c r="AA51" s="9"/>
      <c r="AB51" s="9" t="n">
        <f aca="false">T51-P51-D51</f>
        <v>-42127567.049177</v>
      </c>
      <c r="AC51" s="24"/>
      <c r="AD51" s="9"/>
      <c r="AE51" s="9"/>
      <c r="AF51" s="9"/>
      <c r="AG51" s="9" t="n">
        <f aca="false">BF51/100*$AG$37</f>
        <v>5632123269.93491</v>
      </c>
      <c r="AH51" s="43" t="n">
        <f aca="false">(AG51-AG50)/AG50</f>
        <v>0.0041413559399672</v>
      </c>
      <c r="AI51" s="43"/>
      <c r="AJ51" s="43" t="n">
        <f aca="false">AB51/AG51</f>
        <v>-0.00747987304788942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7" t="n">
        <f aca="false">workers_and_wage_central!C39</f>
        <v>12195557</v>
      </c>
      <c r="AX51" s="7"/>
      <c r="AY51" s="43" t="n">
        <f aca="false">(AW51-AW50)/AW50</f>
        <v>-0.00147728761380756</v>
      </c>
      <c r="AZ51" s="48" t="n">
        <f aca="false">workers_and_wage_central!B39</f>
        <v>6728.0732620603</v>
      </c>
      <c r="BA51" s="43" t="n">
        <f aca="false">(AZ51-AZ50)/AZ50</f>
        <v>0.0100620218231477</v>
      </c>
      <c r="BB51" s="12" t="n">
        <f aca="false">BB49*2/4+BB53*2/4</f>
        <v>51.5</v>
      </c>
      <c r="BC51" s="12" t="n">
        <f aca="false">$BC$33</f>
        <v>11.3722743431335</v>
      </c>
      <c r="BD51" s="12" t="n">
        <f aca="false">BB51+BC51/2</f>
        <v>57.1861371715668</v>
      </c>
      <c r="BE51" s="43" t="n">
        <f aca="false">BD51/BD50-1</f>
        <v>0.00439088446142155</v>
      </c>
      <c r="BF51" s="7" t="n">
        <f aca="false">BF50*(1+AY51)*(1+BA51)*(1-BE51)</f>
        <v>107.255250996417</v>
      </c>
      <c r="BG51" s="7"/>
      <c r="BH51" s="7" t="n">
        <f aca="false">BH50+1</f>
        <v>20</v>
      </c>
      <c r="BI51" s="43" t="n">
        <f aca="false">T58/AG58</f>
        <v>0.0147079010768315</v>
      </c>
      <c r="BJ51" s="7"/>
      <c r="BK51" s="7"/>
      <c r="BL51" s="7"/>
      <c r="BM51" s="7"/>
      <c r="BN51" s="7"/>
      <c r="BO51" s="7"/>
      <c r="BP51" s="7"/>
    </row>
    <row r="52" customFormat="false" ht="12.75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115384235.827946</v>
      </c>
      <c r="E52" s="9"/>
      <c r="F52" s="42" t="n">
        <f aca="false">'Central pensions'!I52</f>
        <v>20972450.6908915</v>
      </c>
      <c r="G52" s="9" t="n">
        <f aca="false">'Central pensions'!K52</f>
        <v>651939.358966081</v>
      </c>
      <c r="H52" s="9" t="n">
        <f aca="false">'Central pensions'!V52</f>
        <v>3586777.99982298</v>
      </c>
      <c r="I52" s="42" t="n">
        <f aca="false">'Central pensions'!M52</f>
        <v>20163.0729577139</v>
      </c>
      <c r="J52" s="9" t="n">
        <f aca="false">'Central pensions'!W52</f>
        <v>110931.278345041</v>
      </c>
      <c r="K52" s="9"/>
      <c r="L52" s="42" t="n">
        <f aca="false">'Central pensions'!N52</f>
        <v>3241072.92232484</v>
      </c>
      <c r="M52" s="42"/>
      <c r="N52" s="42" t="n">
        <f aca="false">'Central pensions'!L52</f>
        <v>913015.638992857</v>
      </c>
      <c r="O52" s="9"/>
      <c r="P52" s="9" t="n">
        <f aca="false">'Central pensions'!X52</f>
        <v>21841085.4639304</v>
      </c>
      <c r="Q52" s="42"/>
      <c r="R52" s="42" t="n">
        <f aca="false">'Central SIPA income'!G47</f>
        <v>21579129.7323742</v>
      </c>
      <c r="S52" s="42"/>
      <c r="T52" s="9" t="n">
        <f aca="false">'Central SIPA income'!J47</f>
        <v>82509672.8315912</v>
      </c>
      <c r="U52" s="9"/>
      <c r="V52" s="42" t="n">
        <f aca="false">'Central SIPA income'!F47</f>
        <v>127271.560360572</v>
      </c>
      <c r="W52" s="42"/>
      <c r="X52" s="42" t="n">
        <f aca="false">'Central SIPA income'!M47</f>
        <v>319669.466216731</v>
      </c>
      <c r="Y52" s="9"/>
      <c r="Z52" s="9" t="n">
        <f aca="false">R52+V52-N52-L52-F52</f>
        <v>-3420137.95947445</v>
      </c>
      <c r="AA52" s="9"/>
      <c r="AB52" s="9" t="n">
        <f aca="false">T52-P52-D52</f>
        <v>-54715648.4602847</v>
      </c>
      <c r="AC52" s="24"/>
      <c r="AD52" s="9"/>
      <c r="AE52" s="9"/>
      <c r="AF52" s="9"/>
      <c r="AG52" s="9" t="n">
        <f aca="false">BF52/100*$AG$37</f>
        <v>5646580843.46105</v>
      </c>
      <c r="AH52" s="43" t="n">
        <f aca="false">(AG52-AG51)/AG51</f>
        <v>0.00256698456926837</v>
      </c>
      <c r="AI52" s="43"/>
      <c r="AJ52" s="43" t="n">
        <f aca="false">AB52/AG52</f>
        <v>-0.00969004960296414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47" t="n">
        <f aca="false">workers_and_wage_central!C40</f>
        <v>12195428</v>
      </c>
      <c r="AY52" s="43" t="n">
        <f aca="false">(AW52-AW51)/AW51</f>
        <v>-1.05776226538894E-005</v>
      </c>
      <c r="AZ52" s="48" t="n">
        <f aca="false">workers_and_wage_central!B40</f>
        <v>6775.03381274963</v>
      </c>
      <c r="BA52" s="43" t="n">
        <f aca="false">(AZ52-AZ51)/AZ51</f>
        <v>0.00697979181560569</v>
      </c>
      <c r="BB52" s="12" t="n">
        <f aca="false">BB49*1/4+BB53*3/4</f>
        <v>51.75</v>
      </c>
      <c r="BC52" s="12" t="n">
        <f aca="false">$BC$33</f>
        <v>11.3722743431335</v>
      </c>
      <c r="BD52" s="12" t="n">
        <f aca="false">BB52+BC52/2</f>
        <v>57.4361371715668</v>
      </c>
      <c r="BE52" s="43" t="n">
        <f aca="false">BD52/BD51-1</f>
        <v>0.00437168888064532</v>
      </c>
      <c r="BF52" s="7" t="n">
        <f aca="false">BF51*(1+AY52)*(1+BA52)*(1-BE52)</f>
        <v>107.530573570698</v>
      </c>
      <c r="BG52" s="7"/>
      <c r="BH52" s="0" t="n">
        <f aca="false">BH51+1</f>
        <v>21</v>
      </c>
      <c r="BI52" s="43" t="n">
        <f aca="false">T59/AG59</f>
        <v>0.016952786346892</v>
      </c>
    </row>
    <row r="53" customFormat="false" ht="12.75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116193646.115462</v>
      </c>
      <c r="E53" s="9"/>
      <c r="F53" s="42" t="n">
        <f aca="false">'Central pensions'!I53</f>
        <v>21119570.5918194</v>
      </c>
      <c r="G53" s="9" t="n">
        <f aca="false">'Central pensions'!K53</f>
        <v>722971.295390678</v>
      </c>
      <c r="H53" s="9" t="n">
        <f aca="false">'Central pensions'!V53</f>
        <v>3977574.75622164</v>
      </c>
      <c r="I53" s="42" t="n">
        <f aca="false">'Central pensions'!M53</f>
        <v>22359.9369708458</v>
      </c>
      <c r="J53" s="9" t="n">
        <f aca="false">'Central pensions'!W53</f>
        <v>123017.775965618</v>
      </c>
      <c r="K53" s="9"/>
      <c r="L53" s="42" t="n">
        <f aca="false">'Central pensions'!N53</f>
        <v>3256690.45319356</v>
      </c>
      <c r="M53" s="42"/>
      <c r="N53" s="42" t="n">
        <f aca="false">'Central pensions'!L53</f>
        <v>921113.355048705</v>
      </c>
      <c r="O53" s="9"/>
      <c r="P53" s="9" t="n">
        <f aca="false">'Central pensions'!X53</f>
        <v>21966676.1503776</v>
      </c>
      <c r="Q53" s="42"/>
      <c r="R53" s="42" t="n">
        <f aca="false">'Central SIPA income'!G48</f>
        <v>24982526.5245043</v>
      </c>
      <c r="S53" s="42"/>
      <c r="T53" s="9" t="n">
        <f aca="false">'Central SIPA income'!J48</f>
        <v>95522855.4444863</v>
      </c>
      <c r="U53" s="9"/>
      <c r="V53" s="42" t="n">
        <f aca="false">'Central SIPA income'!F48</f>
        <v>129745.608261656</v>
      </c>
      <c r="W53" s="42"/>
      <c r="X53" s="42" t="n">
        <f aca="false">'Central SIPA income'!M48</f>
        <v>325883.561256453</v>
      </c>
      <c r="Y53" s="9"/>
      <c r="Z53" s="9" t="n">
        <f aca="false">R53+V53-N53-L53-F53</f>
        <v>-185102.267295722</v>
      </c>
      <c r="AA53" s="9"/>
      <c r="AB53" s="9" t="n">
        <f aca="false">T53-P53-D53</f>
        <v>-42637466.8213535</v>
      </c>
      <c r="AC53" s="24"/>
      <c r="AD53" s="9"/>
      <c r="AE53" s="9"/>
      <c r="AF53" s="9"/>
      <c r="AG53" s="9" t="n">
        <f aca="false">BF53/100*$AG$37</f>
        <v>5669109171.3005</v>
      </c>
      <c r="AH53" s="43" t="n">
        <f aca="false">(AG53-AG52)/AG52</f>
        <v>0.00398972908809736</v>
      </c>
      <c r="AI53" s="43" t="n">
        <f aca="false">(AG53-AG49)/AG49</f>
        <v>0.0157327217241543</v>
      </c>
      <c r="AJ53" s="43" t="n">
        <f aca="false">AB53/AG53</f>
        <v>-0.00752101706511543</v>
      </c>
      <c r="AK53" s="50"/>
      <c r="AL53" s="7"/>
      <c r="AM53" s="7"/>
      <c r="AN53" s="7"/>
      <c r="AO53" s="7"/>
      <c r="AP53" s="7"/>
      <c r="AQ53" s="7"/>
      <c r="AR53" s="7"/>
      <c r="AS53" s="7"/>
      <c r="AT53" s="7"/>
      <c r="AW53" s="47" t="n">
        <f aca="false">workers_and_wage_central!C41</f>
        <v>12216072</v>
      </c>
      <c r="AY53" s="43" t="n">
        <f aca="false">(AW53-AW52)/AW52</f>
        <v>0.00169276551835655</v>
      </c>
      <c r="AZ53" s="48" t="n">
        <f aca="false">workers_and_wage_central!B41</f>
        <v>6820.25577755635</v>
      </c>
      <c r="BA53" s="43" t="n">
        <f aca="false">(AZ53-AZ52)/AZ52</f>
        <v>0.00667479544111191</v>
      </c>
      <c r="BB53" s="44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3" t="n">
        <f aca="false">BD53/BD52-1</f>
        <v>0.00435266040355709</v>
      </c>
      <c r="BF53" s="7" t="n">
        <f aca="false">BF52*(1+AY53)*(1+BA53)*(1-BE53)</f>
        <v>107.959591427933</v>
      </c>
      <c r="BG53" s="50" t="n">
        <f aca="false">(BB53-BB49)/BB49</f>
        <v>0.0196078431372549</v>
      </c>
      <c r="BH53" s="0" t="n">
        <f aca="false">BH52+1</f>
        <v>22</v>
      </c>
      <c r="BI53" s="43" t="n">
        <f aca="false">T60/AG60</f>
        <v>0.014764898601823</v>
      </c>
    </row>
    <row r="54" customFormat="false" ht="12.75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117316788.216204</v>
      </c>
      <c r="E54" s="6"/>
      <c r="F54" s="8" t="n">
        <f aca="false">'Central pensions'!I54</f>
        <v>21323714.963515</v>
      </c>
      <c r="G54" s="6" t="n">
        <f aca="false">'Central pensions'!K54</f>
        <v>781358.362888177</v>
      </c>
      <c r="H54" s="6" t="n">
        <f aca="false">'Central pensions'!V54</f>
        <v>4298803.1746229</v>
      </c>
      <c r="I54" s="8" t="n">
        <f aca="false">'Central pensions'!M54</f>
        <v>24165.7225635519</v>
      </c>
      <c r="J54" s="6" t="n">
        <f aca="false">'Central pensions'!W54</f>
        <v>132952.675503801</v>
      </c>
      <c r="K54" s="6"/>
      <c r="L54" s="8" t="n">
        <f aca="false">'Central pensions'!N54</f>
        <v>3984279.06321168</v>
      </c>
      <c r="M54" s="8"/>
      <c r="N54" s="8" t="n">
        <f aca="false">'Central pensions'!L54</f>
        <v>931663.133107606</v>
      </c>
      <c r="O54" s="6"/>
      <c r="P54" s="6" t="n">
        <f aca="false">'Central pensions'!X54</f>
        <v>25800178.6727647</v>
      </c>
      <c r="Q54" s="8"/>
      <c r="R54" s="8" t="n">
        <f aca="false">'Central SIPA income'!G49</f>
        <v>21948978.3704655</v>
      </c>
      <c r="S54" s="8"/>
      <c r="T54" s="6" t="n">
        <f aca="false">'Central SIPA income'!J49</f>
        <v>83923821.1547436</v>
      </c>
      <c r="U54" s="6"/>
      <c r="V54" s="8" t="n">
        <f aca="false">'Central SIPA income'!F49</f>
        <v>131014.127913575</v>
      </c>
      <c r="W54" s="8"/>
      <c r="X54" s="8" t="n">
        <f aca="false">'Central SIPA income'!M49</f>
        <v>329069.716897709</v>
      </c>
      <c r="Y54" s="6"/>
      <c r="Z54" s="6" t="n">
        <f aca="false">R54+V54-N54-L54-F54</f>
        <v>-4159664.66145516</v>
      </c>
      <c r="AA54" s="6"/>
      <c r="AB54" s="6" t="n">
        <f aca="false">T54-P54-D54</f>
        <v>-59193145.7342251</v>
      </c>
      <c r="AC54" s="24"/>
      <c r="AD54" s="6"/>
      <c r="AE54" s="6"/>
      <c r="AF54" s="6"/>
      <c r="AG54" s="6" t="n">
        <f aca="false">BF54/100*$AG$37</f>
        <v>5731007211.35222</v>
      </c>
      <c r="AH54" s="36" t="n">
        <f aca="false">(AG54-AG53)/AG53</f>
        <v>0.0109184773447417</v>
      </c>
      <c r="AI54" s="36"/>
      <c r="AJ54" s="36" t="n">
        <f aca="false">AB54/AG54</f>
        <v>-0.0103285763830436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0.00926254436433162</v>
      </c>
      <c r="AV54" s="5"/>
      <c r="AW54" s="40" t="n">
        <f aca="false">workers_and_wage_central!C42</f>
        <v>12307518</v>
      </c>
      <c r="AX54" s="5"/>
      <c r="AY54" s="36" t="n">
        <f aca="false">(AW54-AW53)/AW53</f>
        <v>0.00748571226495718</v>
      </c>
      <c r="AZ54" s="41" t="n">
        <f aca="false">workers_and_wage_central!B42</f>
        <v>6843.49415759824</v>
      </c>
      <c r="BA54" s="36" t="n">
        <f aca="false">(AZ54-AZ53)/AZ53</f>
        <v>0.00340725931692577</v>
      </c>
      <c r="BB54" s="5"/>
      <c r="BC54" s="5"/>
      <c r="BD54" s="5"/>
      <c r="BE54" s="5"/>
      <c r="BF54" s="5" t="n">
        <f aca="false">BF53*(1+AY54)*(1+BA54)*(1-BE54)</f>
        <v>109.138345781086</v>
      </c>
      <c r="BG54" s="5"/>
      <c r="BH54" s="5" t="n">
        <f aca="false">BH53+1</f>
        <v>23</v>
      </c>
      <c r="BI54" s="36" t="n">
        <f aca="false">T61/AG61</f>
        <v>0.0169981448898389</v>
      </c>
      <c r="BJ54" s="5"/>
      <c r="BK54" s="5"/>
      <c r="BL54" s="5"/>
      <c r="BM54" s="5"/>
      <c r="BN54" s="5"/>
      <c r="BO54" s="5"/>
      <c r="BP54" s="5"/>
    </row>
    <row r="55" customFormat="false" ht="12.75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118172388.748965</v>
      </c>
      <c r="E55" s="9"/>
      <c r="F55" s="42" t="n">
        <f aca="false">'Central pensions'!I55</f>
        <v>21479230.4882803</v>
      </c>
      <c r="G55" s="9" t="n">
        <f aca="false">'Central pensions'!K55</f>
        <v>889179.975477504</v>
      </c>
      <c r="H55" s="9" t="n">
        <f aca="false">'Central pensions'!V55</f>
        <v>4892005.87457058</v>
      </c>
      <c r="I55" s="42" t="n">
        <f aca="false">'Central pensions'!M55</f>
        <v>27500.4116127063</v>
      </c>
      <c r="J55" s="9" t="n">
        <f aca="false">'Central pensions'!W55</f>
        <v>151299.150759914</v>
      </c>
      <c r="K55" s="9"/>
      <c r="L55" s="42" t="n">
        <f aca="false">'Central pensions'!N55</f>
        <v>3252839.96835596</v>
      </c>
      <c r="M55" s="42"/>
      <c r="N55" s="42" t="n">
        <f aca="false">'Central pensions'!L55</f>
        <v>940946.344668456</v>
      </c>
      <c r="O55" s="9"/>
      <c r="P55" s="9" t="n">
        <f aca="false">'Central pensions'!X55</f>
        <v>22055811.2234607</v>
      </c>
      <c r="Q55" s="42"/>
      <c r="R55" s="42" t="n">
        <f aca="false">'Central SIPA income'!G50</f>
        <v>25302002.5076293</v>
      </c>
      <c r="S55" s="42"/>
      <c r="T55" s="9" t="n">
        <f aca="false">'Central SIPA income'!J50</f>
        <v>96744399.5554914</v>
      </c>
      <c r="U55" s="9"/>
      <c r="V55" s="42" t="n">
        <f aca="false">'Central SIPA income'!F50</f>
        <v>134442.318786537</v>
      </c>
      <c r="W55" s="42"/>
      <c r="X55" s="42" t="n">
        <f aca="false">'Central SIPA income'!M50</f>
        <v>337680.343995735</v>
      </c>
      <c r="Y55" s="9"/>
      <c r="Z55" s="9" t="n">
        <f aca="false">R55+V55-N55-L55-F55</f>
        <v>-236571.974888913</v>
      </c>
      <c r="AA55" s="9"/>
      <c r="AB55" s="9" t="n">
        <f aca="false">T55-P55-D55</f>
        <v>-43483800.4169344</v>
      </c>
      <c r="AC55" s="24"/>
      <c r="AD55" s="9"/>
      <c r="AE55" s="9"/>
      <c r="AF55" s="9"/>
      <c r="AG55" s="9" t="n">
        <f aca="false">BF55/100*$AG$37</f>
        <v>5764292274.86107</v>
      </c>
      <c r="AH55" s="43" t="n">
        <f aca="false">(AG55-AG54)/AG54</f>
        <v>0.00580789070425918</v>
      </c>
      <c r="AI55" s="43"/>
      <c r="AJ55" s="43" t="n">
        <f aca="false">AB55/AG55</f>
        <v>-0.00754364947915179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7" t="n">
        <f aca="false">workers_and_wage_central!C43</f>
        <v>12337360</v>
      </c>
      <c r="AX55" s="7"/>
      <c r="AY55" s="43" t="n">
        <f aca="false">(AW55-AW54)/AW54</f>
        <v>0.00242469683976899</v>
      </c>
      <c r="AZ55" s="48" t="n">
        <f aca="false">workers_and_wage_central!B43</f>
        <v>6866.59102214942</v>
      </c>
      <c r="BA55" s="43" t="n">
        <f aca="false">(AZ55-AZ54)/AZ54</f>
        <v>0.00337501048722759</v>
      </c>
      <c r="BB55" s="7"/>
      <c r="BC55" s="7"/>
      <c r="BD55" s="7"/>
      <c r="BE55" s="7"/>
      <c r="BF55" s="7" t="n">
        <f aca="false">BF54*(1+AY55)*(1+BA55)*(1-BE55)</f>
        <v>109.772209365026</v>
      </c>
      <c r="BG55" s="7"/>
      <c r="BH55" s="7" t="n">
        <f aca="false">BH54+1</f>
        <v>24</v>
      </c>
      <c r="BI55" s="43" t="n">
        <f aca="false">T62/AG62</f>
        <v>0.014787663265727</v>
      </c>
      <c r="BJ55" s="7"/>
      <c r="BK55" s="7"/>
      <c r="BL55" s="7"/>
      <c r="BM55" s="7"/>
      <c r="BN55" s="7"/>
      <c r="BO55" s="7"/>
      <c r="BP55" s="7"/>
    </row>
    <row r="56" customFormat="false" ht="12.75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119420426.031351</v>
      </c>
      <c r="E56" s="9"/>
      <c r="F56" s="42" t="n">
        <f aca="false">'Central pensions'!I56</f>
        <v>21706076.0376522</v>
      </c>
      <c r="G56" s="9" t="n">
        <f aca="false">'Central pensions'!K56</f>
        <v>947788.77329439</v>
      </c>
      <c r="H56" s="9" t="n">
        <f aca="false">'Central pensions'!V56</f>
        <v>5214454.18776808</v>
      </c>
      <c r="I56" s="42" t="n">
        <f aca="false">'Central pensions'!M56</f>
        <v>29313.0548441565</v>
      </c>
      <c r="J56" s="9" t="n">
        <f aca="false">'Central pensions'!W56</f>
        <v>161271.779003137</v>
      </c>
      <c r="K56" s="9"/>
      <c r="L56" s="42" t="n">
        <f aca="false">'Central pensions'!N56</f>
        <v>3276865.19803555</v>
      </c>
      <c r="M56" s="42"/>
      <c r="N56" s="42" t="n">
        <f aca="false">'Central pensions'!L56</f>
        <v>952977.615280386</v>
      </c>
      <c r="O56" s="9"/>
      <c r="P56" s="9" t="n">
        <f aca="false">'Central pensions'!X56</f>
        <v>22246670.7555874</v>
      </c>
      <c r="Q56" s="42"/>
      <c r="R56" s="42" t="n">
        <f aca="false">'Central SIPA income'!G51</f>
        <v>22357457.0974429</v>
      </c>
      <c r="S56" s="42"/>
      <c r="T56" s="9" t="n">
        <f aca="false">'Central SIPA income'!J51</f>
        <v>85485674.9708873</v>
      </c>
      <c r="U56" s="9"/>
      <c r="V56" s="42" t="n">
        <f aca="false">'Central SIPA income'!F51</f>
        <v>136955.344206114</v>
      </c>
      <c r="W56" s="42"/>
      <c r="X56" s="42" t="n">
        <f aca="false">'Central SIPA income'!M51</f>
        <v>343992.339324382</v>
      </c>
      <c r="Y56" s="9"/>
      <c r="Z56" s="9" t="n">
        <f aca="false">R56+V56-N56-L56-F56</f>
        <v>-3441506.4093191</v>
      </c>
      <c r="AA56" s="9"/>
      <c r="AB56" s="9" t="n">
        <f aca="false">T56-P56-D56</f>
        <v>-56181421.8160515</v>
      </c>
      <c r="AC56" s="24"/>
      <c r="AD56" s="9"/>
      <c r="AE56" s="9"/>
      <c r="AF56" s="9"/>
      <c r="AG56" s="9" t="n">
        <f aca="false">BF56/100*$AG$37</f>
        <v>5829111761.05934</v>
      </c>
      <c r="AH56" s="43" t="n">
        <f aca="false">(AG56-AG55)/AG55</f>
        <v>0.0112450033945982</v>
      </c>
      <c r="AI56" s="43"/>
      <c r="AJ56" s="43" t="n">
        <f aca="false">AB56/AG56</f>
        <v>-0.00963807594003679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47" t="n">
        <f aca="false">workers_and_wage_central!C44</f>
        <v>12410525</v>
      </c>
      <c r="AY56" s="43" t="n">
        <f aca="false">(AW56-AW55)/AW55</f>
        <v>0.00593036111453342</v>
      </c>
      <c r="AZ56" s="48" t="n">
        <f aca="false">workers_and_wage_central!B44</f>
        <v>6902.86935351004</v>
      </c>
      <c r="BA56" s="43" t="n">
        <f aca="false">(AZ56-AZ55)/AZ55</f>
        <v>0.00528331034185749</v>
      </c>
      <c r="BB56" s="7"/>
      <c r="BC56" s="7"/>
      <c r="BD56" s="7"/>
      <c r="BE56" s="7"/>
      <c r="BF56" s="7" t="n">
        <f aca="false">BF55*(1+AY56)*(1+BA56)*(1-BE56)</f>
        <v>111.006598231969</v>
      </c>
      <c r="BG56" s="7"/>
      <c r="BH56" s="0" t="n">
        <f aca="false">BH55+1</f>
        <v>25</v>
      </c>
      <c r="BI56" s="43" t="n">
        <f aca="false">T63/AG63</f>
        <v>0.0170784747075156</v>
      </c>
    </row>
    <row r="57" customFormat="false" ht="12.7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120522802.141192</v>
      </c>
      <c r="E57" s="9"/>
      <c r="F57" s="42" t="n">
        <f aca="false">'Central pensions'!I57</f>
        <v>21906445.9446898</v>
      </c>
      <c r="G57" s="9" t="n">
        <f aca="false">'Central pensions'!K57</f>
        <v>1032635.37782032</v>
      </c>
      <c r="H57" s="9" t="n">
        <f aca="false">'Central pensions'!V57</f>
        <v>5681255.17207423</v>
      </c>
      <c r="I57" s="42" t="n">
        <f aca="false">'Central pensions'!M57</f>
        <v>31937.176633618</v>
      </c>
      <c r="J57" s="9" t="n">
        <f aca="false">'Central pensions'!W57</f>
        <v>175708.922847656</v>
      </c>
      <c r="K57" s="9"/>
      <c r="L57" s="42" t="n">
        <f aca="false">'Central pensions'!N57</f>
        <v>3258560.94498573</v>
      </c>
      <c r="M57" s="42"/>
      <c r="N57" s="42" t="n">
        <f aca="false">'Central pensions'!L57</f>
        <v>964806.404161003</v>
      </c>
      <c r="O57" s="9"/>
      <c r="P57" s="9" t="n">
        <f aca="false">'Central pensions'!X57</f>
        <v>22216768.4058613</v>
      </c>
      <c r="Q57" s="42"/>
      <c r="R57" s="42" t="n">
        <f aca="false">'Central SIPA income'!G52</f>
        <v>25925394.7337964</v>
      </c>
      <c r="S57" s="42"/>
      <c r="T57" s="9" t="n">
        <f aca="false">'Central SIPA income'!J52</f>
        <v>99127993.7627053</v>
      </c>
      <c r="U57" s="9"/>
      <c r="V57" s="42" t="n">
        <f aca="false">'Central SIPA income'!F52</f>
        <v>137492.186944999</v>
      </c>
      <c r="W57" s="42"/>
      <c r="X57" s="42" t="n">
        <f aca="false">'Central SIPA income'!M52</f>
        <v>345340.733508403</v>
      </c>
      <c r="Y57" s="9"/>
      <c r="Z57" s="9" t="n">
        <f aca="false">R57+V57-N57-L57-F57</f>
        <v>-66926.3730950728</v>
      </c>
      <c r="AA57" s="9"/>
      <c r="AB57" s="9" t="n">
        <f aca="false">T57-P57-D57</f>
        <v>-43611576.7843478</v>
      </c>
      <c r="AC57" s="24"/>
      <c r="AD57" s="9"/>
      <c r="AE57" s="9"/>
      <c r="AF57" s="9"/>
      <c r="AG57" s="9" t="n">
        <f aca="false">BF57/100*$AG$37</f>
        <v>5882033135.97033</v>
      </c>
      <c r="AH57" s="43" t="n">
        <f aca="false">(AG57-AG56)/AG56</f>
        <v>0.00907880601372738</v>
      </c>
      <c r="AI57" s="43" t="n">
        <f aca="false">(AG57-AG53)/AG53</f>
        <v>0.0375586283904611</v>
      </c>
      <c r="AJ57" s="43" t="n">
        <f aca="false">AB57/AG57</f>
        <v>-0.00741437114960309</v>
      </c>
      <c r="AK57" s="50"/>
      <c r="AL57" s="7"/>
      <c r="AM57" s="7"/>
      <c r="AN57" s="7"/>
      <c r="AO57" s="7"/>
      <c r="AP57" s="7"/>
      <c r="AQ57" s="7"/>
      <c r="AR57" s="7"/>
      <c r="AS57" s="7"/>
      <c r="AT57" s="7"/>
      <c r="AW57" s="47" t="n">
        <f aca="false">workers_and_wage_central!C45</f>
        <v>12417832</v>
      </c>
      <c r="AY57" s="43" t="n">
        <f aca="false">(AW57-AW56)/AW56</f>
        <v>0.00058877444749517</v>
      </c>
      <c r="AZ57" s="48" t="n">
        <f aca="false">workers_and_wage_central!B45</f>
        <v>6961.44044705568</v>
      </c>
      <c r="BA57" s="43" t="n">
        <f aca="false">(AZ57-AZ56)/AZ56</f>
        <v>0.00848503579397034</v>
      </c>
      <c r="BB57" s="7"/>
      <c r="BC57" s="7"/>
      <c r="BD57" s="7"/>
      <c r="BE57" s="7"/>
      <c r="BF57" s="7" t="n">
        <f aca="false">BF56*(1+AY57)*(1+BA57)*(1-BE57)</f>
        <v>112.01440560356</v>
      </c>
      <c r="BG57" s="50" t="n">
        <f aca="false">(BB57-BB53)/BB53</f>
        <v>-1</v>
      </c>
      <c r="BH57" s="0" t="n">
        <f aca="false">BH56+1</f>
        <v>26</v>
      </c>
      <c r="BI57" s="43" t="n">
        <f aca="false">T64/AG64</f>
        <v>0.0148757799101072</v>
      </c>
    </row>
    <row r="58" customFormat="false" ht="12.75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121097840.438566</v>
      </c>
      <c r="E58" s="6"/>
      <c r="F58" s="8" t="n">
        <f aca="false">'Central pensions'!I58</f>
        <v>22010965.9620951</v>
      </c>
      <c r="G58" s="6" t="n">
        <f aca="false">'Central pensions'!K58</f>
        <v>1152217.01657344</v>
      </c>
      <c r="H58" s="6" t="n">
        <f aca="false">'Central pensions'!V58</f>
        <v>6339158.06620642</v>
      </c>
      <c r="I58" s="8" t="n">
        <f aca="false">'Central pensions'!M58</f>
        <v>35635.5778321684</v>
      </c>
      <c r="J58" s="6" t="n">
        <f aca="false">'Central pensions'!W58</f>
        <v>196056.435037313</v>
      </c>
      <c r="K58" s="6"/>
      <c r="L58" s="8" t="n">
        <f aca="false">'Central pensions'!N58</f>
        <v>3981131.13300066</v>
      </c>
      <c r="M58" s="8"/>
      <c r="N58" s="8" t="n">
        <f aca="false">'Central pensions'!L58</f>
        <v>972561.885740426</v>
      </c>
      <c r="O58" s="6"/>
      <c r="P58" s="6" t="n">
        <f aca="false">'Central pensions'!X58</f>
        <v>26008856.917838</v>
      </c>
      <c r="Q58" s="8"/>
      <c r="R58" s="8" t="n">
        <f aca="false">'Central SIPA income'!G53</f>
        <v>22896332.1278825</v>
      </c>
      <c r="S58" s="8"/>
      <c r="T58" s="6" t="n">
        <f aca="false">'Central SIPA income'!J53</f>
        <v>87546110.354988</v>
      </c>
      <c r="U58" s="6"/>
      <c r="V58" s="8" t="n">
        <f aca="false">'Central SIPA income'!F53</f>
        <v>135508.954842135</v>
      </c>
      <c r="W58" s="8"/>
      <c r="X58" s="8" t="n">
        <f aca="false">'Central SIPA income'!M53</f>
        <v>340359.42624769</v>
      </c>
      <c r="Y58" s="6"/>
      <c r="Z58" s="6" t="n">
        <f aca="false">R58+V58-N58-L58-F58</f>
        <v>-3932817.8981116</v>
      </c>
      <c r="AA58" s="6"/>
      <c r="AB58" s="6" t="n">
        <f aca="false">T58-P58-D58</f>
        <v>-59560587.0014155</v>
      </c>
      <c r="AC58" s="24"/>
      <c r="AD58" s="6"/>
      <c r="AE58" s="6"/>
      <c r="AF58" s="6"/>
      <c r="AG58" s="6" t="n">
        <f aca="false">BF58/100*$AG$37</f>
        <v>5952318410.19751</v>
      </c>
      <c r="AH58" s="36" t="n">
        <f aca="false">(AG58-AG57)/AG57</f>
        <v>0.0119491462564806</v>
      </c>
      <c r="AI58" s="36"/>
      <c r="AJ58" s="36" t="n">
        <f aca="false">AB58/AG58</f>
        <v>-0.0100062837531299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0.00849141964123914</v>
      </c>
      <c r="AV58" s="5"/>
      <c r="AW58" s="40" t="n">
        <f aca="false">workers_and_wage_central!C46</f>
        <v>12441985</v>
      </c>
      <c r="AX58" s="5"/>
      <c r="AY58" s="36" t="n">
        <f aca="false">(AW58-AW57)/AW57</f>
        <v>0.00194502550847845</v>
      </c>
      <c r="AZ58" s="41" t="n">
        <f aca="false">workers_and_wage_central!B46</f>
        <v>7030.94834323694</v>
      </c>
      <c r="BA58" s="36" t="n">
        <f aca="false">(AZ58-AZ57)/AZ57</f>
        <v>0.00998470025131882</v>
      </c>
      <c r="BB58" s="5"/>
      <c r="BC58" s="5"/>
      <c r="BD58" s="5"/>
      <c r="BE58" s="5"/>
      <c r="BF58" s="5" t="n">
        <f aca="false">BF57*(1+AY58)*(1+BA58)*(1-BE58)</f>
        <v>113.35288211895</v>
      </c>
      <c r="BG58" s="5"/>
      <c r="BH58" s="5" t="n">
        <f aca="false">BH57+1</f>
        <v>27</v>
      </c>
      <c r="BI58" s="36" t="n">
        <f aca="false">T65/AG65</f>
        <v>0.01702412706897</v>
      </c>
      <c r="BJ58" s="5"/>
      <c r="BK58" s="5"/>
      <c r="BL58" s="5"/>
      <c r="BM58" s="5"/>
      <c r="BN58" s="5"/>
      <c r="BO58" s="5"/>
      <c r="BP58" s="5"/>
    </row>
    <row r="59" customFormat="false" ht="12.7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121781649.939411</v>
      </c>
      <c r="E59" s="9"/>
      <c r="F59" s="42" t="n">
        <f aca="false">'Central pensions'!I59</f>
        <v>22135256.4332806</v>
      </c>
      <c r="G59" s="9" t="n">
        <f aca="false">'Central pensions'!K59</f>
        <v>1244813.67615565</v>
      </c>
      <c r="H59" s="9" t="n">
        <f aca="false">'Central pensions'!V59</f>
        <v>6848597.56679629</v>
      </c>
      <c r="I59" s="42" t="n">
        <f aca="false">'Central pensions'!M59</f>
        <v>38499.3920460511</v>
      </c>
      <c r="J59" s="9" t="n">
        <f aca="false">'Central pensions'!W59</f>
        <v>211812.295880299</v>
      </c>
      <c r="K59" s="9"/>
      <c r="L59" s="42" t="n">
        <f aca="false">'Central pensions'!N59</f>
        <v>3234656.13616623</v>
      </c>
      <c r="M59" s="42"/>
      <c r="N59" s="42" t="n">
        <f aca="false">'Central pensions'!L59</f>
        <v>980677.346211296</v>
      </c>
      <c r="O59" s="9"/>
      <c r="P59" s="9" t="n">
        <f aca="false">'Central pensions'!X59</f>
        <v>22180043.479734</v>
      </c>
      <c r="Q59" s="42"/>
      <c r="R59" s="42" t="n">
        <f aca="false">'Central SIPA income'!G54</f>
        <v>26554992.3004755</v>
      </c>
      <c r="S59" s="42"/>
      <c r="T59" s="9" t="n">
        <f aca="false">'Central SIPA income'!J54</f>
        <v>101535314.627194</v>
      </c>
      <c r="U59" s="9"/>
      <c r="V59" s="42" t="n">
        <f aca="false">'Central SIPA income'!F54</f>
        <v>139218.996736368</v>
      </c>
      <c r="W59" s="42"/>
      <c r="X59" s="42" t="n">
        <f aca="false">'Central SIPA income'!M54</f>
        <v>349677.981851245</v>
      </c>
      <c r="Y59" s="9"/>
      <c r="Z59" s="9" t="n">
        <f aca="false">R59+V59-N59-L59-F59</f>
        <v>343621.381553691</v>
      </c>
      <c r="AA59" s="9"/>
      <c r="AB59" s="9" t="n">
        <f aca="false">T59-P59-D59</f>
        <v>-42426378.7919503</v>
      </c>
      <c r="AC59" s="24"/>
      <c r="AD59" s="9"/>
      <c r="AE59" s="9"/>
      <c r="AF59" s="9"/>
      <c r="AG59" s="9" t="n">
        <f aca="false">BF59/100*$AG$37</f>
        <v>5989299490.33476</v>
      </c>
      <c r="AH59" s="43" t="n">
        <f aca="false">(AG59-AG58)/AG58</f>
        <v>0.00621288674239903</v>
      </c>
      <c r="AI59" s="43"/>
      <c r="AJ59" s="43" t="n">
        <f aca="false">AB59/AG59</f>
        <v>-0.00708369632549114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7" t="n">
        <f aca="false">workers_and_wage_central!C47</f>
        <v>12467298</v>
      </c>
      <c r="AX59" s="7"/>
      <c r="AY59" s="43" t="n">
        <f aca="false">(AW59-AW58)/AW58</f>
        <v>0.00203448243990006</v>
      </c>
      <c r="AZ59" s="48" t="n">
        <f aca="false">workers_and_wage_central!B47</f>
        <v>7060.26684007798</v>
      </c>
      <c r="BA59" s="43" t="n">
        <f aca="false">(AZ59-AZ58)/AZ58</f>
        <v>0.00416992067211572</v>
      </c>
      <c r="BB59" s="7"/>
      <c r="BC59" s="7"/>
      <c r="BD59" s="7"/>
      <c r="BE59" s="7"/>
      <c r="BF59" s="7" t="n">
        <f aca="false">BF58*(1+AY59)*(1+BA59)*(1-BE59)</f>
        <v>114.05713073748</v>
      </c>
      <c r="BG59" s="7"/>
      <c r="BH59" s="7" t="n">
        <f aca="false">BH58+1</f>
        <v>28</v>
      </c>
      <c r="BI59" s="43" t="n">
        <f aca="false">T66/AG66</f>
        <v>0.0148803346418894</v>
      </c>
      <c r="BJ59" s="7"/>
      <c r="BK59" s="7"/>
      <c r="BL59" s="7"/>
      <c r="BM59" s="7"/>
      <c r="BN59" s="7"/>
      <c r="BO59" s="7"/>
      <c r="BP59" s="7"/>
    </row>
    <row r="60" customFormat="false" ht="12.7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121917781.492646</v>
      </c>
      <c r="E60" s="9"/>
      <c r="F60" s="42" t="n">
        <f aca="false">'Central pensions'!I60</f>
        <v>22159999.954501</v>
      </c>
      <c r="G60" s="9" t="n">
        <f aca="false">'Central pensions'!K60</f>
        <v>1287881.89402083</v>
      </c>
      <c r="H60" s="9" t="n">
        <f aca="false">'Central pensions'!V60</f>
        <v>7085546.19431188</v>
      </c>
      <c r="I60" s="42" t="n">
        <f aca="false">'Central pensions'!M60</f>
        <v>39831.398784149</v>
      </c>
      <c r="J60" s="9" t="n">
        <f aca="false">'Central pensions'!W60</f>
        <v>219140.603947789</v>
      </c>
      <c r="K60" s="9"/>
      <c r="L60" s="42" t="n">
        <f aca="false">'Central pensions'!N60</f>
        <v>3202920.55124367</v>
      </c>
      <c r="M60" s="42"/>
      <c r="N60" s="42" t="n">
        <f aca="false">'Central pensions'!L60</f>
        <v>983428.054045349</v>
      </c>
      <c r="O60" s="9"/>
      <c r="P60" s="9" t="n">
        <f aca="false">'Central pensions'!X60</f>
        <v>22030500.9616192</v>
      </c>
      <c r="Q60" s="42"/>
      <c r="R60" s="42" t="n">
        <f aca="false">'Central SIPA income'!G55</f>
        <v>23396430.9571826</v>
      </c>
      <c r="S60" s="42"/>
      <c r="T60" s="9" t="n">
        <f aca="false">'Central SIPA income'!J55</f>
        <v>89458281.5732328</v>
      </c>
      <c r="U60" s="9"/>
      <c r="V60" s="42" t="n">
        <f aca="false">'Central SIPA income'!F55</f>
        <v>143193.903043383</v>
      </c>
      <c r="W60" s="42"/>
      <c r="X60" s="42" t="n">
        <f aca="false">'Central SIPA income'!M55</f>
        <v>359661.80049718</v>
      </c>
      <c r="Y60" s="9"/>
      <c r="Z60" s="9" t="n">
        <f aca="false">R60+V60-N60-L60-F60</f>
        <v>-2806723.69956405</v>
      </c>
      <c r="AA60" s="9"/>
      <c r="AB60" s="9" t="n">
        <f aca="false">T60-P60-D60</f>
        <v>-54490000.8810326</v>
      </c>
      <c r="AC60" s="24"/>
      <c r="AD60" s="9"/>
      <c r="AE60" s="9"/>
      <c r="AF60" s="9"/>
      <c r="AG60" s="9" t="n">
        <f aca="false">BF60/100*$AG$37</f>
        <v>6058848352.82157</v>
      </c>
      <c r="AH60" s="43" t="n">
        <f aca="false">(AG60-AG59)/AG59</f>
        <v>0.0116121864667219</v>
      </c>
      <c r="AI60" s="43"/>
      <c r="AJ60" s="43" t="n">
        <f aca="false">AB60/AG60</f>
        <v>-0.00899345844423667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47" t="n">
        <f aca="false">workers_and_wage_central!C48</f>
        <v>12560063</v>
      </c>
      <c r="AY60" s="43" t="n">
        <f aca="false">(AW60-AW59)/AW59</f>
        <v>0.00744066597269112</v>
      </c>
      <c r="AZ60" s="48" t="n">
        <f aca="false">workers_and_wage_central!B48</f>
        <v>7089.50136357051</v>
      </c>
      <c r="BA60" s="43" t="n">
        <f aca="false">(AZ60-AZ59)/AZ59</f>
        <v>0.00414071084772336</v>
      </c>
      <c r="BB60" s="7"/>
      <c r="BC60" s="7"/>
      <c r="BD60" s="7"/>
      <c r="BE60" s="7"/>
      <c r="BF60" s="7" t="n">
        <f aca="false">BF59*(1+AY60)*(1+BA60)*(1-BE60)</f>
        <v>115.381583407463</v>
      </c>
      <c r="BG60" s="7"/>
      <c r="BH60" s="0" t="n">
        <f aca="false">BH59+1</f>
        <v>29</v>
      </c>
      <c r="BI60" s="43" t="n">
        <f aca="false">T67/AG67</f>
        <v>0.017071131297282</v>
      </c>
    </row>
    <row r="61" customFormat="false" ht="12.7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122464811.818577</v>
      </c>
      <c r="E61" s="9"/>
      <c r="F61" s="42" t="n">
        <f aca="false">'Central pensions'!I61</f>
        <v>22259429.19156</v>
      </c>
      <c r="G61" s="9" t="n">
        <f aca="false">'Central pensions'!K61</f>
        <v>1314830.8619257</v>
      </c>
      <c r="H61" s="9" t="n">
        <f aca="false">'Central pensions'!V61</f>
        <v>7233811.46449351</v>
      </c>
      <c r="I61" s="42" t="n">
        <f aca="false">'Central pensions'!M61</f>
        <v>40664.872018321</v>
      </c>
      <c r="J61" s="9" t="n">
        <f aca="false">'Central pensions'!W61</f>
        <v>223726.127767842</v>
      </c>
      <c r="K61" s="9"/>
      <c r="L61" s="42" t="n">
        <f aca="false">'Central pensions'!N61</f>
        <v>3153978.75720529</v>
      </c>
      <c r="M61" s="42"/>
      <c r="N61" s="42" t="n">
        <f aca="false">'Central pensions'!L61</f>
        <v>989987.703516811</v>
      </c>
      <c r="O61" s="9"/>
      <c r="P61" s="9" t="n">
        <f aca="false">'Central pensions'!X61</f>
        <v>21812631.015677</v>
      </c>
      <c r="Q61" s="42"/>
      <c r="R61" s="42" t="n">
        <f aca="false">'Central SIPA income'!G56</f>
        <v>27048126.7959775</v>
      </c>
      <c r="S61" s="42"/>
      <c r="T61" s="9" t="n">
        <f aca="false">'Central SIPA income'!J56</f>
        <v>103420857.111551</v>
      </c>
      <c r="U61" s="9"/>
      <c r="V61" s="42" t="n">
        <f aca="false">'Central SIPA income'!F56</f>
        <v>136255.707458288</v>
      </c>
      <c r="W61" s="42"/>
      <c r="X61" s="42" t="n">
        <f aca="false">'Central SIPA income'!M56</f>
        <v>342235.053524713</v>
      </c>
      <c r="Y61" s="9"/>
      <c r="Z61" s="9" t="n">
        <f aca="false">R61+V61-N61-L61-F61</f>
        <v>780986.851153676</v>
      </c>
      <c r="AA61" s="9"/>
      <c r="AB61" s="9" t="n">
        <f aca="false">T61-P61-D61</f>
        <v>-40856585.7227027</v>
      </c>
      <c r="AC61" s="24"/>
      <c r="AD61" s="9"/>
      <c r="AE61" s="9"/>
      <c r="AF61" s="9"/>
      <c r="AG61" s="9" t="n">
        <f aca="false">BF61/100*$AG$37</f>
        <v>6084243767.88162</v>
      </c>
      <c r="AH61" s="43" t="n">
        <f aca="false">(AG61-AG60)/AG60</f>
        <v>0.00419145909935503</v>
      </c>
      <c r="AI61" s="43" t="n">
        <f aca="false">(AG61-AG57)/AG57</f>
        <v>0.034377676432101</v>
      </c>
      <c r="AJ61" s="43" t="n">
        <f aca="false">AB61/AG61</f>
        <v>-0.00671514608576045</v>
      </c>
      <c r="AK61" s="50"/>
      <c r="AL61" s="7"/>
      <c r="AM61" s="7"/>
      <c r="AN61" s="7"/>
      <c r="AO61" s="7"/>
      <c r="AP61" s="7"/>
      <c r="AQ61" s="7"/>
      <c r="AR61" s="7"/>
      <c r="AS61" s="7"/>
      <c r="AT61" s="7"/>
      <c r="AW61" s="47" t="n">
        <f aca="false">workers_and_wage_central!C49</f>
        <v>12549784</v>
      </c>
      <c r="AY61" s="43" t="n">
        <f aca="false">(AW61-AW60)/AW60</f>
        <v>-0.000818387614775499</v>
      </c>
      <c r="AZ61" s="48" t="n">
        <f aca="false">workers_and_wage_central!B49</f>
        <v>7125.04776941992</v>
      </c>
      <c r="BA61" s="43" t="n">
        <f aca="false">(AZ61-AZ60)/AZ60</f>
        <v>0.00501395006876789</v>
      </c>
      <c r="BB61" s="7"/>
      <c r="BC61" s="7"/>
      <c r="BD61" s="7"/>
      <c r="BE61" s="7"/>
      <c r="BF61" s="7" t="n">
        <f aca="false">BF60*(1+AY61)*(1+BA61)*(1-BE61)</f>
        <v>115.865200595134</v>
      </c>
      <c r="BG61" s="50" t="e">
        <f aca="false">(BB61-BB57)/BB57</f>
        <v>#DIV/0!</v>
      </c>
      <c r="BH61" s="0" t="n">
        <f aca="false">BH60+1</f>
        <v>30</v>
      </c>
      <c r="BI61" s="43" t="n">
        <f aca="false">T68/AG68</f>
        <v>0.0149214571933415</v>
      </c>
    </row>
    <row r="62" customFormat="false" ht="12.7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123252377.681329</v>
      </c>
      <c r="E62" s="6"/>
      <c r="F62" s="8" t="n">
        <f aca="false">'Central pensions'!I62</f>
        <v>22402578.6097094</v>
      </c>
      <c r="G62" s="6" t="n">
        <f aca="false">'Central pensions'!K62</f>
        <v>1391452.11781344</v>
      </c>
      <c r="H62" s="6" t="n">
        <f aca="false">'Central pensions'!V62</f>
        <v>7655359.00746251</v>
      </c>
      <c r="I62" s="8" t="n">
        <f aca="false">'Central pensions'!M62</f>
        <v>43034.6015818592</v>
      </c>
      <c r="J62" s="6" t="n">
        <f aca="false">'Central pensions'!W62</f>
        <v>236763.680643172</v>
      </c>
      <c r="K62" s="6"/>
      <c r="L62" s="8" t="n">
        <f aca="false">'Central pensions'!N62</f>
        <v>3875422.49095792</v>
      </c>
      <c r="M62" s="8"/>
      <c r="N62" s="8" t="n">
        <f aca="false">'Central pensions'!L62</f>
        <v>997960.288157966</v>
      </c>
      <c r="O62" s="6"/>
      <c r="P62" s="6" t="n">
        <f aca="false">'Central pensions'!X62</f>
        <v>25600068.7881215</v>
      </c>
      <c r="Q62" s="8"/>
      <c r="R62" s="8" t="n">
        <f aca="false">'Central SIPA income'!G57</f>
        <v>23767075.3002686</v>
      </c>
      <c r="S62" s="8"/>
      <c r="T62" s="6" t="n">
        <f aca="false">'Central SIPA income'!J57</f>
        <v>90875472.3433974</v>
      </c>
      <c r="U62" s="6"/>
      <c r="V62" s="8" t="n">
        <f aca="false">'Central SIPA income'!F57</f>
        <v>138386.453192121</v>
      </c>
      <c r="W62" s="8"/>
      <c r="X62" s="8" t="n">
        <f aca="false">'Central SIPA income'!M57</f>
        <v>347586.872497062</v>
      </c>
      <c r="Y62" s="6"/>
      <c r="Z62" s="6" t="n">
        <f aca="false">R62+V62-N62-L62-F62</f>
        <v>-3370499.63536459</v>
      </c>
      <c r="AA62" s="6"/>
      <c r="AB62" s="6" t="n">
        <f aca="false">T62-P62-D62</f>
        <v>-57976974.1260526</v>
      </c>
      <c r="AC62" s="24"/>
      <c r="AD62" s="6"/>
      <c r="AE62" s="6"/>
      <c r="AF62" s="6"/>
      <c r="AG62" s="6" t="n">
        <f aca="false">BF62/100*$AG$37</f>
        <v>6145357160.92596</v>
      </c>
      <c r="AH62" s="36" t="n">
        <f aca="false">(AG62-AG61)/AG61</f>
        <v>0.0100445339430613</v>
      </c>
      <c r="AI62" s="36"/>
      <c r="AJ62" s="36" t="n">
        <f aca="false">AB62/AG62</f>
        <v>-0.00943427250977173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0.00872070220195427</v>
      </c>
      <c r="AV62" s="5"/>
      <c r="AW62" s="40" t="n">
        <f aca="false">workers_and_wage_central!C50</f>
        <v>12628959</v>
      </c>
      <c r="AX62" s="5"/>
      <c r="AY62" s="36" t="n">
        <f aca="false">(AW62-AW61)/AW61</f>
        <v>0.00630887352324152</v>
      </c>
      <c r="AZ62" s="41" t="n">
        <f aca="false">workers_and_wage_central!B50</f>
        <v>7151.49765935118</v>
      </c>
      <c r="BA62" s="36" t="n">
        <f aca="false">(AZ62-AZ61)/AZ61</f>
        <v>0.00371224036487012</v>
      </c>
      <c r="BB62" s="5"/>
      <c r="BC62" s="5"/>
      <c r="BD62" s="5"/>
      <c r="BE62" s="5"/>
      <c r="BF62" s="5" t="n">
        <f aca="false">BF61*(1+AY62)*(1+BA62)*(1-BE62)</f>
        <v>117.029012535331</v>
      </c>
      <c r="BG62" s="5"/>
      <c r="BH62" s="5" t="n">
        <f aca="false">BH61+1</f>
        <v>31</v>
      </c>
      <c r="BI62" s="36" t="n">
        <f aca="false">T69/AG69</f>
        <v>0.0172022364576596</v>
      </c>
      <c r="BJ62" s="5"/>
      <c r="BK62" s="5"/>
      <c r="BL62" s="5"/>
      <c r="BM62" s="5"/>
      <c r="BN62" s="5"/>
      <c r="BO62" s="5"/>
      <c r="BP62" s="5"/>
    </row>
    <row r="63" customFormat="false" ht="12.7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123417531.102331</v>
      </c>
      <c r="E63" s="9"/>
      <c r="F63" s="42" t="n">
        <f aca="false">'Central pensions'!I63</f>
        <v>22432597.1989348</v>
      </c>
      <c r="G63" s="9" t="n">
        <f aca="false">'Central pensions'!K63</f>
        <v>1447374.38420989</v>
      </c>
      <c r="H63" s="9" t="n">
        <f aca="false">'Central pensions'!V63</f>
        <v>7963026.81743974</v>
      </c>
      <c r="I63" s="42" t="n">
        <f aca="false">'Central pensions'!M63</f>
        <v>44764.1562126772</v>
      </c>
      <c r="J63" s="9" t="n">
        <f aca="false">'Central pensions'!W63</f>
        <v>246279.179920817</v>
      </c>
      <c r="K63" s="9"/>
      <c r="L63" s="42" t="n">
        <f aca="false">'Central pensions'!N63</f>
        <v>3213680.42570667</v>
      </c>
      <c r="M63" s="42"/>
      <c r="N63" s="42" t="n">
        <f aca="false">'Central pensions'!L63</f>
        <v>1000119.81438992</v>
      </c>
      <c r="O63" s="9"/>
      <c r="P63" s="9" t="n">
        <f aca="false">'Central pensions'!X63</f>
        <v>22178167.1419083</v>
      </c>
      <c r="Q63" s="42"/>
      <c r="R63" s="42" t="n">
        <f aca="false">'Central SIPA income'!G58</f>
        <v>27635089.4667236</v>
      </c>
      <c r="S63" s="42"/>
      <c r="T63" s="9" t="n">
        <f aca="false">'Central SIPA income'!J58</f>
        <v>105665159.756202</v>
      </c>
      <c r="U63" s="9"/>
      <c r="V63" s="42" t="n">
        <f aca="false">'Central SIPA income'!F58</f>
        <v>137097.851888358</v>
      </c>
      <c r="W63" s="42"/>
      <c r="X63" s="42" t="n">
        <f aca="false">'Central SIPA income'!M58</f>
        <v>344350.277536073</v>
      </c>
      <c r="Y63" s="9"/>
      <c r="Z63" s="9" t="n">
        <f aca="false">R63+V63-N63-L63-F63</f>
        <v>1125789.87958061</v>
      </c>
      <c r="AA63" s="9"/>
      <c r="AB63" s="9" t="n">
        <f aca="false">T63-P63-D63</f>
        <v>-39930538.4880374</v>
      </c>
      <c r="AC63" s="24"/>
      <c r="AD63" s="9"/>
      <c r="AE63" s="9"/>
      <c r="AF63" s="9"/>
      <c r="AG63" s="9" t="n">
        <f aca="false">BF63/100*$AG$37</f>
        <v>6187037283.23596</v>
      </c>
      <c r="AH63" s="43" t="n">
        <f aca="false">(AG63-AG62)/AG62</f>
        <v>0.00678237590078726</v>
      </c>
      <c r="AI63" s="43"/>
      <c r="AJ63" s="43" t="n">
        <f aca="false">AB63/AG63</f>
        <v>-0.00645390300075141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7" t="n">
        <f aca="false">workers_and_wage_central!C51</f>
        <v>12660957</v>
      </c>
      <c r="AX63" s="7"/>
      <c r="AY63" s="43" t="n">
        <f aca="false">(AW63-AW62)/AW62</f>
        <v>0.00253370052115934</v>
      </c>
      <c r="AZ63" s="48" t="n">
        <f aca="false">workers_and_wage_central!B51</f>
        <v>7181.80526099785</v>
      </c>
      <c r="BA63" s="43" t="n">
        <f aca="false">(AZ63-AZ62)/AZ62</f>
        <v>0.00423793771463146</v>
      </c>
      <c r="BB63" s="7"/>
      <c r="BC63" s="7"/>
      <c r="BD63" s="7"/>
      <c r="BE63" s="7"/>
      <c r="BF63" s="7" t="n">
        <f aca="false">BF62*(1+AY63)*(1+BA63)*(1-BE63)</f>
        <v>117.822747289644</v>
      </c>
      <c r="BG63" s="7"/>
      <c r="BH63" s="7" t="n">
        <f aca="false">BH62+1</f>
        <v>32</v>
      </c>
      <c r="BI63" s="43" t="n">
        <f aca="false">T70/AG70</f>
        <v>0.014959569589188</v>
      </c>
      <c r="BJ63" s="7"/>
      <c r="BK63" s="7"/>
      <c r="BL63" s="7"/>
      <c r="BM63" s="7"/>
      <c r="BN63" s="7"/>
      <c r="BO63" s="7"/>
      <c r="BP63" s="7"/>
    </row>
    <row r="64" customFormat="false" ht="12.7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123912347.462979</v>
      </c>
      <c r="E64" s="9"/>
      <c r="F64" s="42" t="n">
        <f aca="false">'Central pensions'!I64</f>
        <v>22522535.9297352</v>
      </c>
      <c r="G64" s="9" t="n">
        <f aca="false">'Central pensions'!K64</f>
        <v>1518841.57821741</v>
      </c>
      <c r="H64" s="9" t="n">
        <f aca="false">'Central pensions'!V64</f>
        <v>8356218.23263785</v>
      </c>
      <c r="I64" s="42" t="n">
        <f aca="false">'Central pensions'!M64</f>
        <v>46974.4818005385</v>
      </c>
      <c r="J64" s="9" t="n">
        <f aca="false">'Central pensions'!W64</f>
        <v>258439.739153749</v>
      </c>
      <c r="K64" s="9"/>
      <c r="L64" s="42" t="n">
        <f aca="false">'Central pensions'!N64</f>
        <v>3219934.42709169</v>
      </c>
      <c r="M64" s="42"/>
      <c r="N64" s="42" t="n">
        <f aca="false">'Central pensions'!L64</f>
        <v>1007294.3281286</v>
      </c>
      <c r="O64" s="9"/>
      <c r="P64" s="9" t="n">
        <f aca="false">'Central pensions'!X64</f>
        <v>22250091.2425919</v>
      </c>
      <c r="Q64" s="42"/>
      <c r="R64" s="42" t="n">
        <f aca="false">'Central SIPA income'!G59</f>
        <v>24216997.2013489</v>
      </c>
      <c r="S64" s="42"/>
      <c r="T64" s="9" t="n">
        <f aca="false">'Central SIPA income'!J59</f>
        <v>92595787.7276737</v>
      </c>
      <c r="U64" s="9"/>
      <c r="V64" s="42" t="n">
        <f aca="false">'Central SIPA income'!F59</f>
        <v>139410.693962186</v>
      </c>
      <c r="W64" s="42"/>
      <c r="X64" s="42" t="n">
        <f aca="false">'Central SIPA income'!M59</f>
        <v>350159.470014656</v>
      </c>
      <c r="Y64" s="9"/>
      <c r="Z64" s="9" t="n">
        <f aca="false">R64+V64-N64-L64-F64</f>
        <v>-2393356.78964443</v>
      </c>
      <c r="AA64" s="9"/>
      <c r="AB64" s="9" t="n">
        <f aca="false">T64-P64-D64</f>
        <v>-53566650.9778969</v>
      </c>
      <c r="AC64" s="24"/>
      <c r="AD64" s="9"/>
      <c r="AE64" s="9"/>
      <c r="AF64" s="9"/>
      <c r="AG64" s="9" t="n">
        <f aca="false">BF64/100*$AG$37</f>
        <v>6224600544.45688</v>
      </c>
      <c r="AH64" s="43" t="n">
        <f aca="false">(AG64-AG63)/AG63</f>
        <v>0.0060712841221597</v>
      </c>
      <c r="AI64" s="43"/>
      <c r="AJ64" s="43" t="n">
        <f aca="false">AB64/AG64</f>
        <v>-0.00860563671440716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47" t="n">
        <f aca="false">workers_and_wage_central!C52</f>
        <v>12674526</v>
      </c>
      <c r="AY64" s="43" t="n">
        <f aca="false">(AW64-AW63)/AW63</f>
        <v>0.00107171993396708</v>
      </c>
      <c r="AZ64" s="48" t="n">
        <f aca="false">workers_and_wage_central!B52</f>
        <v>7217.67271751917</v>
      </c>
      <c r="BA64" s="43" t="n">
        <f aca="false">(AZ64-AZ63)/AZ63</f>
        <v>0.00499421179186065</v>
      </c>
      <c r="BB64" s="7"/>
      <c r="BC64" s="7"/>
      <c r="BD64" s="7"/>
      <c r="BE64" s="7"/>
      <c r="BF64" s="7" t="n">
        <f aca="false">BF63*(1+AY64)*(1+BA64)*(1-BE64)</f>
        <v>118.538082664493</v>
      </c>
      <c r="BG64" s="7"/>
      <c r="BH64" s="0" t="n">
        <f aca="false">BH63+1</f>
        <v>33</v>
      </c>
      <c r="BI64" s="43" t="n">
        <f aca="false">T71/AG71</f>
        <v>0.0171819823693971</v>
      </c>
    </row>
    <row r="65" customFormat="false" ht="12.7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124437409.7487</v>
      </c>
      <c r="E65" s="9"/>
      <c r="F65" s="42" t="n">
        <f aca="false">'Central pensions'!I65</f>
        <v>22617972.2154454</v>
      </c>
      <c r="G65" s="9" t="n">
        <f aca="false">'Central pensions'!K65</f>
        <v>1623197.82918699</v>
      </c>
      <c r="H65" s="9" t="n">
        <f aca="false">'Central pensions'!V65</f>
        <v>8930355.53540065</v>
      </c>
      <c r="I65" s="42" t="n">
        <f aca="false">'Central pensions'!M65</f>
        <v>50201.9947171235</v>
      </c>
      <c r="J65" s="9" t="n">
        <f aca="false">'Central pensions'!W65</f>
        <v>276196.562950537</v>
      </c>
      <c r="K65" s="9"/>
      <c r="L65" s="42" t="n">
        <f aca="false">'Central pensions'!N65</f>
        <v>3135304.1683685</v>
      </c>
      <c r="M65" s="42"/>
      <c r="N65" s="42" t="n">
        <f aca="false">'Central pensions'!L65</f>
        <v>1013427.93776847</v>
      </c>
      <c r="O65" s="9"/>
      <c r="P65" s="9" t="n">
        <f aca="false">'Central pensions'!X65</f>
        <v>21844689.738293</v>
      </c>
      <c r="Q65" s="42"/>
      <c r="R65" s="42" t="n">
        <f aca="false">'Central SIPA income'!G60</f>
        <v>28046541.1607241</v>
      </c>
      <c r="S65" s="42"/>
      <c r="T65" s="9" t="n">
        <f aca="false">'Central SIPA income'!J60</f>
        <v>107238380.96943</v>
      </c>
      <c r="U65" s="9"/>
      <c r="V65" s="42" t="n">
        <f aca="false">'Central SIPA income'!F60</f>
        <v>145047.231630837</v>
      </c>
      <c r="W65" s="42"/>
      <c r="X65" s="42" t="n">
        <f aca="false">'Central SIPA income'!M60</f>
        <v>364316.827579407</v>
      </c>
      <c r="Y65" s="9"/>
      <c r="Z65" s="9" t="n">
        <f aca="false">R65+V65-N65-L65-F65</f>
        <v>1424884.07077253</v>
      </c>
      <c r="AA65" s="9"/>
      <c r="AB65" s="9" t="n">
        <f aca="false">T65-P65-D65</f>
        <v>-39043718.5175628</v>
      </c>
      <c r="AC65" s="24"/>
      <c r="AD65" s="9"/>
      <c r="AE65" s="9"/>
      <c r="AF65" s="9"/>
      <c r="AG65" s="9" t="n">
        <f aca="false">BF65/100*$AG$37</f>
        <v>6299199984.52631</v>
      </c>
      <c r="AH65" s="43" t="n">
        <f aca="false">(AG65-AG64)/AG64</f>
        <v>0.0119846148418089</v>
      </c>
      <c r="AI65" s="43" t="n">
        <f aca="false">(AG65-AG61)/AG61</f>
        <v>0.035329980987848</v>
      </c>
      <c r="AJ65" s="43" t="n">
        <f aca="false">AB65/AG65</f>
        <v>-0.00619820272629412</v>
      </c>
      <c r="AK65" s="50"/>
      <c r="AL65" s="7"/>
      <c r="AM65" s="7"/>
      <c r="AN65" s="7"/>
      <c r="AO65" s="7"/>
      <c r="AP65" s="7"/>
      <c r="AQ65" s="7"/>
      <c r="AR65" s="7"/>
      <c r="AS65" s="7"/>
      <c r="AT65" s="7"/>
      <c r="AW65" s="47" t="n">
        <f aca="false">workers_and_wage_central!C53</f>
        <v>12742746</v>
      </c>
      <c r="AY65" s="43" t="n">
        <f aca="false">(AW65-AW64)/AW64</f>
        <v>0.00538244980522349</v>
      </c>
      <c r="AZ65" s="48" t="n">
        <f aca="false">workers_and_wage_central!B53</f>
        <v>7265.0698711798</v>
      </c>
      <c r="BA65" s="43" t="n">
        <f aca="false">(AZ65-AZ64)/AZ64</f>
        <v>0.0065668194604596</v>
      </c>
      <c r="BB65" s="7"/>
      <c r="BC65" s="7"/>
      <c r="BD65" s="7"/>
      <c r="BE65" s="7"/>
      <c r="BF65" s="7" t="n">
        <f aca="false">BF64*(1+AY65)*(1+BA65)*(1-BE65)</f>
        <v>119.958715929313</v>
      </c>
      <c r="BG65" s="50" t="e">
        <f aca="false">(BB65-BB61)/BB61</f>
        <v>#DIV/0!</v>
      </c>
      <c r="BH65" s="0" t="n">
        <f aca="false">BH64+1</f>
        <v>34</v>
      </c>
      <c r="BI65" s="43" t="n">
        <f aca="false">T72/AG72</f>
        <v>0.0150220383788557</v>
      </c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125275972.092621</v>
      </c>
      <c r="E66" s="6"/>
      <c r="F66" s="8" t="n">
        <f aca="false">'Central pensions'!I66</f>
        <v>22770390.8477042</v>
      </c>
      <c r="G66" s="6" t="n">
        <f aca="false">'Central pensions'!K66</f>
        <v>1686776.16097978</v>
      </c>
      <c r="H66" s="6" t="n">
        <f aca="false">'Central pensions'!V66</f>
        <v>9280144.75828402</v>
      </c>
      <c r="I66" s="8" t="n">
        <f aca="false">'Central pensions'!M66</f>
        <v>52168.3348756635</v>
      </c>
      <c r="J66" s="6" t="n">
        <f aca="false">'Central pensions'!W66</f>
        <v>287014.786338683</v>
      </c>
      <c r="K66" s="6"/>
      <c r="L66" s="8" t="n">
        <f aca="false">'Central pensions'!N66</f>
        <v>3952143.28923097</v>
      </c>
      <c r="M66" s="8"/>
      <c r="N66" s="8" t="n">
        <f aca="false">'Central pensions'!L66</f>
        <v>1022043.54939775</v>
      </c>
      <c r="O66" s="6"/>
      <c r="P66" s="6" t="n">
        <f aca="false">'Central pensions'!X66</f>
        <v>26130672.3727061</v>
      </c>
      <c r="Q66" s="8"/>
      <c r="R66" s="8" t="n">
        <f aca="false">'Central SIPA income'!G61</f>
        <v>24725646.9536136</v>
      </c>
      <c r="S66" s="8"/>
      <c r="T66" s="6" t="n">
        <f aca="false">'Central SIPA income'!J61</f>
        <v>94540654.1409968</v>
      </c>
      <c r="U66" s="6"/>
      <c r="V66" s="8" t="n">
        <f aca="false">'Central SIPA income'!F61</f>
        <v>137155.488607457</v>
      </c>
      <c r="W66" s="8"/>
      <c r="X66" s="8" t="n">
        <f aca="false">'Central SIPA income'!M61</f>
        <v>344495.044357322</v>
      </c>
      <c r="Y66" s="6"/>
      <c r="Z66" s="6" t="n">
        <f aca="false">R66+V66-N66-L66-F66</f>
        <v>-2881775.24411179</v>
      </c>
      <c r="AA66" s="6"/>
      <c r="AB66" s="6" t="n">
        <f aca="false">T66-P66-D66</f>
        <v>-56865990.3243299</v>
      </c>
      <c r="AC66" s="24"/>
      <c r="AD66" s="6"/>
      <c r="AE66" s="6"/>
      <c r="AF66" s="6"/>
      <c r="AG66" s="6" t="n">
        <f aca="false">BF66/100*$AG$37</f>
        <v>6353395700.85051</v>
      </c>
      <c r="AH66" s="36" t="n">
        <f aca="false">(AG66-AG65)/AG65</f>
        <v>0.00860358719477536</v>
      </c>
      <c r="AI66" s="36"/>
      <c r="AJ66" s="36" t="n">
        <f aca="false">AB66/AG66</f>
        <v>-0.00895048773944892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0.00832276240621812</v>
      </c>
      <c r="AV66" s="5"/>
      <c r="AW66" s="40" t="n">
        <f aca="false">workers_and_wage_central!C54</f>
        <v>12804522</v>
      </c>
      <c r="AX66" s="5"/>
      <c r="AY66" s="36" t="n">
        <f aca="false">(AW66-AW65)/AW65</f>
        <v>0.00484793466023728</v>
      </c>
      <c r="AZ66" s="41" t="n">
        <f aca="false">workers_and_wage_central!B54</f>
        <v>7292.22331115231</v>
      </c>
      <c r="BA66" s="36" t="n">
        <f aca="false">(AZ66-AZ65)/AZ65</f>
        <v>0.00373753321770802</v>
      </c>
      <c r="BB66" s="5"/>
      <c r="BC66" s="5"/>
      <c r="BD66" s="5"/>
      <c r="BE66" s="5"/>
      <c r="BF66" s="5" t="n">
        <f aca="false">BF65*(1+AY66)*(1+BA66)*(1-BE66)</f>
        <v>120.990791201584</v>
      </c>
      <c r="BG66" s="5"/>
      <c r="BH66" s="5" t="n">
        <f aca="false">BH65+1</f>
        <v>35</v>
      </c>
      <c r="BI66" s="36" t="n">
        <f aca="false">T73/AG73</f>
        <v>0.0172131687167886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125596048.413994</v>
      </c>
      <c r="E67" s="9"/>
      <c r="F67" s="42" t="n">
        <f aca="false">'Central pensions'!I67</f>
        <v>22828568.5079292</v>
      </c>
      <c r="G67" s="9" t="n">
        <f aca="false">'Central pensions'!K67</f>
        <v>1761630.82389018</v>
      </c>
      <c r="H67" s="9" t="n">
        <f aca="false">'Central pensions'!V67</f>
        <v>9691973.02792093</v>
      </c>
      <c r="I67" s="42" t="n">
        <f aca="false">'Central pensions'!M67</f>
        <v>54483.4275429947</v>
      </c>
      <c r="J67" s="9" t="n">
        <f aca="false">'Central pensions'!W67</f>
        <v>299751.743131572</v>
      </c>
      <c r="K67" s="9"/>
      <c r="L67" s="42" t="n">
        <f aca="false">'Central pensions'!N67</f>
        <v>3203126.59041636</v>
      </c>
      <c r="M67" s="42"/>
      <c r="N67" s="42" t="n">
        <f aca="false">'Central pensions'!L67</f>
        <v>1027392.79883808</v>
      </c>
      <c r="O67" s="9"/>
      <c r="P67" s="9" t="n">
        <f aca="false">'Central pensions'!X67</f>
        <v>22273451.1540185</v>
      </c>
      <c r="Q67" s="42"/>
      <c r="R67" s="42" t="n">
        <f aca="false">'Central SIPA income'!G62</f>
        <v>28549470.4108901</v>
      </c>
      <c r="S67" s="42"/>
      <c r="T67" s="9" t="n">
        <f aca="false">'Central SIPA income'!J62</f>
        <v>109161374.547173</v>
      </c>
      <c r="U67" s="9"/>
      <c r="V67" s="42" t="n">
        <f aca="false">'Central SIPA income'!F62</f>
        <v>142080.800615011</v>
      </c>
      <c r="W67" s="42"/>
      <c r="X67" s="42" t="n">
        <f aca="false">'Central SIPA income'!M62</f>
        <v>356866.008113444</v>
      </c>
      <c r="Y67" s="9"/>
      <c r="Z67" s="9" t="n">
        <f aca="false">R67+V67-N67-L67-F67</f>
        <v>1632463.31432144</v>
      </c>
      <c r="AA67" s="9"/>
      <c r="AB67" s="9" t="n">
        <f aca="false">T67-P67-D67</f>
        <v>-38708125.0208396</v>
      </c>
      <c r="AC67" s="24"/>
      <c r="AD67" s="9"/>
      <c r="AE67" s="9"/>
      <c r="AF67" s="9"/>
      <c r="AG67" s="9" t="n">
        <f aca="false">BF67/100*$AG$37</f>
        <v>6394501491.79937</v>
      </c>
      <c r="AH67" s="43" t="n">
        <f aca="false">(AG67-AG66)/AG66</f>
        <v>0.00646989309092689</v>
      </c>
      <c r="AI67" s="43"/>
      <c r="AJ67" s="43" t="n">
        <f aca="false">AB67/AG67</f>
        <v>-0.00605334521705576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7" t="n">
        <f aca="false">workers_and_wage_central!C55</f>
        <v>12807967</v>
      </c>
      <c r="AX67" s="7"/>
      <c r="AY67" s="43" t="n">
        <f aca="false">(AW67-AW66)/AW66</f>
        <v>0.000269045576242518</v>
      </c>
      <c r="AZ67" s="48" t="n">
        <f aca="false">workers_and_wage_central!B55</f>
        <v>7337.42911352664</v>
      </c>
      <c r="BA67" s="43" t="n">
        <f aca="false">(AZ67-AZ66)/AZ66</f>
        <v>0.0061991796528227</v>
      </c>
      <c r="BB67" s="7"/>
      <c r="BC67" s="7"/>
      <c r="BD67" s="7"/>
      <c r="BE67" s="7"/>
      <c r="BF67" s="7" t="n">
        <f aca="false">BF66*(1+AY67)*(1+BA67)*(1-BE67)</f>
        <v>121.773588685645</v>
      </c>
      <c r="BG67" s="7"/>
      <c r="BH67" s="7" t="n">
        <f aca="false">BH66+1</f>
        <v>36</v>
      </c>
      <c r="BI67" s="43" t="n">
        <f aca="false">T74/AG74</f>
        <v>0.0150585550747449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126143204.428785</v>
      </c>
      <c r="E68" s="9"/>
      <c r="F68" s="42" t="n">
        <f aca="false">'Central pensions'!I68</f>
        <v>22928020.5904264</v>
      </c>
      <c r="G68" s="9" t="n">
        <f aca="false">'Central pensions'!K68</f>
        <v>1819481.94222482</v>
      </c>
      <c r="H68" s="9" t="n">
        <f aca="false">'Central pensions'!V68</f>
        <v>10010252.8121587</v>
      </c>
      <c r="I68" s="42" t="n">
        <f aca="false">'Central pensions'!M68</f>
        <v>56272.6373883963</v>
      </c>
      <c r="J68" s="9" t="n">
        <f aca="false">'Central pensions'!W68</f>
        <v>309595.447798722</v>
      </c>
      <c r="K68" s="9"/>
      <c r="L68" s="42" t="n">
        <f aca="false">'Central pensions'!N68</f>
        <v>3133054.83977751</v>
      </c>
      <c r="M68" s="42"/>
      <c r="N68" s="42" t="n">
        <f aca="false">'Central pensions'!L68</f>
        <v>1033776.89271015</v>
      </c>
      <c r="O68" s="9"/>
      <c r="P68" s="9" t="n">
        <f aca="false">'Central pensions'!X68</f>
        <v>21944971.9077184</v>
      </c>
      <c r="Q68" s="42"/>
      <c r="R68" s="42" t="n">
        <f aca="false">'Central SIPA income'!G63</f>
        <v>25186132.5961923</v>
      </c>
      <c r="S68" s="42"/>
      <c r="T68" s="9" t="n">
        <f aca="false">'Central SIPA income'!J63</f>
        <v>96301360.9064697</v>
      </c>
      <c r="U68" s="9"/>
      <c r="V68" s="42" t="n">
        <f aca="false">'Central SIPA income'!F63</f>
        <v>141175.412104055</v>
      </c>
      <c r="W68" s="42"/>
      <c r="X68" s="42" t="n">
        <f aca="false">'Central SIPA income'!M63</f>
        <v>354591.933204673</v>
      </c>
      <c r="Y68" s="9"/>
      <c r="Z68" s="9" t="n">
        <f aca="false">R68+V68-N68-L68-F68</f>
        <v>-1767544.31461769</v>
      </c>
      <c r="AA68" s="9"/>
      <c r="AB68" s="9" t="n">
        <f aca="false">T68-P68-D68</f>
        <v>-51786815.4300337</v>
      </c>
      <c r="AC68" s="24"/>
      <c r="AD68" s="9"/>
      <c r="AE68" s="9"/>
      <c r="AF68" s="9"/>
      <c r="AG68" s="9" t="n">
        <f aca="false">BF68/100*$AG$37</f>
        <v>6453884473.79273</v>
      </c>
      <c r="AH68" s="43" t="n">
        <f aca="false">(AG68-AG67)/AG67</f>
        <v>0.0092865694174159</v>
      </c>
      <c r="AI68" s="43"/>
      <c r="AJ68" s="43" t="n">
        <f aca="false">AB68/AG68</f>
        <v>-0.00802413114773347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47" t="n">
        <f aca="false">workers_and_wage_central!C56</f>
        <v>12862203</v>
      </c>
      <c r="AY68" s="43" t="n">
        <f aca="false">(AW68-AW67)/AW67</f>
        <v>0.00423455182231497</v>
      </c>
      <c r="AZ68" s="48" t="n">
        <f aca="false">workers_and_wage_central!B56</f>
        <v>7374.34162656164</v>
      </c>
      <c r="BA68" s="43" t="n">
        <f aca="false">(AZ68-AZ67)/AZ67</f>
        <v>0.00503071477269245</v>
      </c>
      <c r="BB68" s="7"/>
      <c r="BC68" s="7"/>
      <c r="BD68" s="7"/>
      <c r="BE68" s="7"/>
      <c r="BF68" s="7" t="n">
        <f aca="false">BF67*(1+AY68)*(1+BA68)*(1-BE68)</f>
        <v>122.904447570182</v>
      </c>
      <c r="BG68" s="7"/>
      <c r="BH68" s="0" t="n">
        <f aca="false">BH67+1</f>
        <v>37</v>
      </c>
      <c r="BI68" s="43" t="n">
        <f aca="false">T75/AG75</f>
        <v>0.0172975312414222</v>
      </c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126552517.805346</v>
      </c>
      <c r="E69" s="9"/>
      <c r="F69" s="42" t="n">
        <f aca="false">'Central pensions'!I69</f>
        <v>23002418.1417508</v>
      </c>
      <c r="G69" s="9" t="n">
        <f aca="false">'Central pensions'!K69</f>
        <v>1899717.40747424</v>
      </c>
      <c r="H69" s="9" t="n">
        <f aca="false">'Central pensions'!V69</f>
        <v>10451684.6686715</v>
      </c>
      <c r="I69" s="42" t="n">
        <f aca="false">'Central pensions'!M69</f>
        <v>58754.1466229146</v>
      </c>
      <c r="J69" s="9" t="n">
        <f aca="false">'Central pensions'!W69</f>
        <v>323247.97944345</v>
      </c>
      <c r="K69" s="9"/>
      <c r="L69" s="42" t="n">
        <f aca="false">'Central pensions'!N69</f>
        <v>3143701.23990301</v>
      </c>
      <c r="M69" s="42"/>
      <c r="N69" s="42" t="n">
        <f aca="false">'Central pensions'!L69</f>
        <v>1039360.73022325</v>
      </c>
      <c r="O69" s="9"/>
      <c r="P69" s="9" t="n">
        <f aca="false">'Central pensions'!X69</f>
        <v>22030936.755079</v>
      </c>
      <c r="Q69" s="42"/>
      <c r="R69" s="42" t="n">
        <f aca="false">'Central SIPA income'!G64</f>
        <v>29295210.7935821</v>
      </c>
      <c r="S69" s="42"/>
      <c r="T69" s="9" t="n">
        <f aca="false">'Central SIPA income'!J64</f>
        <v>112012777.534983</v>
      </c>
      <c r="U69" s="9"/>
      <c r="V69" s="42" t="n">
        <f aca="false">'Central SIPA income'!F64</f>
        <v>142753.232747957</v>
      </c>
      <c r="W69" s="42"/>
      <c r="X69" s="42" t="n">
        <f aca="false">'Central SIPA income'!M64</f>
        <v>358554.96376384</v>
      </c>
      <c r="Y69" s="9"/>
      <c r="Z69" s="9" t="n">
        <f aca="false">R69+V69-N69-L69-F69</f>
        <v>2252483.91445297</v>
      </c>
      <c r="AA69" s="9"/>
      <c r="AB69" s="9" t="n">
        <f aca="false">T69-P69-D69</f>
        <v>-36570677.0254425</v>
      </c>
      <c r="AC69" s="24"/>
      <c r="AD69" s="9"/>
      <c r="AE69" s="9"/>
      <c r="AF69" s="9"/>
      <c r="AG69" s="9" t="n">
        <f aca="false">BF69/100*$AG$37</f>
        <v>6511524115.52318</v>
      </c>
      <c r="AH69" s="43" t="n">
        <f aca="false">(AG69-AG68)/AG68</f>
        <v>0.00893099992175435</v>
      </c>
      <c r="AI69" s="43" t="n">
        <f aca="false">(AG69-AG65)/AG65</f>
        <v>0.033706523291599</v>
      </c>
      <c r="AJ69" s="43" t="n">
        <f aca="false">AB69/AG69</f>
        <v>-0.00561630063509396</v>
      </c>
      <c r="AK69" s="50"/>
      <c r="AL69" s="7"/>
      <c r="AM69" s="7"/>
      <c r="AN69" s="7"/>
      <c r="AO69" s="7"/>
      <c r="AP69" s="7"/>
      <c r="AQ69" s="7"/>
      <c r="AR69" s="7"/>
      <c r="AS69" s="7"/>
      <c r="AT69" s="7"/>
      <c r="AW69" s="47" t="n">
        <f aca="false">workers_and_wage_central!C57</f>
        <v>12907210</v>
      </c>
      <c r="AY69" s="43" t="n">
        <f aca="false">(AW69-AW68)/AW68</f>
        <v>0.00349916728883847</v>
      </c>
      <c r="AZ69" s="48" t="n">
        <f aca="false">workers_and_wage_central!B57</f>
        <v>7414.25814149174</v>
      </c>
      <c r="BA69" s="43" t="n">
        <f aca="false">(AZ69-AZ68)/AZ68</f>
        <v>0.0054128920182277</v>
      </c>
      <c r="BB69" s="7"/>
      <c r="BC69" s="7"/>
      <c r="BD69" s="7"/>
      <c r="BE69" s="7"/>
      <c r="BF69" s="7" t="n">
        <f aca="false">BF68*(1+AY69)*(1+BA69)*(1-BE69)</f>
        <v>124.002107181815</v>
      </c>
      <c r="BG69" s="50" t="e">
        <f aca="false">(BB69-BB65)/BB65</f>
        <v>#DIV/0!</v>
      </c>
      <c r="BH69" s="0" t="n">
        <f aca="false">BH68+1</f>
        <v>38</v>
      </c>
      <c r="BI69" s="43" t="n">
        <f aca="false">T76/AG76</f>
        <v>0.0150389546386687</v>
      </c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127240929.296</v>
      </c>
      <c r="E70" s="6"/>
      <c r="F70" s="8" t="n">
        <f aca="false">'Central pensions'!I70</f>
        <v>23127545.0790589</v>
      </c>
      <c r="G70" s="6" t="n">
        <f aca="false">'Central pensions'!K70</f>
        <v>1947361.77109919</v>
      </c>
      <c r="H70" s="6" t="n">
        <f aca="false">'Central pensions'!V70</f>
        <v>10713809.8999761</v>
      </c>
      <c r="I70" s="8" t="n">
        <f aca="false">'Central pensions'!M70</f>
        <v>60227.6836422428</v>
      </c>
      <c r="J70" s="6" t="n">
        <f aca="false">'Central pensions'!W70</f>
        <v>331354.945360085</v>
      </c>
      <c r="K70" s="6"/>
      <c r="L70" s="8" t="n">
        <f aca="false">'Central pensions'!N70</f>
        <v>3756858.129822</v>
      </c>
      <c r="M70" s="8"/>
      <c r="N70" s="8" t="n">
        <f aca="false">'Central pensions'!L70</f>
        <v>1046902.21786267</v>
      </c>
      <c r="O70" s="6"/>
      <c r="P70" s="6" t="n">
        <f aca="false">'Central pensions'!X70</f>
        <v>25254101.8115874</v>
      </c>
      <c r="Q70" s="8"/>
      <c r="R70" s="8" t="n">
        <f aca="false">'Central SIPA income'!G65</f>
        <v>25654414.159515</v>
      </c>
      <c r="S70" s="8"/>
      <c r="T70" s="6" t="n">
        <f aca="false">'Central SIPA income'!J65</f>
        <v>98091876.0505932</v>
      </c>
      <c r="U70" s="6"/>
      <c r="V70" s="8" t="n">
        <f aca="false">'Central SIPA income'!F65</f>
        <v>147207.200177233</v>
      </c>
      <c r="W70" s="8"/>
      <c r="X70" s="8" t="n">
        <f aca="false">'Central SIPA income'!M65</f>
        <v>369742.04583174</v>
      </c>
      <c r="Y70" s="6"/>
      <c r="Z70" s="6" t="n">
        <f aca="false">R70+V70-N70-L70-F70</f>
        <v>-2129684.0670514</v>
      </c>
      <c r="AA70" s="6"/>
      <c r="AB70" s="6" t="n">
        <f aca="false">T70-P70-D70</f>
        <v>-54403155.0569943</v>
      </c>
      <c r="AC70" s="24"/>
      <c r="AD70" s="6"/>
      <c r="AE70" s="6"/>
      <c r="AF70" s="6"/>
      <c r="AG70" s="6" t="n">
        <f aca="false">BF70/100*$AG$37</f>
        <v>6557132240.05379</v>
      </c>
      <c r="AH70" s="36" t="n">
        <f aca="false">(AG70-AG69)/AG69</f>
        <v>0.0070042164816493</v>
      </c>
      <c r="AI70" s="36"/>
      <c r="AJ70" s="36" t="n">
        <f aca="false">AB70/AG70</f>
        <v>-0.00829679089353671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0.00690525365394974</v>
      </c>
      <c r="AV70" s="5"/>
      <c r="AW70" s="40" t="n">
        <f aca="false">workers_and_wage_central!C58</f>
        <v>12920281</v>
      </c>
      <c r="AX70" s="5"/>
      <c r="AY70" s="36" t="n">
        <f aca="false">(AW70-AW69)/AW69</f>
        <v>0.00101268980670493</v>
      </c>
      <c r="AZ70" s="41" t="n">
        <f aca="false">workers_and_wage_central!B58</f>
        <v>7458.63592599141</v>
      </c>
      <c r="BA70" s="36" t="n">
        <f aca="false">(AZ70-AZ69)/AZ69</f>
        <v>0.00598546525529202</v>
      </c>
      <c r="BB70" s="5"/>
      <c r="BC70" s="5"/>
      <c r="BD70" s="5"/>
      <c r="BE70" s="5"/>
      <c r="BF70" s="5" t="n">
        <f aca="false">BF69*(1+AY70)*(1+BA70)*(1-BE70)</f>
        <v>124.870644784697</v>
      </c>
      <c r="BG70" s="5"/>
      <c r="BH70" s="5" t="n">
        <f aca="false">BH69+1</f>
        <v>39</v>
      </c>
      <c r="BI70" s="36" t="n">
        <f aca="false">T77/AG77</f>
        <v>0.0173037043851511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127690177.801237</v>
      </c>
      <c r="E71" s="9"/>
      <c r="F71" s="42" t="n">
        <f aca="false">'Central pensions'!I71</f>
        <v>23209201.3127415</v>
      </c>
      <c r="G71" s="9" t="n">
        <f aca="false">'Central pensions'!K71</f>
        <v>2004508.83771934</v>
      </c>
      <c r="H71" s="9" t="n">
        <f aca="false">'Central pensions'!V71</f>
        <v>11028216.1994096</v>
      </c>
      <c r="I71" s="42" t="n">
        <f aca="false">'Central pensions'!M71</f>
        <v>61995.1186923503</v>
      </c>
      <c r="J71" s="9" t="n">
        <f aca="false">'Central pensions'!W71</f>
        <v>341078.85152813</v>
      </c>
      <c r="K71" s="9"/>
      <c r="L71" s="42" t="n">
        <f aca="false">'Central pensions'!N71</f>
        <v>3112505.73039966</v>
      </c>
      <c r="M71" s="42"/>
      <c r="N71" s="42" t="n">
        <f aca="false">'Central pensions'!L71</f>
        <v>1051886.6429591</v>
      </c>
      <c r="O71" s="9"/>
      <c r="P71" s="9" t="n">
        <f aca="false">'Central pensions'!X71</f>
        <v>21937976.9840999</v>
      </c>
      <c r="Q71" s="42"/>
      <c r="R71" s="42" t="n">
        <f aca="false">'Central SIPA income'!G66</f>
        <v>29708224.1699417</v>
      </c>
      <c r="S71" s="42"/>
      <c r="T71" s="9" t="n">
        <f aca="false">'Central SIPA income'!J66</f>
        <v>113591969.976065</v>
      </c>
      <c r="U71" s="9"/>
      <c r="V71" s="42" t="n">
        <f aca="false">'Central SIPA income'!F66</f>
        <v>145548.165906367</v>
      </c>
      <c r="W71" s="42"/>
      <c r="X71" s="42" t="n">
        <f aca="false">'Central SIPA income'!M66</f>
        <v>365575.030056178</v>
      </c>
      <c r="Y71" s="9"/>
      <c r="Z71" s="9" t="n">
        <f aca="false">R71+V71-N71-L71-F71</f>
        <v>2480178.6497478</v>
      </c>
      <c r="AA71" s="9"/>
      <c r="AB71" s="9" t="n">
        <f aca="false">T71-P71-D71</f>
        <v>-36036184.8092726</v>
      </c>
      <c r="AC71" s="24"/>
      <c r="AD71" s="9"/>
      <c r="AE71" s="9"/>
      <c r="AF71" s="9"/>
      <c r="AG71" s="9" t="n">
        <f aca="false">BF71/100*$AG$37</f>
        <v>6611109680.70739</v>
      </c>
      <c r="AH71" s="43" t="n">
        <f aca="false">(AG71-AG70)/AG70</f>
        <v>0.00823186702319163</v>
      </c>
      <c r="AI71" s="43"/>
      <c r="AJ71" s="43" t="n">
        <f aca="false">AB71/AG71</f>
        <v>-0.00545085266312155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7" t="n">
        <f aca="false">workers_and_wage_central!C59</f>
        <v>12991304</v>
      </c>
      <c r="AX71" s="7"/>
      <c r="AY71" s="43" t="n">
        <f aca="false">(AW71-AW70)/AW70</f>
        <v>0.00549701666705237</v>
      </c>
      <c r="AZ71" s="48" t="n">
        <f aca="false">workers_and_wage_central!B59</f>
        <v>7478.92266258077</v>
      </c>
      <c r="BA71" s="43" t="n">
        <f aca="false">(AZ71-AZ70)/AZ70</f>
        <v>0.00271989902586141</v>
      </c>
      <c r="BB71" s="7"/>
      <c r="BC71" s="7"/>
      <c r="BD71" s="7"/>
      <c r="BE71" s="7"/>
      <c r="BF71" s="7" t="n">
        <f aca="false">BF70*(1+AY71)*(1+BA71)*(1-BE71)</f>
        <v>125.898563327665</v>
      </c>
      <c r="BG71" s="7"/>
      <c r="BH71" s="7" t="n">
        <f aca="false">BH70+1</f>
        <v>40</v>
      </c>
      <c r="BI71" s="43" t="n">
        <f aca="false">T78/AG78</f>
        <v>0.0150792298235272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127615978.613164</v>
      </c>
      <c r="E72" s="9"/>
      <c r="F72" s="42" t="n">
        <f aca="false">'Central pensions'!I72</f>
        <v>23195714.7319966</v>
      </c>
      <c r="G72" s="9" t="n">
        <f aca="false">'Central pensions'!K72</f>
        <v>2050903.72637895</v>
      </c>
      <c r="H72" s="9" t="n">
        <f aca="false">'Central pensions'!V72</f>
        <v>11283467.1881096</v>
      </c>
      <c r="I72" s="42" t="n">
        <f aca="false">'Central pensions'!M72</f>
        <v>63430.0121560497</v>
      </c>
      <c r="J72" s="9" t="n">
        <f aca="false">'Central pensions'!W72</f>
        <v>348973.212003388</v>
      </c>
      <c r="K72" s="9"/>
      <c r="L72" s="42" t="n">
        <f aca="false">'Central pensions'!N72</f>
        <v>3087479.63968412</v>
      </c>
      <c r="M72" s="42"/>
      <c r="N72" s="42" t="n">
        <f aca="false">'Central pensions'!L72</f>
        <v>1052070.19224272</v>
      </c>
      <c r="O72" s="9"/>
      <c r="P72" s="9" t="n">
        <f aca="false">'Central pensions'!X72</f>
        <v>21809126.3144106</v>
      </c>
      <c r="Q72" s="42"/>
      <c r="R72" s="42" t="n">
        <f aca="false">'Central SIPA income'!G67</f>
        <v>26181971.6869392</v>
      </c>
      <c r="S72" s="42"/>
      <c r="T72" s="9" t="n">
        <f aca="false">'Central SIPA income'!J67</f>
        <v>100109037.981007</v>
      </c>
      <c r="U72" s="9"/>
      <c r="V72" s="42" t="n">
        <f aca="false">'Central SIPA income'!F67</f>
        <v>147844.179767327</v>
      </c>
      <c r="W72" s="42"/>
      <c r="X72" s="42" t="n">
        <f aca="false">'Central SIPA income'!M67</f>
        <v>371341.954915744</v>
      </c>
      <c r="Y72" s="9"/>
      <c r="Z72" s="9" t="n">
        <f aca="false">R72+V72-N72-L72-F72</f>
        <v>-1005448.69721698</v>
      </c>
      <c r="AA72" s="9"/>
      <c r="AB72" s="9" t="n">
        <f aca="false">T72-P72-D72</f>
        <v>-49316066.9465671</v>
      </c>
      <c r="AC72" s="24"/>
      <c r="AD72" s="9"/>
      <c r="AE72" s="9"/>
      <c r="AF72" s="9"/>
      <c r="AG72" s="9" t="n">
        <f aca="false">BF72/100*$AG$37</f>
        <v>6664144735.63826</v>
      </c>
      <c r="AH72" s="43" t="n">
        <f aca="false">(AG72-AG71)/AG71</f>
        <v>0.00802211088489891</v>
      </c>
      <c r="AI72" s="43"/>
      <c r="AJ72" s="43" t="n">
        <f aca="false">AB72/AG72</f>
        <v>-0.00740020946466492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47" t="n">
        <f aca="false">workers_and_wage_central!C60</f>
        <v>13000363</v>
      </c>
      <c r="AY72" s="43" t="n">
        <f aca="false">(AW72-AW71)/AW71</f>
        <v>0.000697312602337687</v>
      </c>
      <c r="AZ72" s="48" t="n">
        <f aca="false">workers_and_wage_central!B60</f>
        <v>7533.66608917379</v>
      </c>
      <c r="BA72" s="43" t="n">
        <f aca="false">(AZ72-AZ71)/AZ71</f>
        <v>0.00731969416757281</v>
      </c>
      <c r="BB72" s="7"/>
      <c r="BC72" s="7"/>
      <c r="BD72" s="7"/>
      <c r="BE72" s="7"/>
      <c r="BF72" s="7" t="n">
        <f aca="false">BF71*(1+AY72)*(1+BA72)*(1-BE72)</f>
        <v>126.908535562929</v>
      </c>
      <c r="BG72" s="7"/>
      <c r="BH72" s="0" t="n">
        <f aca="false">BH71+1</f>
        <v>41</v>
      </c>
      <c r="BI72" s="43" t="n">
        <f aca="false">T79/AG79</f>
        <v>0.0173015165895458</v>
      </c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127436028.386598</v>
      </c>
      <c r="E73" s="9"/>
      <c r="F73" s="42" t="n">
        <f aca="false">'Central pensions'!I73</f>
        <v>23163006.6482069</v>
      </c>
      <c r="G73" s="9" t="n">
        <f aca="false">'Central pensions'!K73</f>
        <v>2120394.46385548</v>
      </c>
      <c r="H73" s="9" t="n">
        <f aca="false">'Central pensions'!V73</f>
        <v>11665784.7226232</v>
      </c>
      <c r="I73" s="42" t="n">
        <f aca="false">'Central pensions'!M73</f>
        <v>65579.2102223341</v>
      </c>
      <c r="J73" s="9" t="n">
        <f aca="false">'Central pensions'!W73</f>
        <v>360797.465648138</v>
      </c>
      <c r="K73" s="9"/>
      <c r="L73" s="42" t="n">
        <f aca="false">'Central pensions'!N73</f>
        <v>3038705.69392739</v>
      </c>
      <c r="M73" s="42"/>
      <c r="N73" s="42" t="n">
        <f aca="false">'Central pensions'!L73</f>
        <v>1051194.98704019</v>
      </c>
      <c r="O73" s="9"/>
      <c r="P73" s="9" t="n">
        <f aca="false">'Central pensions'!X73</f>
        <v>21551222.9572203</v>
      </c>
      <c r="Q73" s="42"/>
      <c r="R73" s="42" t="n">
        <f aca="false">'Central SIPA income'!G68</f>
        <v>30131790.1904444</v>
      </c>
      <c r="S73" s="42"/>
      <c r="T73" s="9" t="n">
        <f aca="false">'Central SIPA income'!J68</f>
        <v>115211511.366644</v>
      </c>
      <c r="U73" s="9"/>
      <c r="V73" s="42" t="n">
        <f aca="false">'Central SIPA income'!F68</f>
        <v>146825.265093246</v>
      </c>
      <c r="W73" s="42"/>
      <c r="X73" s="42" t="n">
        <f aca="false">'Central SIPA income'!M68</f>
        <v>368782.735015705</v>
      </c>
      <c r="Y73" s="9"/>
      <c r="Z73" s="9" t="n">
        <f aca="false">R73+V73-N73-L73-F73</f>
        <v>3025708.12636321</v>
      </c>
      <c r="AA73" s="9"/>
      <c r="AB73" s="9" t="n">
        <f aca="false">T73-P73-D73</f>
        <v>-33775739.9771738</v>
      </c>
      <c r="AC73" s="24"/>
      <c r="AD73" s="9"/>
      <c r="AE73" s="9"/>
      <c r="AF73" s="9"/>
      <c r="AG73" s="9" t="n">
        <f aca="false">BF73/100*$AG$37</f>
        <v>6693219201.08029</v>
      </c>
      <c r="AH73" s="43" t="n">
        <f aca="false">(AG73-AG72)/AG72</f>
        <v>0.00436282022605913</v>
      </c>
      <c r="AI73" s="43" t="n">
        <f aca="false">(AG73-AG69)/AG69</f>
        <v>0.0279036186204008</v>
      </c>
      <c r="AJ73" s="43" t="n">
        <f aca="false">AB73/AG73</f>
        <v>-0.00504626233841593</v>
      </c>
      <c r="AK73" s="50"/>
      <c r="AL73" s="7"/>
      <c r="AM73" s="7"/>
      <c r="AN73" s="7"/>
      <c r="AO73" s="7"/>
      <c r="AP73" s="7"/>
      <c r="AQ73" s="7"/>
      <c r="AR73" s="7"/>
      <c r="AS73" s="7"/>
      <c r="AT73" s="7"/>
      <c r="AW73" s="47" t="n">
        <f aca="false">workers_and_wage_central!C61</f>
        <v>12971118</v>
      </c>
      <c r="AY73" s="43" t="n">
        <f aca="false">(AW73-AW72)/AW72</f>
        <v>-0.00224955257018592</v>
      </c>
      <c r="AZ73" s="48" t="n">
        <f aca="false">workers_and_wage_central!B61</f>
        <v>7583.5938129171</v>
      </c>
      <c r="BA73" s="43" t="n">
        <f aca="false">(AZ73-AZ72)/AZ72</f>
        <v>0.00662728121373277</v>
      </c>
      <c r="BB73" s="7"/>
      <c r="BC73" s="7"/>
      <c r="BD73" s="7"/>
      <c r="BE73" s="7"/>
      <c r="BF73" s="7" t="n">
        <f aca="false">BF72*(1+AY73)*(1+BA73)*(1-BE73)</f>
        <v>127.462214688742</v>
      </c>
      <c r="BG73" s="50" t="e">
        <f aca="false">(BB73-BB69)/BB69</f>
        <v>#DIV/0!</v>
      </c>
      <c r="BH73" s="0" t="n">
        <f aca="false">BH72+1</f>
        <v>42</v>
      </c>
      <c r="BI73" s="43" t="n">
        <f aca="false">T80/AG80</f>
        <v>0.0150307040253862</v>
      </c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127874945.99804</v>
      </c>
      <c r="E74" s="6"/>
      <c r="F74" s="8" t="n">
        <f aca="false">'Central pensions'!I74</f>
        <v>23242785.1196531</v>
      </c>
      <c r="G74" s="6" t="n">
        <f aca="false">'Central pensions'!K74</f>
        <v>2188095.46414834</v>
      </c>
      <c r="H74" s="6" t="n">
        <f aca="false">'Central pensions'!V74</f>
        <v>12038255.6512101</v>
      </c>
      <c r="I74" s="8" t="n">
        <f aca="false">'Central pensions'!M74</f>
        <v>67673.0555922166</v>
      </c>
      <c r="J74" s="6" t="n">
        <f aca="false">'Central pensions'!W74</f>
        <v>372317.185088971</v>
      </c>
      <c r="K74" s="6"/>
      <c r="L74" s="8" t="n">
        <f aca="false">'Central pensions'!N74</f>
        <v>3709277.27832446</v>
      </c>
      <c r="M74" s="8"/>
      <c r="N74" s="8" t="n">
        <f aca="false">'Central pensions'!L74</f>
        <v>1057435.14256572</v>
      </c>
      <c r="O74" s="6"/>
      <c r="P74" s="6" t="n">
        <f aca="false">'Central pensions'!X74</f>
        <v>25065153.5909778</v>
      </c>
      <c r="Q74" s="8"/>
      <c r="R74" s="8" t="n">
        <f aca="false">'Central SIPA income'!G69</f>
        <v>26731646.2805528</v>
      </c>
      <c r="S74" s="8"/>
      <c r="T74" s="6" t="n">
        <f aca="false">'Central SIPA income'!J69</f>
        <v>102210766.43092</v>
      </c>
      <c r="U74" s="6"/>
      <c r="V74" s="8" t="n">
        <f aca="false">'Central SIPA income'!F69</f>
        <v>144560.152974666</v>
      </c>
      <c r="W74" s="8"/>
      <c r="X74" s="8" t="n">
        <f aca="false">'Central SIPA income'!M69</f>
        <v>363093.426423777</v>
      </c>
      <c r="Y74" s="6"/>
      <c r="Z74" s="6" t="n">
        <f aca="false">R74+V74-N74-L74-F74</f>
        <v>-1133291.10701587</v>
      </c>
      <c r="AA74" s="6"/>
      <c r="AB74" s="6" t="n">
        <f aca="false">T74-P74-D74</f>
        <v>-50729333.1580977</v>
      </c>
      <c r="AC74" s="24"/>
      <c r="AD74" s="6"/>
      <c r="AE74" s="6"/>
      <c r="AF74" s="6"/>
      <c r="AG74" s="6" t="n">
        <f aca="false">BF74/100*$AG$37</f>
        <v>6787554710.5008</v>
      </c>
      <c r="AH74" s="36" t="n">
        <f aca="false">(AG74-AG73)/AG73</f>
        <v>0.0140941909395842</v>
      </c>
      <c r="AI74" s="36"/>
      <c r="AJ74" s="36" t="n">
        <f aca="false">AB74/AG74</f>
        <v>-0.00747387466057784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0.00622934373008996</v>
      </c>
      <c r="AV74" s="5"/>
      <c r="AW74" s="40" t="n">
        <f aca="false">workers_and_wage_central!C62</f>
        <v>13008780</v>
      </c>
      <c r="AX74" s="5"/>
      <c r="AY74" s="36" t="n">
        <f aca="false">(AW74-AW73)/AW73</f>
        <v>0.00290352766816245</v>
      </c>
      <c r="AZ74" s="41" t="n">
        <f aca="false">workers_and_wage_central!B62</f>
        <v>7668.2135618823</v>
      </c>
      <c r="BA74" s="36" t="n">
        <f aca="false">(AZ74-AZ73)/AZ73</f>
        <v>0.0111582649404387</v>
      </c>
      <c r="BB74" s="5"/>
      <c r="BC74" s="5"/>
      <c r="BD74" s="5"/>
      <c r="BE74" s="5"/>
      <c r="BF74" s="5" t="n">
        <f aca="false">BF73*(1+AY74)*(1+BA74)*(1-BE74)</f>
        <v>129.258691480148</v>
      </c>
      <c r="BG74" s="5"/>
      <c r="BH74" s="5" t="n">
        <f aca="false">BH73+1</f>
        <v>43</v>
      </c>
      <c r="BI74" s="36" t="n">
        <f aca="false">T81/AG81</f>
        <v>0.0172012008820498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128260136.576786</v>
      </c>
      <c r="E75" s="9"/>
      <c r="F75" s="42" t="n">
        <f aca="false">'Central pensions'!I75</f>
        <v>23312798.0669278</v>
      </c>
      <c r="G75" s="9" t="n">
        <f aca="false">'Central pensions'!K75</f>
        <v>2259883.43976149</v>
      </c>
      <c r="H75" s="9" t="n">
        <f aca="false">'Central pensions'!V75</f>
        <v>12433211.9121565</v>
      </c>
      <c r="I75" s="42" t="n">
        <f aca="false">'Central pensions'!M75</f>
        <v>69893.3022606643</v>
      </c>
      <c r="J75" s="9" t="n">
        <f aca="false">'Central pensions'!W75</f>
        <v>384532.327180098</v>
      </c>
      <c r="K75" s="9"/>
      <c r="L75" s="42" t="n">
        <f aca="false">'Central pensions'!N75</f>
        <v>3061301.78478782</v>
      </c>
      <c r="M75" s="42"/>
      <c r="N75" s="42" t="n">
        <f aca="false">'Central pensions'!L75</f>
        <v>1062832.72016912</v>
      </c>
      <c r="O75" s="9"/>
      <c r="P75" s="9" t="n">
        <f aca="false">'Central pensions'!X75</f>
        <v>21732501.5541013</v>
      </c>
      <c r="Q75" s="42"/>
      <c r="R75" s="42" t="n">
        <f aca="false">'Central SIPA income'!G70</f>
        <v>30811855.4064995</v>
      </c>
      <c r="S75" s="42"/>
      <c r="T75" s="9" t="n">
        <f aca="false">'Central SIPA income'!J70</f>
        <v>117811799.662639</v>
      </c>
      <c r="U75" s="9"/>
      <c r="V75" s="42" t="n">
        <f aca="false">'Central SIPA income'!F70</f>
        <v>146387.221817045</v>
      </c>
      <c r="W75" s="42"/>
      <c r="X75" s="42" t="n">
        <f aca="false">'Central SIPA income'!M70</f>
        <v>367682.496597269</v>
      </c>
      <c r="Y75" s="9"/>
      <c r="Z75" s="9" t="n">
        <f aca="false">R75+V75-N75-L75-F75</f>
        <v>3521310.05643182</v>
      </c>
      <c r="AA75" s="9"/>
      <c r="AB75" s="9" t="n">
        <f aca="false">T75-P75-D75</f>
        <v>-32180838.4682487</v>
      </c>
      <c r="AC75" s="24"/>
      <c r="AD75" s="9"/>
      <c r="AE75" s="9"/>
      <c r="AF75" s="9"/>
      <c r="AG75" s="9" t="n">
        <f aca="false">BF75/100*$AG$37</f>
        <v>6810902551.25636</v>
      </c>
      <c r="AH75" s="43" t="n">
        <f aca="false">(AG75-AG74)/AG74</f>
        <v>0.00343980148247501</v>
      </c>
      <c r="AI75" s="43"/>
      <c r="AJ75" s="43" t="n">
        <f aca="false">AB75/AG75</f>
        <v>-0.0047249007346776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7" t="n">
        <f aca="false">workers_and_wage_central!C63</f>
        <v>13022880</v>
      </c>
      <c r="AX75" s="7"/>
      <c r="AY75" s="43" t="n">
        <f aca="false">(AW75-AW74)/AW74</f>
        <v>0.0010838833464783</v>
      </c>
      <c r="AZ75" s="48" t="n">
        <f aca="false">workers_and_wage_central!B63</f>
        <v>7686.2596853907</v>
      </c>
      <c r="BA75" s="43" t="n">
        <f aca="false">(AZ75-AZ74)/AZ74</f>
        <v>0.00235336736030657</v>
      </c>
      <c r="BB75" s="7"/>
      <c r="BC75" s="7"/>
      <c r="BD75" s="7"/>
      <c r="BE75" s="7"/>
      <c r="BF75" s="7" t="n">
        <f aca="false">BF74*(1+AY75)*(1+BA75)*(1-BE75)</f>
        <v>129.703315718724</v>
      </c>
      <c r="BG75" s="7"/>
      <c r="BH75" s="7" t="n">
        <f aca="false">BH74+1</f>
        <v>44</v>
      </c>
      <c r="BI75" s="43" t="n">
        <f aca="false">T82/AG82</f>
        <v>0.0149907571105838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129317620.102428</v>
      </c>
      <c r="E76" s="9"/>
      <c r="F76" s="42" t="n">
        <f aca="false">'Central pensions'!I76</f>
        <v>23505008.2153837</v>
      </c>
      <c r="G76" s="9" t="n">
        <f aca="false">'Central pensions'!K76</f>
        <v>2310493.76851067</v>
      </c>
      <c r="H76" s="9" t="n">
        <f aca="false">'Central pensions'!V76</f>
        <v>12711655.0084735</v>
      </c>
      <c r="I76" s="42" t="n">
        <f aca="false">'Central pensions'!M76</f>
        <v>71458.5701601235</v>
      </c>
      <c r="J76" s="9" t="n">
        <f aca="false">'Central pensions'!W76</f>
        <v>393143.969334229</v>
      </c>
      <c r="K76" s="9"/>
      <c r="L76" s="42" t="n">
        <f aca="false">'Central pensions'!N76</f>
        <v>3041618.2245221</v>
      </c>
      <c r="M76" s="42"/>
      <c r="N76" s="42" t="n">
        <f aca="false">'Central pensions'!L76</f>
        <v>1074961.02409266</v>
      </c>
      <c r="O76" s="9"/>
      <c r="P76" s="9" t="n">
        <f aca="false">'Central pensions'!X76</f>
        <v>21697089.81607</v>
      </c>
      <c r="Q76" s="42"/>
      <c r="R76" s="42" t="n">
        <f aca="false">'Central SIPA income'!G71</f>
        <v>26743242.3688079</v>
      </c>
      <c r="S76" s="42"/>
      <c r="T76" s="9" t="n">
        <f aca="false">'Central SIPA income'!J71</f>
        <v>102255105.079416</v>
      </c>
      <c r="U76" s="9"/>
      <c r="V76" s="42" t="n">
        <f aca="false">'Central SIPA income'!F71</f>
        <v>154236.768421617</v>
      </c>
      <c r="W76" s="42"/>
      <c r="X76" s="42" t="n">
        <f aca="false">'Central SIPA income'!M71</f>
        <v>387398.294580872</v>
      </c>
      <c r="Y76" s="9"/>
      <c r="Z76" s="9" t="n">
        <f aca="false">R76+V76-N76-L76-F76</f>
        <v>-724108.326768942</v>
      </c>
      <c r="AA76" s="9"/>
      <c r="AB76" s="9" t="n">
        <f aca="false">T76-P76-D76</f>
        <v>-48759604.839082</v>
      </c>
      <c r="AC76" s="24"/>
      <c r="AD76" s="9"/>
      <c r="AE76" s="9"/>
      <c r="AF76" s="9"/>
      <c r="AG76" s="9" t="n">
        <f aca="false">BF76/100*$AG$37</f>
        <v>6799349259.05653</v>
      </c>
      <c r="AH76" s="43" t="n">
        <f aca="false">(AG76-AG75)/AG75</f>
        <v>-0.00169629386309522</v>
      </c>
      <c r="AI76" s="43"/>
      <c r="AJ76" s="43" t="n">
        <f aca="false">AB76/AG76</f>
        <v>-0.00717121638870597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47" t="n">
        <f aca="false">workers_and_wage_central!C64</f>
        <v>12984395</v>
      </c>
      <c r="AY76" s="43" t="n">
        <f aca="false">(AW76-AW75)/AW75</f>
        <v>-0.00295518349243792</v>
      </c>
      <c r="AZ76" s="48" t="n">
        <f aca="false">workers_and_wage_central!B64</f>
        <v>7695.96451755689</v>
      </c>
      <c r="BA76" s="43" t="n">
        <f aca="false">(AZ76-AZ75)/AZ75</f>
        <v>0.00126262090580087</v>
      </c>
      <c r="BB76" s="7"/>
      <c r="BC76" s="7"/>
      <c r="BD76" s="7"/>
      <c r="BE76" s="7"/>
      <c r="BF76" s="7" t="n">
        <f aca="false">BF75*(1+AY76)*(1+BA76)*(1-BE76)</f>
        <v>129.483300780247</v>
      </c>
      <c r="BG76" s="7"/>
      <c r="BH76" s="0" t="n">
        <f aca="false">BH75+1</f>
        <v>45</v>
      </c>
      <c r="BI76" s="43" t="n">
        <f aca="false">T83/AG83</f>
        <v>0.0172966973498874</v>
      </c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129616911.094756</v>
      </c>
      <c r="E77" s="9"/>
      <c r="F77" s="42" t="n">
        <f aca="false">'Central pensions'!I77</f>
        <v>23559407.896014</v>
      </c>
      <c r="G77" s="9" t="n">
        <f aca="false">'Central pensions'!K77</f>
        <v>2335346.12367493</v>
      </c>
      <c r="H77" s="9" t="n">
        <f aca="false">'Central pensions'!V77</f>
        <v>12848385.333957</v>
      </c>
      <c r="I77" s="42" t="n">
        <f aca="false">'Central pensions'!M77</f>
        <v>72227.1997012864</v>
      </c>
      <c r="J77" s="9" t="n">
        <f aca="false">'Central pensions'!W77</f>
        <v>397372.742287328</v>
      </c>
      <c r="K77" s="9"/>
      <c r="L77" s="42" t="n">
        <f aca="false">'Central pensions'!N77</f>
        <v>3036473.10722082</v>
      </c>
      <c r="M77" s="42"/>
      <c r="N77" s="42" t="n">
        <f aca="false">'Central pensions'!L77</f>
        <v>1078718.66792273</v>
      </c>
      <c r="O77" s="9"/>
      <c r="P77" s="9" t="n">
        <f aca="false">'Central pensions'!X77</f>
        <v>21691065.2256036</v>
      </c>
      <c r="Q77" s="42"/>
      <c r="R77" s="42" t="n">
        <f aca="false">'Central SIPA income'!G72</f>
        <v>31049953.7181016</v>
      </c>
      <c r="S77" s="42"/>
      <c r="T77" s="9" t="n">
        <f aca="false">'Central SIPA income'!J72</f>
        <v>118722189.193435</v>
      </c>
      <c r="U77" s="9"/>
      <c r="V77" s="42" t="n">
        <f aca="false">'Central SIPA income'!F72</f>
        <v>152158.571984093</v>
      </c>
      <c r="W77" s="42"/>
      <c r="X77" s="42" t="n">
        <f aca="false">'Central SIPA income'!M72</f>
        <v>382178.464290469</v>
      </c>
      <c r="Y77" s="9"/>
      <c r="Z77" s="9" t="n">
        <f aca="false">R77+V77-N77-L77-F77</f>
        <v>3527512.61892819</v>
      </c>
      <c r="AA77" s="9"/>
      <c r="AB77" s="9" t="n">
        <f aca="false">T77-P77-D77</f>
        <v>-32585787.1269242</v>
      </c>
      <c r="AC77" s="24"/>
      <c r="AD77" s="9"/>
      <c r="AE77" s="9"/>
      <c r="AF77" s="9"/>
      <c r="AG77" s="9" t="n">
        <f aca="false">BF77/100*$AG$37</f>
        <v>6861085149.79686</v>
      </c>
      <c r="AH77" s="43" t="n">
        <f aca="false">(AG77-AG76)/AG76</f>
        <v>0.00907967636139582</v>
      </c>
      <c r="AI77" s="43" t="n">
        <f aca="false">(AG77-AG73)/AG73</f>
        <v>0.0250800016663847</v>
      </c>
      <c r="AJ77" s="43" t="n">
        <f aca="false">AB77/AG77</f>
        <v>-0.00474936346299229</v>
      </c>
      <c r="AK77" s="50"/>
      <c r="AL77" s="7"/>
      <c r="AM77" s="7"/>
      <c r="AN77" s="7"/>
      <c r="AO77" s="7"/>
      <c r="AP77" s="7"/>
      <c r="AQ77" s="7"/>
      <c r="AR77" s="7"/>
      <c r="AS77" s="7"/>
      <c r="AT77" s="7"/>
      <c r="AW77" s="47" t="n">
        <f aca="false">workers_and_wage_central!C65</f>
        <v>13043013</v>
      </c>
      <c r="AY77" s="43" t="n">
        <f aca="false">(AW77-AW76)/AW76</f>
        <v>0.00451449605468718</v>
      </c>
      <c r="AZ77" s="48" t="n">
        <f aca="false">workers_and_wage_central!B65</f>
        <v>7730.94008614715</v>
      </c>
      <c r="BA77" s="43" t="n">
        <f aca="false">(AZ77-AZ76)/AZ76</f>
        <v>0.00454466344153177</v>
      </c>
      <c r="BB77" s="7"/>
      <c r="BC77" s="7"/>
      <c r="BD77" s="7"/>
      <c r="BE77" s="7"/>
      <c r="BF77" s="7" t="n">
        <f aca="false">BF76*(1+AY77)*(1+BA77)*(1-BE77)</f>
        <v>130.658967245537</v>
      </c>
      <c r="BG77" s="50" t="e">
        <f aca="false">(BB77-BB73)/BB73</f>
        <v>#DIV/0!</v>
      </c>
      <c r="BH77" s="0" t="n">
        <f aca="false">BH76+1</f>
        <v>46</v>
      </c>
      <c r="BI77" s="43" t="n">
        <f aca="false">T84/AG84</f>
        <v>0.015129420842114</v>
      </c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129734383.81985</v>
      </c>
      <c r="E78" s="6"/>
      <c r="F78" s="8" t="n">
        <f aca="false">'Central pensions'!I78</f>
        <v>23580759.9543509</v>
      </c>
      <c r="G78" s="6" t="n">
        <f aca="false">'Central pensions'!K78</f>
        <v>2419061.21836196</v>
      </c>
      <c r="H78" s="6" t="n">
        <f aca="false">'Central pensions'!V78</f>
        <v>13308961.0849789</v>
      </c>
      <c r="I78" s="8" t="n">
        <f aca="false">'Central pensions'!M78</f>
        <v>74816.3263410912</v>
      </c>
      <c r="J78" s="6" t="n">
        <f aca="false">'Central pensions'!W78</f>
        <v>411617.353143674</v>
      </c>
      <c r="K78" s="6"/>
      <c r="L78" s="8" t="n">
        <f aca="false">'Central pensions'!N78</f>
        <v>3648965.10167917</v>
      </c>
      <c r="M78" s="8"/>
      <c r="N78" s="8" t="n">
        <f aca="false">'Central pensions'!L78</f>
        <v>1081039.88092361</v>
      </c>
      <c r="O78" s="6"/>
      <c r="P78" s="6" t="n">
        <f aca="false">'Central pensions'!X78</f>
        <v>24882059.7255747</v>
      </c>
      <c r="Q78" s="8"/>
      <c r="R78" s="8" t="n">
        <f aca="false">'Central SIPA income'!G73</f>
        <v>27233419.3785982</v>
      </c>
      <c r="S78" s="8"/>
      <c r="T78" s="6" t="n">
        <f aca="false">'Central SIPA income'!J73</f>
        <v>104129339.360825</v>
      </c>
      <c r="U78" s="6"/>
      <c r="V78" s="8" t="n">
        <f aca="false">'Central SIPA income'!F73</f>
        <v>155745.051665403</v>
      </c>
      <c r="W78" s="8"/>
      <c r="X78" s="8" t="n">
        <f aca="false">'Central SIPA income'!M73</f>
        <v>391186.667239136</v>
      </c>
      <c r="Y78" s="6"/>
      <c r="Z78" s="6" t="n">
        <f aca="false">R78+V78-N78-L78-F78</f>
        <v>-921600.506690025</v>
      </c>
      <c r="AA78" s="6"/>
      <c r="AB78" s="6" t="n">
        <f aca="false">T78-P78-D78</f>
        <v>-50487104.1845998</v>
      </c>
      <c r="AC78" s="24"/>
      <c r="AD78" s="6"/>
      <c r="AE78" s="6"/>
      <c r="AF78" s="6"/>
      <c r="AG78" s="6" t="n">
        <f aca="false">BF78/100*$AG$37</f>
        <v>6905481286.47513</v>
      </c>
      <c r="AH78" s="36" t="n">
        <f aca="false">(AG78-AG77)/AG77</f>
        <v>0.00647071646962227</v>
      </c>
      <c r="AI78" s="36"/>
      <c r="AJ78" s="36" t="n">
        <f aca="false">AB78/AG78</f>
        <v>-0.00731116371041109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0.00444309650088225</v>
      </c>
      <c r="AV78" s="5"/>
      <c r="AW78" s="40" t="n">
        <f aca="false">workers_and_wage_central!C66</f>
        <v>13030777</v>
      </c>
      <c r="AX78" s="5"/>
      <c r="AY78" s="36" t="n">
        <f aca="false">(AW78-AW77)/AW77</f>
        <v>-0.000938126796316158</v>
      </c>
      <c r="AZ78" s="41" t="n">
        <f aca="false">workers_and_wage_central!B66</f>
        <v>7788.27119339175</v>
      </c>
      <c r="BA78" s="36" t="n">
        <f aca="false">(AZ78-AZ77)/AZ77</f>
        <v>0.00741580022684744</v>
      </c>
      <c r="BB78" s="5"/>
      <c r="BC78" s="5"/>
      <c r="BD78" s="5"/>
      <c r="BE78" s="5"/>
      <c r="BF78" s="5" t="n">
        <f aca="false">BF77*(1+AY78)*(1+BA78)*(1-BE78)</f>
        <v>131.504424376796</v>
      </c>
      <c r="BG78" s="5"/>
      <c r="BH78" s="5" t="n">
        <f aca="false">BH77+1</f>
        <v>47</v>
      </c>
      <c r="BI78" s="36" t="n">
        <f aca="false">T85/AG85</f>
        <v>0.017324651787815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130305653.317192</v>
      </c>
      <c r="E79" s="9"/>
      <c r="F79" s="42" t="n">
        <f aca="false">'Central pensions'!I79</f>
        <v>23684594.9477385</v>
      </c>
      <c r="G79" s="9" t="n">
        <f aca="false">'Central pensions'!K79</f>
        <v>2480553.15668607</v>
      </c>
      <c r="H79" s="9" t="n">
        <f aca="false">'Central pensions'!V79</f>
        <v>13647271.5865832</v>
      </c>
      <c r="I79" s="42" t="n">
        <f aca="false">'Central pensions'!M79</f>
        <v>76718.1388665796</v>
      </c>
      <c r="J79" s="9" t="n">
        <f aca="false">'Central pensions'!W79</f>
        <v>422080.5645335</v>
      </c>
      <c r="K79" s="9"/>
      <c r="L79" s="42" t="n">
        <f aca="false">'Central pensions'!N79</f>
        <v>3032445.6706556</v>
      </c>
      <c r="M79" s="42"/>
      <c r="N79" s="42" t="n">
        <f aca="false">'Central pensions'!L79</f>
        <v>1087267.80780647</v>
      </c>
      <c r="O79" s="9"/>
      <c r="P79" s="9" t="n">
        <f aca="false">'Central pensions'!X79</f>
        <v>21717201.6833574</v>
      </c>
      <c r="Q79" s="42"/>
      <c r="R79" s="42" t="n">
        <f aca="false">'Central SIPA income'!G74</f>
        <v>31404538.0460087</v>
      </c>
      <c r="S79" s="42"/>
      <c r="T79" s="9" t="n">
        <f aca="false">'Central SIPA income'!J74</f>
        <v>120077973.103614</v>
      </c>
      <c r="U79" s="9"/>
      <c r="V79" s="42" t="n">
        <f aca="false">'Central SIPA income'!F74</f>
        <v>159689.129684229</v>
      </c>
      <c r="W79" s="42"/>
      <c r="X79" s="42" t="n">
        <f aca="false">'Central SIPA income'!M74</f>
        <v>401093.054113182</v>
      </c>
      <c r="Y79" s="9"/>
      <c r="Z79" s="9" t="n">
        <f aca="false">R79+V79-N79-L79-F79</f>
        <v>3759918.74949235</v>
      </c>
      <c r="AA79" s="9"/>
      <c r="AB79" s="9" t="n">
        <f aca="false">T79-P79-D79</f>
        <v>-31944881.8969354</v>
      </c>
      <c r="AC79" s="24"/>
      <c r="AD79" s="9"/>
      <c r="AE79" s="9"/>
      <c r="AF79" s="9"/>
      <c r="AG79" s="9" t="n">
        <f aca="false">BF79/100*$AG$37</f>
        <v>6940314884.0819</v>
      </c>
      <c r="AH79" s="43" t="n">
        <f aca="false">(AG79-AG78)/AG78</f>
        <v>0.00504434030905141</v>
      </c>
      <c r="AI79" s="43"/>
      <c r="AJ79" s="43" t="n">
        <f aca="false">AB79/AG79</f>
        <v>-0.00460280007902859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7" t="n">
        <f aca="false">workers_and_wage_central!C67</f>
        <v>13083798</v>
      </c>
      <c r="AX79" s="7"/>
      <c r="AY79" s="43" t="n">
        <f aca="false">(AW79-AW78)/AW78</f>
        <v>0.00406890548430074</v>
      </c>
      <c r="AZ79" s="48" t="n">
        <f aca="false">workers_and_wage_central!B67</f>
        <v>7795.83735832838</v>
      </c>
      <c r="BA79" s="43" t="n">
        <f aca="false">(AZ79-AZ78)/AZ78</f>
        <v>0.000971481956489911</v>
      </c>
      <c r="BB79" s="7"/>
      <c r="BC79" s="7"/>
      <c r="BD79" s="7"/>
      <c r="BE79" s="7"/>
      <c r="BF79" s="7" t="n">
        <f aca="false">BF78*(1+AY79)*(1+BA79)*(1-BE79)</f>
        <v>132.167777445499</v>
      </c>
      <c r="BG79" s="7"/>
      <c r="BH79" s="7" t="n">
        <f aca="false">BH78+1</f>
        <v>48</v>
      </c>
      <c r="BI79" s="43" t="n">
        <f aca="false">T86/AG86</f>
        <v>0.0151602427909533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130442622.250117</v>
      </c>
      <c r="E80" s="9"/>
      <c r="F80" s="42" t="n">
        <f aca="false">'Central pensions'!I80</f>
        <v>23709490.6726296</v>
      </c>
      <c r="G80" s="9" t="n">
        <f aca="false">'Central pensions'!K80</f>
        <v>2533332.51923862</v>
      </c>
      <c r="H80" s="9" t="n">
        <f aca="false">'Central pensions'!V80</f>
        <v>13937648.0669178</v>
      </c>
      <c r="I80" s="42" t="n">
        <f aca="false">'Central pensions'!M80</f>
        <v>78350.4902857305</v>
      </c>
      <c r="J80" s="9" t="n">
        <f aca="false">'Central pensions'!W80</f>
        <v>431061.280420136</v>
      </c>
      <c r="K80" s="9"/>
      <c r="L80" s="42" t="n">
        <f aca="false">'Central pensions'!N80</f>
        <v>2992677.77496783</v>
      </c>
      <c r="M80" s="42"/>
      <c r="N80" s="42" t="n">
        <f aca="false">'Central pensions'!L80</f>
        <v>1089652.94628054</v>
      </c>
      <c r="O80" s="9"/>
      <c r="P80" s="9" t="n">
        <f aca="false">'Central pensions'!X80</f>
        <v>21523968.2117396</v>
      </c>
      <c r="Q80" s="42"/>
      <c r="R80" s="42" t="n">
        <f aca="false">'Central SIPA income'!G75</f>
        <v>27348093.6473517</v>
      </c>
      <c r="S80" s="42"/>
      <c r="T80" s="9" t="n">
        <f aca="false">'Central SIPA income'!J75</f>
        <v>104567806.366417</v>
      </c>
      <c r="U80" s="9"/>
      <c r="V80" s="42" t="n">
        <f aca="false">'Central SIPA income'!F75</f>
        <v>161021.856622306</v>
      </c>
      <c r="W80" s="42"/>
      <c r="X80" s="42" t="n">
        <f aca="false">'Central SIPA income'!M75</f>
        <v>404440.479945793</v>
      </c>
      <c r="Y80" s="9"/>
      <c r="Z80" s="9" t="n">
        <f aca="false">R80+V80-N80-L80-F80</f>
        <v>-282705.88990403</v>
      </c>
      <c r="AA80" s="9"/>
      <c r="AB80" s="9" t="n">
        <f aca="false">T80-P80-D80</f>
        <v>-47398784.0954394</v>
      </c>
      <c r="AC80" s="24"/>
      <c r="AD80" s="9"/>
      <c r="AE80" s="9"/>
      <c r="AF80" s="9"/>
      <c r="AG80" s="9" t="n">
        <f aca="false">BF80/100*$AG$37</f>
        <v>6956946673.27672</v>
      </c>
      <c r="AH80" s="43" t="n">
        <f aca="false">(AG80-AG79)/AG79</f>
        <v>0.00239640268094614</v>
      </c>
      <c r="AI80" s="43"/>
      <c r="AJ80" s="43" t="n">
        <f aca="false">AB80/AG80</f>
        <v>-0.00681315903678109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47" t="n">
        <f aca="false">workers_and_wage_central!C68</f>
        <v>13087039</v>
      </c>
      <c r="AY80" s="43" t="n">
        <f aca="false">(AW80-AW79)/AW79</f>
        <v>0.00024771094753985</v>
      </c>
      <c r="AZ80" s="48" t="n">
        <f aca="false">workers_and_wage_central!B68</f>
        <v>7812.58406127354</v>
      </c>
      <c r="BA80" s="43" t="n">
        <f aca="false">(AZ80-AZ79)/AZ79</f>
        <v>0.00214815961075377</v>
      </c>
      <c r="BB80" s="7"/>
      <c r="BC80" s="7"/>
      <c r="BD80" s="7"/>
      <c r="BE80" s="7"/>
      <c r="BF80" s="7" t="n">
        <f aca="false">BF79*(1+AY80)*(1+BA80)*(1-BE80)</f>
        <v>132.484504661704</v>
      </c>
      <c r="BG80" s="7"/>
      <c r="BH80" s="0" t="n">
        <f aca="false">BH79+1</f>
        <v>49</v>
      </c>
      <c r="BI80" s="43" t="n">
        <f aca="false">T87/AG87</f>
        <v>0.0174857341696103</v>
      </c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130872689.755443</v>
      </c>
      <c r="E81" s="9"/>
      <c r="F81" s="42" t="n">
        <f aca="false">'Central pensions'!I81</f>
        <v>23787660.5325284</v>
      </c>
      <c r="G81" s="9" t="n">
        <f aca="false">'Central pensions'!K81</f>
        <v>2609461.18796589</v>
      </c>
      <c r="H81" s="9" t="n">
        <f aca="false">'Central pensions'!V81</f>
        <v>14356485.5406666</v>
      </c>
      <c r="I81" s="42" t="n">
        <f aca="false">'Central pensions'!M81</f>
        <v>80704.9851948218</v>
      </c>
      <c r="J81" s="9" t="n">
        <f aca="false">'Central pensions'!W81</f>
        <v>444015.01672165</v>
      </c>
      <c r="K81" s="9"/>
      <c r="L81" s="42" t="n">
        <f aca="false">'Central pensions'!N81</f>
        <v>2945185.60015387</v>
      </c>
      <c r="M81" s="42"/>
      <c r="N81" s="42" t="n">
        <f aca="false">'Central pensions'!L81</f>
        <v>1094746.23311587</v>
      </c>
      <c r="O81" s="9"/>
      <c r="P81" s="9" t="n">
        <f aca="false">'Central pensions'!X81</f>
        <v>21305552.8522671</v>
      </c>
      <c r="Q81" s="42"/>
      <c r="R81" s="42" t="n">
        <f aca="false">'Central SIPA income'!G76</f>
        <v>31418109.8263509</v>
      </c>
      <c r="S81" s="42"/>
      <c r="T81" s="9" t="n">
        <f aca="false">'Central SIPA income'!J76</f>
        <v>120129865.982042</v>
      </c>
      <c r="U81" s="9"/>
      <c r="V81" s="42" t="n">
        <f aca="false">'Central SIPA income'!F76</f>
        <v>163297.233274249</v>
      </c>
      <c r="W81" s="42"/>
      <c r="X81" s="42" t="n">
        <f aca="false">'Central SIPA income'!M76</f>
        <v>410155.570086184</v>
      </c>
      <c r="Y81" s="9"/>
      <c r="Z81" s="9" t="n">
        <f aca="false">R81+V81-N81-L81-F81</f>
        <v>3753814.69382705</v>
      </c>
      <c r="AA81" s="9"/>
      <c r="AB81" s="9" t="n">
        <f aca="false">T81-P81-D81</f>
        <v>-32048376.6256676</v>
      </c>
      <c r="AC81" s="24"/>
      <c r="AD81" s="9"/>
      <c r="AE81" s="9"/>
      <c r="AF81" s="9"/>
      <c r="AG81" s="9" t="n">
        <f aca="false">BF81/100*$AG$37</f>
        <v>6983806933.35213</v>
      </c>
      <c r="AH81" s="43" t="n">
        <f aca="false">(AG81-AG80)/AG80</f>
        <v>0.00386092654390917</v>
      </c>
      <c r="AI81" s="43" t="n">
        <f aca="false">(AG81-AG77)/AG77</f>
        <v>0.0178866434209624</v>
      </c>
      <c r="AJ81" s="43" t="n">
        <f aca="false">AB81/AG81</f>
        <v>-0.00458895512598095</v>
      </c>
      <c r="AK81" s="50"/>
      <c r="AL81" s="7"/>
      <c r="AM81" s="7"/>
      <c r="AN81" s="7"/>
      <c r="AO81" s="7"/>
      <c r="AP81" s="7"/>
      <c r="AQ81" s="7"/>
      <c r="AR81" s="7"/>
      <c r="AS81" s="7"/>
      <c r="AT81" s="7"/>
      <c r="AW81" s="47" t="n">
        <f aca="false">workers_and_wage_central!C69</f>
        <v>13147909</v>
      </c>
      <c r="AY81" s="43" t="n">
        <f aca="false">(AW81-AW80)/AW80</f>
        <v>0.00465116670012216</v>
      </c>
      <c r="AZ81" s="48" t="n">
        <f aca="false">workers_and_wage_central!B69</f>
        <v>7806.43882613756</v>
      </c>
      <c r="BA81" s="43" t="n">
        <f aca="false">(AZ81-AZ80)/AZ80</f>
        <v>-0.000786581633910467</v>
      </c>
      <c r="BB81" s="7"/>
      <c r="BC81" s="7"/>
      <c r="BD81" s="7"/>
      <c r="BE81" s="7"/>
      <c r="BF81" s="7" t="n">
        <f aca="false">BF80*(1+AY81)*(1+BA81)*(1-BE81)</f>
        <v>132.996017602409</v>
      </c>
      <c r="BG81" s="50" t="e">
        <f aca="false">(BB81-BB77)/BB77</f>
        <v>#DIV/0!</v>
      </c>
      <c r="BH81" s="0" t="n">
        <f aca="false">BH80+1</f>
        <v>50</v>
      </c>
      <c r="BI81" s="43" t="n">
        <f aca="false">T88/AG88</f>
        <v>0.0151975099301616</v>
      </c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131513329.702745</v>
      </c>
      <c r="E82" s="6"/>
      <c r="F82" s="8" t="n">
        <f aca="false">'Central pensions'!I82</f>
        <v>23904104.4263498</v>
      </c>
      <c r="G82" s="6" t="n">
        <f aca="false">'Central pensions'!K82</f>
        <v>2671037.89526685</v>
      </c>
      <c r="H82" s="6" t="n">
        <f aca="false">'Central pensions'!V82</f>
        <v>14695262.4161706</v>
      </c>
      <c r="I82" s="8" t="n">
        <f aca="false">'Central pensions'!M82</f>
        <v>82609.4194412436</v>
      </c>
      <c r="J82" s="6" t="n">
        <f aca="false">'Central pensions'!W82</f>
        <v>454492.652046518</v>
      </c>
      <c r="K82" s="6"/>
      <c r="L82" s="8" t="n">
        <f aca="false">'Central pensions'!N82</f>
        <v>3622113.90527851</v>
      </c>
      <c r="M82" s="8"/>
      <c r="N82" s="8" t="n">
        <f aca="false">'Central pensions'!L82</f>
        <v>1102732.98566957</v>
      </c>
      <c r="O82" s="6"/>
      <c r="P82" s="6" t="n">
        <f aca="false">'Central pensions'!X82</f>
        <v>24862077.8016181</v>
      </c>
      <c r="Q82" s="8"/>
      <c r="R82" s="8" t="n">
        <f aca="false">'Central SIPA income'!G77</f>
        <v>27494855.2908225</v>
      </c>
      <c r="S82" s="8"/>
      <c r="T82" s="6" t="n">
        <f aca="false">'Central SIPA income'!J77</f>
        <v>105128962.230309</v>
      </c>
      <c r="U82" s="6"/>
      <c r="V82" s="8" t="n">
        <f aca="false">'Central SIPA income'!F77</f>
        <v>165965.657584596</v>
      </c>
      <c r="W82" s="8"/>
      <c r="X82" s="8" t="n">
        <f aca="false">'Central SIPA income'!M77</f>
        <v>416857.882625699</v>
      </c>
      <c r="Y82" s="6"/>
      <c r="Z82" s="6" t="n">
        <f aca="false">R82+V82-N82-L82-F82</f>
        <v>-968130.368890826</v>
      </c>
      <c r="AA82" s="6"/>
      <c r="AB82" s="6" t="n">
        <f aca="false">T82-P82-D82</f>
        <v>-51246445.2740542</v>
      </c>
      <c r="AC82" s="24"/>
      <c r="AD82" s="6"/>
      <c r="AE82" s="6"/>
      <c r="AF82" s="6"/>
      <c r="AG82" s="6" t="n">
        <f aca="false">BF82/100*$AG$37</f>
        <v>7012918790.87855</v>
      </c>
      <c r="AH82" s="36" t="n">
        <f aca="false">(AG82-AG81)/AG81</f>
        <v>0.00416847971374855</v>
      </c>
      <c r="AI82" s="36"/>
      <c r="AJ82" s="36" t="n">
        <f aca="false">AB82/AG82</f>
        <v>-0.00730743457926657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0.00828875525097635</v>
      </c>
      <c r="AV82" s="5"/>
      <c r="AW82" s="40" t="n">
        <f aca="false">workers_and_wage_central!C70</f>
        <v>13183289</v>
      </c>
      <c r="AX82" s="5"/>
      <c r="AY82" s="36" t="n">
        <f aca="false">(AW82-AW81)/AW81</f>
        <v>0.00269092218390012</v>
      </c>
      <c r="AZ82" s="41" t="n">
        <f aca="false">workers_and_wage_central!B70</f>
        <v>7817.9423335631</v>
      </c>
      <c r="BA82" s="36" t="n">
        <f aca="false">(AZ82-AZ81)/AZ81</f>
        <v>0.00147359220788619</v>
      </c>
      <c r="BB82" s="5"/>
      <c r="BC82" s="5"/>
      <c r="BD82" s="5"/>
      <c r="BE82" s="5"/>
      <c r="BF82" s="5" t="n">
        <f aca="false">BF81*(1+AY82)*(1+BA82)*(1-BE82)</f>
        <v>133.550408803794</v>
      </c>
      <c r="BG82" s="5"/>
      <c r="BH82" s="5" t="n">
        <f aca="false">BH81+1</f>
        <v>51</v>
      </c>
      <c r="BI82" s="36" t="n">
        <f aca="false">T89/AG89</f>
        <v>0.0175328243812715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131619763.064623</v>
      </c>
      <c r="E83" s="9"/>
      <c r="F83" s="42" t="n">
        <f aca="false">'Central pensions'!I83</f>
        <v>23923449.9497468</v>
      </c>
      <c r="G83" s="9" t="n">
        <f aca="false">'Central pensions'!K83</f>
        <v>2745978.67456108</v>
      </c>
      <c r="H83" s="9" t="n">
        <f aca="false">'Central pensions'!V83</f>
        <v>15107564.4727429</v>
      </c>
      <c r="I83" s="42" t="n">
        <f aca="false">'Central pensions'!M83</f>
        <v>84927.1755018891</v>
      </c>
      <c r="J83" s="9" t="n">
        <f aca="false">'Central pensions'!W83</f>
        <v>467244.262043594</v>
      </c>
      <c r="K83" s="9"/>
      <c r="L83" s="42" t="n">
        <f aca="false">'Central pensions'!N83</f>
        <v>3005668.93559279</v>
      </c>
      <c r="M83" s="42"/>
      <c r="N83" s="42" t="n">
        <f aca="false">'Central pensions'!L83</f>
        <v>1105252.22102154</v>
      </c>
      <c r="O83" s="9"/>
      <c r="P83" s="9" t="n">
        <f aca="false">'Central pensions'!X83</f>
        <v>21677202.0130747</v>
      </c>
      <c r="Q83" s="42"/>
      <c r="R83" s="42" t="n">
        <f aca="false">'Central SIPA income'!G78</f>
        <v>32013186.158033</v>
      </c>
      <c r="S83" s="42"/>
      <c r="T83" s="9" t="n">
        <f aca="false">'Central SIPA income'!J78</f>
        <v>122405191.912506</v>
      </c>
      <c r="U83" s="9"/>
      <c r="V83" s="42" t="n">
        <f aca="false">'Central SIPA income'!F78</f>
        <v>162328.775431567</v>
      </c>
      <c r="W83" s="42"/>
      <c r="X83" s="42" t="n">
        <f aca="false">'Central SIPA income'!M78</f>
        <v>407723.08319951</v>
      </c>
      <c r="Y83" s="9"/>
      <c r="Z83" s="9" t="n">
        <f aca="false">R83+V83-N83-L83-F83</f>
        <v>4141143.82710342</v>
      </c>
      <c r="AA83" s="9"/>
      <c r="AB83" s="9" t="n">
        <f aca="false">T83-P83-D83</f>
        <v>-30891773.1651921</v>
      </c>
      <c r="AC83" s="24"/>
      <c r="AD83" s="9"/>
      <c r="AE83" s="9"/>
      <c r="AF83" s="9"/>
      <c r="AG83" s="9" t="n">
        <f aca="false">BF83/100*$AG$37</f>
        <v>7076795612.27349</v>
      </c>
      <c r="AH83" s="43" t="n">
        <f aca="false">(AG83-AG82)/AG82</f>
        <v>0.00910845017598471</v>
      </c>
      <c r="AI83" s="43"/>
      <c r="AJ83" s="43" t="n">
        <f aca="false">AB83/AG83</f>
        <v>-0.00436522048363465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7" t="n">
        <f aca="false">workers_and_wage_central!C71</f>
        <v>13191651</v>
      </c>
      <c r="AX83" s="7"/>
      <c r="AY83" s="43" t="n">
        <f aca="false">(AW83-AW82)/AW82</f>
        <v>0.000634287847289095</v>
      </c>
      <c r="AZ83" s="48" t="n">
        <f aca="false">workers_and_wage_central!B71</f>
        <v>7884.15085071628</v>
      </c>
      <c r="BA83" s="43" t="n">
        <f aca="false">(AZ83-AZ82)/AZ82</f>
        <v>0.00846879067768743</v>
      </c>
      <c r="BB83" s="7"/>
      <c r="BC83" s="7"/>
      <c r="BD83" s="7"/>
      <c r="BE83" s="7"/>
      <c r="BF83" s="7" t="n">
        <f aca="false">BF82*(1+AY83)*(1+BA83)*(1-BE83)</f>
        <v>134.766846048366</v>
      </c>
      <c r="BG83" s="7"/>
      <c r="BH83" s="7" t="n">
        <f aca="false">BH82+1</f>
        <v>52</v>
      </c>
      <c r="BI83" s="43" t="n">
        <f aca="false">T90/AG90</f>
        <v>0.0152396290367455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132653317.904008</v>
      </c>
      <c r="E84" s="9"/>
      <c r="F84" s="42" t="n">
        <f aca="false">'Central pensions'!I84</f>
        <v>24111310.7762262</v>
      </c>
      <c r="G84" s="9" t="n">
        <f aca="false">'Central pensions'!K84</f>
        <v>2850483.96187551</v>
      </c>
      <c r="H84" s="9" t="n">
        <f aca="false">'Central pensions'!V84</f>
        <v>15682521.7295022</v>
      </c>
      <c r="I84" s="42" t="n">
        <f aca="false">'Central pensions'!M84</f>
        <v>88159.2977899644</v>
      </c>
      <c r="J84" s="9" t="n">
        <f aca="false">'Central pensions'!W84</f>
        <v>485026.445242337</v>
      </c>
      <c r="K84" s="9"/>
      <c r="L84" s="42" t="n">
        <f aca="false">'Central pensions'!N84</f>
        <v>2956310.87273566</v>
      </c>
      <c r="M84" s="42"/>
      <c r="N84" s="42" t="n">
        <f aca="false">'Central pensions'!L84</f>
        <v>1117321.93583731</v>
      </c>
      <c r="O84" s="9"/>
      <c r="P84" s="9" t="n">
        <f aca="false">'Central pensions'!X84</f>
        <v>21487486.8000455</v>
      </c>
      <c r="Q84" s="42"/>
      <c r="R84" s="42" t="n">
        <f aca="false">'Central SIPA income'!G79</f>
        <v>28396142.9038401</v>
      </c>
      <c r="S84" s="42"/>
      <c r="T84" s="9" t="n">
        <f aca="false">'Central SIPA income'!J79</f>
        <v>108575113.534812</v>
      </c>
      <c r="U84" s="9"/>
      <c r="V84" s="42" t="n">
        <f aca="false">'Central SIPA income'!F79</f>
        <v>159890.165804259</v>
      </c>
      <c r="W84" s="42"/>
      <c r="X84" s="42" t="n">
        <f aca="false">'Central SIPA income'!M79</f>
        <v>401597.998886375</v>
      </c>
      <c r="Y84" s="9"/>
      <c r="Z84" s="9" t="n">
        <f aca="false">R84+V84-N84-L84-F84</f>
        <v>371089.484845251</v>
      </c>
      <c r="AA84" s="9"/>
      <c r="AB84" s="9" t="n">
        <f aca="false">T84-P84-D84</f>
        <v>-45565691.1692417</v>
      </c>
      <c r="AC84" s="24"/>
      <c r="AD84" s="9"/>
      <c r="AE84" s="9"/>
      <c r="AF84" s="9"/>
      <c r="AG84" s="9" t="n">
        <f aca="false">BF84/100*$AG$37</f>
        <v>7176422327.58732</v>
      </c>
      <c r="AH84" s="43" t="n">
        <f aca="false">(AG84-AG83)/AG83</f>
        <v>0.0140779415956341</v>
      </c>
      <c r="AI84" s="43"/>
      <c r="AJ84" s="43" t="n">
        <f aca="false">AB84/AG84</f>
        <v>-0.00634936032040365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47" t="n">
        <f aca="false">workers_and_wage_central!C72</f>
        <v>13295405</v>
      </c>
      <c r="AY84" s="43" t="n">
        <f aca="false">(AW84-AW83)/AW83</f>
        <v>0.00786512620747775</v>
      </c>
      <c r="AZ84" s="48" t="n">
        <f aca="false">workers_and_wage_central!B72</f>
        <v>7932.75137518545</v>
      </c>
      <c r="BA84" s="43" t="n">
        <f aca="false">(AZ84-AZ83)/AZ83</f>
        <v>0.00616433213790673</v>
      </c>
      <c r="BB84" s="7"/>
      <c r="BC84" s="7"/>
      <c r="BD84" s="7"/>
      <c r="BE84" s="7"/>
      <c r="BF84" s="7" t="n">
        <f aca="false">BF83*(1+AY84)*(1+BA84)*(1-BE84)</f>
        <v>136.664085836062</v>
      </c>
      <c r="BG84" s="7"/>
      <c r="BH84" s="0" t="n">
        <f aca="false">BH83+1</f>
        <v>53</v>
      </c>
      <c r="BI84" s="43" t="n">
        <f aca="false">T91/AG91</f>
        <v>0.0175413128331552</v>
      </c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132491598.301619</v>
      </c>
      <c r="E85" s="9"/>
      <c r="F85" s="42" t="n">
        <f aca="false">'Central pensions'!I85</f>
        <v>24081916.3241807</v>
      </c>
      <c r="G85" s="9" t="n">
        <f aca="false">'Central pensions'!K85</f>
        <v>2897074.59816833</v>
      </c>
      <c r="H85" s="9" t="n">
        <f aca="false">'Central pensions'!V85</f>
        <v>15938849.6639252</v>
      </c>
      <c r="I85" s="42" t="n">
        <f aca="false">'Central pensions'!M85</f>
        <v>89600.2453041752</v>
      </c>
      <c r="J85" s="9" t="n">
        <f aca="false">'Central pensions'!W85</f>
        <v>492954.113317275</v>
      </c>
      <c r="K85" s="9"/>
      <c r="L85" s="42" t="n">
        <f aca="false">'Central pensions'!N85</f>
        <v>2874558.68282037</v>
      </c>
      <c r="M85" s="42"/>
      <c r="N85" s="42" t="n">
        <f aca="false">'Central pensions'!L85</f>
        <v>1115500.02630934</v>
      </c>
      <c r="O85" s="9"/>
      <c r="P85" s="9" t="n">
        <f aca="false">'Central pensions'!X85</f>
        <v>21053250.6892689</v>
      </c>
      <c r="Q85" s="42"/>
      <c r="R85" s="42" t="n">
        <f aca="false">'Central SIPA income'!G80</f>
        <v>32704932.7079883</v>
      </c>
      <c r="S85" s="42"/>
      <c r="T85" s="9" t="n">
        <f aca="false">'Central SIPA income'!J80</f>
        <v>125050144.801109</v>
      </c>
      <c r="U85" s="9"/>
      <c r="V85" s="42" t="n">
        <f aca="false">'Central SIPA income'!F80</f>
        <v>168946.236508129</v>
      </c>
      <c r="W85" s="42"/>
      <c r="X85" s="42" t="n">
        <f aca="false">'Central SIPA income'!M80</f>
        <v>424344.237556866</v>
      </c>
      <c r="Y85" s="9"/>
      <c r="Z85" s="9" t="n">
        <f aca="false">R85+V85-N85-L85-F85</f>
        <v>4801903.91118594</v>
      </c>
      <c r="AA85" s="9"/>
      <c r="AB85" s="9" t="n">
        <f aca="false">T85-P85-D85</f>
        <v>-28494704.1897789</v>
      </c>
      <c r="AC85" s="24"/>
      <c r="AD85" s="9"/>
      <c r="AE85" s="9"/>
      <c r="AF85" s="9"/>
      <c r="AG85" s="9" t="n">
        <f aca="false">BF85/100*$AG$37</f>
        <v>7218046650.0955</v>
      </c>
      <c r="AH85" s="43" t="n">
        <f aca="false">(AG85-AG84)/AG84</f>
        <v>0.00580014951853809</v>
      </c>
      <c r="AI85" s="43" t="n">
        <f aca="false">(AG85-AG81)/AG81</f>
        <v>0.0335404055379484</v>
      </c>
      <c r="AJ85" s="43" t="n">
        <f aca="false">AB85/AG85</f>
        <v>-0.00394770296883603</v>
      </c>
      <c r="AK85" s="50"/>
      <c r="AL85" s="7"/>
      <c r="AM85" s="7"/>
      <c r="AN85" s="7"/>
      <c r="AO85" s="7"/>
      <c r="AP85" s="7"/>
      <c r="AQ85" s="7"/>
      <c r="AR85" s="7"/>
      <c r="AS85" s="7"/>
      <c r="AT85" s="7"/>
      <c r="AW85" s="47" t="n">
        <f aca="false">workers_and_wage_central!C73</f>
        <v>13276199</v>
      </c>
      <c r="AY85" s="43" t="n">
        <f aca="false">(AW85-AW84)/AW84</f>
        <v>-0.00144455922929764</v>
      </c>
      <c r="AZ85" s="48" t="n">
        <f aca="false">workers_and_wage_central!B73</f>
        <v>7990.30498807034</v>
      </c>
      <c r="BA85" s="43" t="n">
        <f aca="false">(AZ85-AZ84)/AZ84</f>
        <v>0.00725518929849685</v>
      </c>
      <c r="BB85" s="7"/>
      <c r="BC85" s="7"/>
      <c r="BD85" s="7"/>
      <c r="BE85" s="7"/>
      <c r="BF85" s="7" t="n">
        <f aca="false">BF84*(1+AY85)*(1+BA85)*(1-BE85)</f>
        <v>137.456757967726</v>
      </c>
      <c r="BG85" s="50" t="e">
        <f aca="false">(BB85-BB81)/BB81</f>
        <v>#DIV/0!</v>
      </c>
      <c r="BH85" s="0" t="n">
        <f aca="false">BH84+1</f>
        <v>54</v>
      </c>
      <c r="BI85" s="43" t="n">
        <f aca="false">T92/AG92</f>
        <v>0.015258507302821</v>
      </c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132561873.789219</v>
      </c>
      <c r="E86" s="6"/>
      <c r="F86" s="8" t="n">
        <f aca="false">'Central pensions'!I86</f>
        <v>24094689.7259188</v>
      </c>
      <c r="G86" s="6" t="n">
        <f aca="false">'Central pensions'!K86</f>
        <v>2999531.05119073</v>
      </c>
      <c r="H86" s="6" t="n">
        <f aca="false">'Central pensions'!V86</f>
        <v>16502534.8389137</v>
      </c>
      <c r="I86" s="8" t="n">
        <f aca="false">'Central pensions'!M86</f>
        <v>92769.001583219</v>
      </c>
      <c r="J86" s="6" t="n">
        <f aca="false">'Central pensions'!W86</f>
        <v>510387.675430323</v>
      </c>
      <c r="K86" s="6"/>
      <c r="L86" s="8" t="n">
        <f aca="false">'Central pensions'!N86</f>
        <v>3564231.26730275</v>
      </c>
      <c r="M86" s="8"/>
      <c r="N86" s="8" t="n">
        <f aca="false">'Central pensions'!L86</f>
        <v>1116950.59411883</v>
      </c>
      <c r="O86" s="6"/>
      <c r="P86" s="6" t="n">
        <f aca="false">'Central pensions'!X86</f>
        <v>24639945.6048146</v>
      </c>
      <c r="Q86" s="8"/>
      <c r="R86" s="8" t="n">
        <f aca="false">'Central SIPA income'!G81</f>
        <v>28819811.25025</v>
      </c>
      <c r="S86" s="8"/>
      <c r="T86" s="6" t="n">
        <f aca="false">'Central SIPA income'!J81</f>
        <v>110195046.177366</v>
      </c>
      <c r="U86" s="6"/>
      <c r="V86" s="8" t="n">
        <f aca="false">'Central SIPA income'!F81</f>
        <v>163962.203124931</v>
      </c>
      <c r="W86" s="8"/>
      <c r="X86" s="8" t="n">
        <f aca="false">'Central SIPA income'!M81</f>
        <v>411825.782634967</v>
      </c>
      <c r="Y86" s="6"/>
      <c r="Z86" s="6" t="n">
        <f aca="false">R86+V86-N86-L86-F86</f>
        <v>207901.866034642</v>
      </c>
      <c r="AA86" s="6"/>
      <c r="AB86" s="6" t="n">
        <f aca="false">T86-P86-D86</f>
        <v>-47006773.2166679</v>
      </c>
      <c r="AC86" s="24"/>
      <c r="AD86" s="6"/>
      <c r="AE86" s="6"/>
      <c r="AF86" s="6"/>
      <c r="AG86" s="6" t="n">
        <f aca="false">BF86/100*$AG$37</f>
        <v>7268686108.58418</v>
      </c>
      <c r="AH86" s="36" t="n">
        <f aca="false">(AG86-AG85)/AG85</f>
        <v>0.00701567348390729</v>
      </c>
      <c r="AI86" s="36"/>
      <c r="AJ86" s="36" t="n">
        <f aca="false">AB86/AG86</f>
        <v>-0.00646702478473431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0.00481252765848564</v>
      </c>
      <c r="AV86" s="5"/>
      <c r="AW86" s="40" t="n">
        <f aca="false">workers_and_wage_central!C74</f>
        <v>13280047</v>
      </c>
      <c r="AX86" s="5"/>
      <c r="AY86" s="36" t="n">
        <f aca="false">(AW86-AW85)/AW85</f>
        <v>0.000289841994685376</v>
      </c>
      <c r="AZ86" s="41" t="n">
        <f aca="false">workers_and_wage_central!B74</f>
        <v>8044.03086095342</v>
      </c>
      <c r="BA86" s="36" t="n">
        <f aca="false">(AZ86-AZ85)/AZ85</f>
        <v>0.00672388262566986</v>
      </c>
      <c r="BB86" s="5"/>
      <c r="BC86" s="5"/>
      <c r="BD86" s="5"/>
      <c r="BE86" s="5"/>
      <c r="BF86" s="5" t="n">
        <f aca="false">BF85*(1+AY86)*(1+BA86)*(1-BE86)</f>
        <v>138.421109699784</v>
      </c>
      <c r="BG86" s="5"/>
      <c r="BH86" s="5" t="n">
        <f aca="false">BH85+1</f>
        <v>55</v>
      </c>
      <c r="BI86" s="36" t="n">
        <f aca="false">T93/AG93</f>
        <v>0.0175507615530069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132897253.806995</v>
      </c>
      <c r="E87" s="9"/>
      <c r="F87" s="42" t="n">
        <f aca="false">'Central pensions'!I87</f>
        <v>24155649.0141182</v>
      </c>
      <c r="G87" s="9" t="n">
        <f aca="false">'Central pensions'!K87</f>
        <v>3117184.72834788</v>
      </c>
      <c r="H87" s="9" t="n">
        <f aca="false">'Central pensions'!V87</f>
        <v>17149830.6571854</v>
      </c>
      <c r="I87" s="42" t="n">
        <f aca="false">'Central pensions'!M87</f>
        <v>96407.7751035425</v>
      </c>
      <c r="J87" s="9" t="n">
        <f aca="false">'Central pensions'!W87</f>
        <v>530407.133727384</v>
      </c>
      <c r="K87" s="9"/>
      <c r="L87" s="42" t="n">
        <f aca="false">'Central pensions'!N87</f>
        <v>2854300.12011999</v>
      </c>
      <c r="M87" s="42"/>
      <c r="N87" s="42" t="n">
        <f aca="false">'Central pensions'!L87</f>
        <v>1121706.0489527</v>
      </c>
      <c r="O87" s="9"/>
      <c r="P87" s="9" t="n">
        <f aca="false">'Central pensions'!X87</f>
        <v>20982272.6166225</v>
      </c>
      <c r="Q87" s="42"/>
      <c r="R87" s="42" t="n">
        <f aca="false">'Central SIPA income'!G82</f>
        <v>33288892.6546949</v>
      </c>
      <c r="S87" s="42"/>
      <c r="T87" s="9" t="n">
        <f aca="false">'Central SIPA income'!J82</f>
        <v>127282966.270143</v>
      </c>
      <c r="U87" s="9"/>
      <c r="V87" s="42" t="n">
        <f aca="false">'Central SIPA income'!F82</f>
        <v>159815.588565782</v>
      </c>
      <c r="W87" s="42"/>
      <c r="X87" s="42" t="n">
        <f aca="false">'Central SIPA income'!M82</f>
        <v>401410.682364536</v>
      </c>
      <c r="Y87" s="9"/>
      <c r="Z87" s="9" t="n">
        <f aca="false">R87+V87-N87-L87-F87</f>
        <v>5317053.06006977</v>
      </c>
      <c r="AA87" s="9"/>
      <c r="AB87" s="9" t="n">
        <f aca="false">T87-P87-D87</f>
        <v>-26596560.1534737</v>
      </c>
      <c r="AC87" s="24"/>
      <c r="AD87" s="9"/>
      <c r="AE87" s="9"/>
      <c r="AF87" s="9"/>
      <c r="AG87" s="9" t="n">
        <f aca="false">BF87/100*$AG$37</f>
        <v>7279246329.35101</v>
      </c>
      <c r="AH87" s="43" t="n">
        <f aca="false">(AG87-AG86)/AG86</f>
        <v>0.0014528376393032</v>
      </c>
      <c r="AI87" s="43"/>
      <c r="AJ87" s="43" t="n">
        <f aca="false">AB87/AG87</f>
        <v>-0.00365375190646213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7" t="n">
        <f aca="false">workers_and_wage_central!C75</f>
        <v>13281104</v>
      </c>
      <c r="AX87" s="7"/>
      <c r="AY87" s="43" t="n">
        <f aca="false">(AW87-AW86)/AW86</f>
        <v>7.95930918015576E-005</v>
      </c>
      <c r="AZ87" s="48" t="n">
        <f aca="false">workers_and_wage_central!B75</f>
        <v>8055.07640332429</v>
      </c>
      <c r="BA87" s="43" t="n">
        <f aca="false">(AZ87-AZ86)/AZ86</f>
        <v>0.00137313525542092</v>
      </c>
      <c r="BB87" s="7"/>
      <c r="BC87" s="7"/>
      <c r="BD87" s="7"/>
      <c r="BE87" s="7"/>
      <c r="BF87" s="7" t="n">
        <f aca="false">BF86*(1+AY87)*(1+BA87)*(1-BE87)</f>
        <v>138.62221309803</v>
      </c>
      <c r="BG87" s="7"/>
      <c r="BH87" s="7" t="n">
        <f aca="false">BH86+1</f>
        <v>56</v>
      </c>
      <c r="BI87" s="43" t="n">
        <f aca="false">T94/AG94</f>
        <v>0.015299769635832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133462156.923197</v>
      </c>
      <c r="E88" s="9"/>
      <c r="F88" s="42" t="n">
        <f aca="false">'Central pensions'!I88</f>
        <v>24258326.8423732</v>
      </c>
      <c r="G88" s="9" t="n">
        <f aca="false">'Central pensions'!K88</f>
        <v>3164621.51593847</v>
      </c>
      <c r="H88" s="9" t="n">
        <f aca="false">'Central pensions'!V88</f>
        <v>17410813.8663938</v>
      </c>
      <c r="I88" s="42" t="n">
        <f aca="false">'Central pensions'!M88</f>
        <v>97874.8922455199</v>
      </c>
      <c r="J88" s="9" t="n">
        <f aca="false">'Central pensions'!W88</f>
        <v>538478.779373006</v>
      </c>
      <c r="K88" s="9"/>
      <c r="L88" s="42" t="n">
        <f aca="false">'Central pensions'!N88</f>
        <v>2869253.09352261</v>
      </c>
      <c r="M88" s="42"/>
      <c r="N88" s="42" t="n">
        <f aca="false">'Central pensions'!L88</f>
        <v>1127502.28889933</v>
      </c>
      <c r="O88" s="9"/>
      <c r="P88" s="9" t="n">
        <f aca="false">'Central pensions'!X88</f>
        <v>21091752.8687112</v>
      </c>
      <c r="Q88" s="42"/>
      <c r="R88" s="42" t="n">
        <f aca="false">'Central SIPA income'!G83</f>
        <v>29059771.1928018</v>
      </c>
      <c r="S88" s="42"/>
      <c r="T88" s="9" t="n">
        <f aca="false">'Central SIPA income'!J83</f>
        <v>111112553.815449</v>
      </c>
      <c r="U88" s="9"/>
      <c r="V88" s="42" t="n">
        <f aca="false">'Central SIPA income'!F83</f>
        <v>158203.305769074</v>
      </c>
      <c r="W88" s="42"/>
      <c r="X88" s="42" t="n">
        <f aca="false">'Central SIPA income'!M83</f>
        <v>397361.092813233</v>
      </c>
      <c r="Y88" s="9"/>
      <c r="Z88" s="9" t="n">
        <f aca="false">R88+V88-N88-L88-F88</f>
        <v>962892.273775704</v>
      </c>
      <c r="AA88" s="9"/>
      <c r="AB88" s="9" t="n">
        <f aca="false">T88-P88-D88</f>
        <v>-43441355.9764594</v>
      </c>
      <c r="AC88" s="24"/>
      <c r="AD88" s="9"/>
      <c r="AE88" s="9"/>
      <c r="AF88" s="9"/>
      <c r="AG88" s="9" t="n">
        <f aca="false">BF88/100*$AG$37</f>
        <v>7311234164.41597</v>
      </c>
      <c r="AH88" s="43" t="n">
        <f aca="false">(AG88-AG87)/AG87</f>
        <v>0.00439438832231544</v>
      </c>
      <c r="AI88" s="43"/>
      <c r="AJ88" s="43" t="n">
        <f aca="false">AB88/AG88</f>
        <v>-0.00594172680009211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47" t="n">
        <f aca="false">workers_and_wage_central!C76</f>
        <v>13304875</v>
      </c>
      <c r="AY88" s="43" t="n">
        <f aca="false">(AW88-AW87)/AW87</f>
        <v>0.00178983614615171</v>
      </c>
      <c r="AZ88" s="48" t="n">
        <f aca="false">workers_and_wage_central!B76</f>
        <v>8076.01878666505</v>
      </c>
      <c r="BA88" s="43" t="n">
        <f aca="false">(AZ88-AZ87)/AZ87</f>
        <v>0.00259989878334497</v>
      </c>
      <c r="BB88" s="7"/>
      <c r="BC88" s="7"/>
      <c r="BD88" s="7"/>
      <c r="BE88" s="7"/>
      <c r="BF88" s="7" t="n">
        <f aca="false">BF87*(1+AY88)*(1+BA88)*(1-BE88)</f>
        <v>139.231372932481</v>
      </c>
      <c r="BG88" s="7"/>
      <c r="BH88" s="0" t="n">
        <f aca="false">BH87+1</f>
        <v>57</v>
      </c>
      <c r="BI88" s="43" t="n">
        <f aca="false">T95/AG95</f>
        <v>0.0175805520403977</v>
      </c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133095646.868605</v>
      </c>
      <c r="E89" s="9"/>
      <c r="F89" s="42" t="n">
        <f aca="false">'Central pensions'!I89</f>
        <v>24191709.3014891</v>
      </c>
      <c r="G89" s="9" t="n">
        <f aca="false">'Central pensions'!K89</f>
        <v>3234024.83903378</v>
      </c>
      <c r="H89" s="9" t="n">
        <f aca="false">'Central pensions'!V89</f>
        <v>17792650.4727734</v>
      </c>
      <c r="I89" s="42" t="n">
        <f aca="false">'Central pensions'!M89</f>
        <v>100021.386774242</v>
      </c>
      <c r="J89" s="9" t="n">
        <f aca="false">'Central pensions'!W89</f>
        <v>550288.158951761</v>
      </c>
      <c r="K89" s="9"/>
      <c r="L89" s="42" t="n">
        <f aca="false">'Central pensions'!N89</f>
        <v>2764557.78663067</v>
      </c>
      <c r="M89" s="42"/>
      <c r="N89" s="42" t="n">
        <f aca="false">'Central pensions'!L89</f>
        <v>1126480.51744607</v>
      </c>
      <c r="O89" s="9"/>
      <c r="P89" s="9" t="n">
        <f aca="false">'Central pensions'!X89</f>
        <v>20542866.9384839</v>
      </c>
      <c r="Q89" s="42"/>
      <c r="R89" s="42" t="n">
        <f aca="false">'Central SIPA income'!G84</f>
        <v>33739352.7279869</v>
      </c>
      <c r="S89" s="42"/>
      <c r="T89" s="9" t="n">
        <f aca="false">'Central SIPA income'!J84</f>
        <v>129005339.402516</v>
      </c>
      <c r="U89" s="9"/>
      <c r="V89" s="42" t="n">
        <f aca="false">'Central SIPA income'!F84</f>
        <v>157467.856711583</v>
      </c>
      <c r="W89" s="42"/>
      <c r="X89" s="42" t="n">
        <f aca="false">'Central SIPA income'!M84</f>
        <v>395513.856816664</v>
      </c>
      <c r="Y89" s="9"/>
      <c r="Z89" s="9" t="n">
        <f aca="false">R89+V89-N89-L89-F89</f>
        <v>5814072.97913262</v>
      </c>
      <c r="AA89" s="9"/>
      <c r="AB89" s="9" t="n">
        <f aca="false">T89-P89-D89</f>
        <v>-24633174.4045728</v>
      </c>
      <c r="AC89" s="24"/>
      <c r="AD89" s="9"/>
      <c r="AE89" s="9"/>
      <c r="AF89" s="9"/>
      <c r="AG89" s="9" t="n">
        <f aca="false">BF89/100*$AG$37</f>
        <v>7357932561.07206</v>
      </c>
      <c r="AH89" s="43" t="n">
        <f aca="false">(AG89-AG88)/AG88</f>
        <v>0.00638721118841664</v>
      </c>
      <c r="AI89" s="43" t="n">
        <f aca="false">(AG89-AG85)/AG85</f>
        <v>0.0193800231222821</v>
      </c>
      <c r="AJ89" s="43" t="n">
        <f aca="false">AB89/AG89</f>
        <v>-0.00334783911107003</v>
      </c>
      <c r="AK89" s="50"/>
      <c r="AL89" s="7"/>
      <c r="AM89" s="7"/>
      <c r="AN89" s="7"/>
      <c r="AO89" s="7"/>
      <c r="AP89" s="7"/>
      <c r="AQ89" s="7"/>
      <c r="AR89" s="7"/>
      <c r="AS89" s="7"/>
      <c r="AT89" s="7"/>
      <c r="AW89" s="47" t="n">
        <f aca="false">workers_and_wage_central!C77</f>
        <v>13311401</v>
      </c>
      <c r="AY89" s="43" t="n">
        <f aca="false">(AW89-AW88)/AW88</f>
        <v>0.00049049690433018</v>
      </c>
      <c r="AZ89" s="48" t="n">
        <f aca="false">workers_and_wage_central!B77</f>
        <v>8123.61741502307</v>
      </c>
      <c r="BA89" s="43" t="n">
        <f aca="false">(AZ89-AZ88)/AZ88</f>
        <v>0.00589382338196297</v>
      </c>
      <c r="BB89" s="7"/>
      <c r="BC89" s="7"/>
      <c r="BD89" s="7"/>
      <c r="BE89" s="7"/>
      <c r="BF89" s="7" t="n">
        <f aca="false">BF88*(1+AY89)*(1+BA89)*(1-BE89)</f>
        <v>140.120673115454</v>
      </c>
      <c r="BG89" s="50" t="e">
        <f aca="false">(BB89-BB85)/BB85</f>
        <v>#DIV/0!</v>
      </c>
      <c r="BH89" s="0" t="n">
        <f aca="false">BH88+1</f>
        <v>58</v>
      </c>
      <c r="BI89" s="43" t="n">
        <f aca="false">T96/AG96</f>
        <v>0.0152831782478158</v>
      </c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133691089.241344</v>
      </c>
      <c r="E90" s="6"/>
      <c r="F90" s="8" t="n">
        <f aca="false">'Central pensions'!I90</f>
        <v>24299938.0011199</v>
      </c>
      <c r="G90" s="6" t="n">
        <f aca="false">'Central pensions'!K90</f>
        <v>3289509.01402256</v>
      </c>
      <c r="H90" s="6" t="n">
        <f aca="false">'Central pensions'!V90</f>
        <v>18097908.0330834</v>
      </c>
      <c r="I90" s="8" t="n">
        <f aca="false">'Central pensions'!M90</f>
        <v>101737.392186265</v>
      </c>
      <c r="J90" s="6" t="n">
        <f aca="false">'Central pensions'!W90</f>
        <v>559729.114425259</v>
      </c>
      <c r="K90" s="6"/>
      <c r="L90" s="8" t="n">
        <f aca="false">'Central pensions'!N90</f>
        <v>3396029.45454111</v>
      </c>
      <c r="M90" s="8"/>
      <c r="N90" s="8" t="n">
        <f aca="false">'Central pensions'!L90</f>
        <v>1133322.84913958</v>
      </c>
      <c r="O90" s="6"/>
      <c r="P90" s="6" t="n">
        <f aca="false">'Central pensions'!X90</f>
        <v>23857220.9153246</v>
      </c>
      <c r="Q90" s="8"/>
      <c r="R90" s="8" t="n">
        <f aca="false">'Central SIPA income'!G85</f>
        <v>29616425.4285091</v>
      </c>
      <c r="S90" s="8"/>
      <c r="T90" s="6" t="n">
        <f aca="false">'Central SIPA income'!J85</f>
        <v>113240969.531844</v>
      </c>
      <c r="U90" s="6"/>
      <c r="V90" s="8" t="n">
        <f aca="false">'Central SIPA income'!F85</f>
        <v>159204.924978066</v>
      </c>
      <c r="W90" s="8"/>
      <c r="X90" s="8" t="n">
        <f aca="false">'Central SIPA income'!M85</f>
        <v>399876.871491391</v>
      </c>
      <c r="Y90" s="6"/>
      <c r="Z90" s="6" t="n">
        <f aca="false">R90+V90-N90-L90-F90</f>
        <v>946340.048686583</v>
      </c>
      <c r="AA90" s="6"/>
      <c r="AB90" s="6" t="n">
        <f aca="false">T90-P90-D90</f>
        <v>-44307340.6248245</v>
      </c>
      <c r="AC90" s="24"/>
      <c r="AD90" s="6"/>
      <c r="AE90" s="6"/>
      <c r="AF90" s="6"/>
      <c r="AG90" s="6" t="n">
        <f aca="false">BF90/100*$AG$37</f>
        <v>7430690685.37037</v>
      </c>
      <c r="AH90" s="36" t="n">
        <f aca="false">(AG90-AG89)/AG89</f>
        <v>0.00988839238392074</v>
      </c>
      <c r="AI90" s="36"/>
      <c r="AJ90" s="36" t="n">
        <f aca="false">AB90/AG90</f>
        <v>-0.00596274861932517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0.0068592056063435</v>
      </c>
      <c r="AV90" s="5"/>
      <c r="AW90" s="40" t="n">
        <f aca="false">workers_and_wage_central!C78</f>
        <v>13383925</v>
      </c>
      <c r="AX90" s="5"/>
      <c r="AY90" s="36" t="n">
        <f aca="false">(AW90-AW89)/AW89</f>
        <v>0.0054482619823413</v>
      </c>
      <c r="AZ90" s="41" t="n">
        <f aca="false">workers_and_wage_central!B78</f>
        <v>8159.49188218275</v>
      </c>
      <c r="BA90" s="36" t="n">
        <f aca="false">(AZ90-AZ89)/AZ89</f>
        <v>0.00441607049260327</v>
      </c>
      <c r="BB90" s="5"/>
      <c r="BC90" s="5"/>
      <c r="BD90" s="5"/>
      <c r="BE90" s="5"/>
      <c r="BF90" s="5" t="n">
        <f aca="false">BF89*(1+AY90)*(1+BA90)*(1-BE90)</f>
        <v>141.506241312319</v>
      </c>
      <c r="BG90" s="5"/>
      <c r="BH90" s="5" t="n">
        <f aca="false">BH89+1</f>
        <v>59</v>
      </c>
      <c r="BI90" s="36" t="n">
        <f aca="false">T97/AG97</f>
        <v>0.0175142562265801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133929036.799274</v>
      </c>
      <c r="E91" s="9"/>
      <c r="F91" s="42" t="n">
        <f aca="false">'Central pensions'!I91</f>
        <v>24343187.7864124</v>
      </c>
      <c r="G91" s="9" t="n">
        <f aca="false">'Central pensions'!K91</f>
        <v>3366872.46203749</v>
      </c>
      <c r="H91" s="9" t="n">
        <f aca="false">'Central pensions'!V91</f>
        <v>18523538.8981541</v>
      </c>
      <c r="I91" s="42" t="n">
        <f aca="false">'Central pensions'!M91</f>
        <v>104130.076145489</v>
      </c>
      <c r="J91" s="9" t="n">
        <f aca="false">'Central pensions'!W91</f>
        <v>572892.955613014</v>
      </c>
      <c r="K91" s="9"/>
      <c r="L91" s="42" t="n">
        <f aca="false">'Central pensions'!N91</f>
        <v>2743603.16609734</v>
      </c>
      <c r="M91" s="42"/>
      <c r="N91" s="42" t="n">
        <f aca="false">'Central pensions'!L91</f>
        <v>1136123.55949254</v>
      </c>
      <c r="O91" s="9"/>
      <c r="P91" s="9" t="n">
        <f aca="false">'Central pensions'!X91</f>
        <v>20487186.4851046</v>
      </c>
      <c r="Q91" s="42"/>
      <c r="R91" s="42" t="n">
        <f aca="false">'Central SIPA income'!G86</f>
        <v>34100958.8322268</v>
      </c>
      <c r="S91" s="42"/>
      <c r="T91" s="9" t="n">
        <f aca="false">'Central SIPA income'!J86</f>
        <v>130387971.683093</v>
      </c>
      <c r="U91" s="9"/>
      <c r="V91" s="42" t="n">
        <f aca="false">'Central SIPA income'!F86</f>
        <v>162083.887481547</v>
      </c>
      <c r="W91" s="42"/>
      <c r="X91" s="42" t="n">
        <f aca="false">'Central SIPA income'!M86</f>
        <v>407107.995272214</v>
      </c>
      <c r="Y91" s="9"/>
      <c r="Z91" s="9" t="n">
        <f aca="false">R91+V91-N91-L91-F91</f>
        <v>6040128.20770607</v>
      </c>
      <c r="AA91" s="9"/>
      <c r="AB91" s="9" t="n">
        <f aca="false">T91-P91-D91</f>
        <v>-24028251.6012858</v>
      </c>
      <c r="AC91" s="24"/>
      <c r="AD91" s="9"/>
      <c r="AE91" s="9"/>
      <c r="AF91" s="9"/>
      <c r="AG91" s="9" t="n">
        <f aca="false">BF91/100*$AG$37</f>
        <v>7433193451.55533</v>
      </c>
      <c r="AH91" s="43" t="n">
        <f aca="false">(AG91-AG90)/AG90</f>
        <v>0.000336814744541046</v>
      </c>
      <c r="AI91" s="43"/>
      <c r="AJ91" s="43" t="n">
        <f aca="false">AB91/AG91</f>
        <v>-0.00323256104632365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7" t="n">
        <f aca="false">workers_and_wage_central!C79</f>
        <v>13349216</v>
      </c>
      <c r="AX91" s="7"/>
      <c r="AY91" s="43" t="n">
        <f aca="false">(AW91-AW90)/AW90</f>
        <v>-0.00259333491483253</v>
      </c>
      <c r="AZ91" s="48" t="n">
        <f aca="false">workers_and_wage_central!B79</f>
        <v>8183.4625785859</v>
      </c>
      <c r="BA91" s="43" t="n">
        <f aca="false">(AZ91-AZ90)/AZ90</f>
        <v>0.00293776827641643</v>
      </c>
      <c r="BB91" s="7"/>
      <c r="BC91" s="7"/>
      <c r="BD91" s="7"/>
      <c r="BE91" s="7"/>
      <c r="BF91" s="7" t="n">
        <f aca="false">BF90*(1+AY91)*(1+BA91)*(1-BE91)</f>
        <v>141.553902700838</v>
      </c>
      <c r="BG91" s="7"/>
      <c r="BH91" s="7" t="n">
        <f aca="false">BH90+1</f>
        <v>60</v>
      </c>
      <c r="BI91" s="43" t="n">
        <f aca="false">T98/AG98</f>
        <v>0.0152734627074612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134621172.694892</v>
      </c>
      <c r="E92" s="9"/>
      <c r="F92" s="42" t="n">
        <f aca="false">'Central pensions'!I92</f>
        <v>24468991.6784093</v>
      </c>
      <c r="G92" s="9" t="n">
        <f aca="false">'Central pensions'!K92</f>
        <v>3402817.59044751</v>
      </c>
      <c r="H92" s="9" t="n">
        <f aca="false">'Central pensions'!V92</f>
        <v>18721298.3891386</v>
      </c>
      <c r="I92" s="42" t="n">
        <f aca="false">'Central pensions'!M92</f>
        <v>105241.781147862</v>
      </c>
      <c r="J92" s="9" t="n">
        <f aca="false">'Central pensions'!W92</f>
        <v>579009.228530064</v>
      </c>
      <c r="K92" s="9"/>
      <c r="L92" s="42" t="n">
        <f aca="false">'Central pensions'!N92</f>
        <v>2736555.36972411</v>
      </c>
      <c r="M92" s="42"/>
      <c r="N92" s="42" t="n">
        <f aca="false">'Central pensions'!L92</f>
        <v>1143631.29077214</v>
      </c>
      <c r="O92" s="9"/>
      <c r="P92" s="9" t="n">
        <f aca="false">'Central pensions'!X92</f>
        <v>20491920.7585816</v>
      </c>
      <c r="Q92" s="42"/>
      <c r="R92" s="42" t="n">
        <f aca="false">'Central SIPA income'!G87</f>
        <v>29835321.3732313</v>
      </c>
      <c r="S92" s="42"/>
      <c r="T92" s="9" t="n">
        <f aca="false">'Central SIPA income'!J87</f>
        <v>114077937.148573</v>
      </c>
      <c r="U92" s="9"/>
      <c r="V92" s="42" t="n">
        <f aca="false">'Central SIPA income'!F87</f>
        <v>161070.96425443</v>
      </c>
      <c r="W92" s="42"/>
      <c r="X92" s="42" t="n">
        <f aca="false">'Central SIPA income'!M87</f>
        <v>404563.824159566</v>
      </c>
      <c r="Y92" s="9"/>
      <c r="Z92" s="9" t="n">
        <f aca="false">R92+V92-N92-L92-F92</f>
        <v>1647213.99858018</v>
      </c>
      <c r="AA92" s="9"/>
      <c r="AB92" s="9" t="n">
        <f aca="false">T92-P92-D92</f>
        <v>-41035156.3049003</v>
      </c>
      <c r="AC92" s="24"/>
      <c r="AD92" s="9"/>
      <c r="AE92" s="9"/>
      <c r="AF92" s="9"/>
      <c r="AG92" s="9" t="n">
        <f aca="false">BF92/100*$AG$37</f>
        <v>7476349742.77484</v>
      </c>
      <c r="AH92" s="43" t="n">
        <f aca="false">(AG92-AG91)/AG91</f>
        <v>0.00580588834405859</v>
      </c>
      <c r="AI92" s="43"/>
      <c r="AJ92" s="43" t="n">
        <f aca="false">AB92/AG92</f>
        <v>-0.00548866194288954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47" t="n">
        <f aca="false">workers_and_wage_central!C80</f>
        <v>13404631</v>
      </c>
      <c r="AY92" s="43" t="n">
        <f aca="false">(AW92-AW91)/AW91</f>
        <v>0.00415118011424791</v>
      </c>
      <c r="AZ92" s="48" t="n">
        <f aca="false">workers_and_wage_central!B80</f>
        <v>8196.94784170693</v>
      </c>
      <c r="BA92" s="43" t="n">
        <f aca="false">(AZ92-AZ91)/AZ91</f>
        <v>0.00164786763445564</v>
      </c>
      <c r="BB92" s="7"/>
      <c r="BC92" s="7"/>
      <c r="BD92" s="7"/>
      <c r="BE92" s="7"/>
      <c r="BF92" s="7" t="n">
        <f aca="false">BF91*(1+AY92)*(1+BA92)*(1-BE92)</f>
        <v>142.375748854584</v>
      </c>
      <c r="BG92" s="7"/>
      <c r="BH92" s="0" t="n">
        <f aca="false">BH91+1</f>
        <v>61</v>
      </c>
      <c r="BI92" s="43" t="n">
        <f aca="false">T99/AG99</f>
        <v>0.0175351049017533</v>
      </c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134687055.793343</v>
      </c>
      <c r="E93" s="9"/>
      <c r="F93" s="42" t="n">
        <f aca="false">'Central pensions'!I93</f>
        <v>24480966.7114258</v>
      </c>
      <c r="G93" s="9" t="n">
        <f aca="false">'Central pensions'!K93</f>
        <v>3436620.51369309</v>
      </c>
      <c r="H93" s="9" t="n">
        <f aca="false">'Central pensions'!V93</f>
        <v>18907272.099361</v>
      </c>
      <c r="I93" s="42" t="n">
        <f aca="false">'Central pensions'!M93</f>
        <v>106287.232382261</v>
      </c>
      <c r="J93" s="9" t="n">
        <f aca="false">'Central pensions'!W93</f>
        <v>584760.992763747</v>
      </c>
      <c r="K93" s="9"/>
      <c r="L93" s="42" t="n">
        <f aca="false">'Central pensions'!N93</f>
        <v>2724501.07079297</v>
      </c>
      <c r="M93" s="42"/>
      <c r="N93" s="42" t="n">
        <f aca="false">'Central pensions'!L93</f>
        <v>1144049.92933644</v>
      </c>
      <c r="O93" s="9"/>
      <c r="P93" s="9" t="n">
        <f aca="false">'Central pensions'!X93</f>
        <v>20431674.1699867</v>
      </c>
      <c r="Q93" s="42"/>
      <c r="R93" s="42" t="n">
        <f aca="false">'Central SIPA income'!G88</f>
        <v>34708835.6256748</v>
      </c>
      <c r="S93" s="42"/>
      <c r="T93" s="9" t="n">
        <f aca="false">'Central SIPA income'!J88</f>
        <v>132712241.288556</v>
      </c>
      <c r="U93" s="9"/>
      <c r="V93" s="42" t="n">
        <f aca="false">'Central SIPA income'!F88</f>
        <v>162380.966417315</v>
      </c>
      <c r="W93" s="42"/>
      <c r="X93" s="42" t="n">
        <f aca="false">'Central SIPA income'!M88</f>
        <v>407854.17190863</v>
      </c>
      <c r="Y93" s="9"/>
      <c r="Z93" s="9" t="n">
        <f aca="false">R93+V93-N93-L93-F93</f>
        <v>6521698.88053696</v>
      </c>
      <c r="AA93" s="9"/>
      <c r="AB93" s="9" t="n">
        <f aca="false">T93-P93-D93</f>
        <v>-22406488.6747728</v>
      </c>
      <c r="AC93" s="24"/>
      <c r="AD93" s="9"/>
      <c r="AE93" s="9"/>
      <c r="AF93" s="9"/>
      <c r="AG93" s="9" t="n">
        <f aca="false">BF93/100*$AG$37</f>
        <v>7561622946.54497</v>
      </c>
      <c r="AH93" s="43" t="n">
        <f aca="false">(AG93-AG92)/AG92</f>
        <v>0.0114057269528536</v>
      </c>
      <c r="AI93" s="43" t="n">
        <f aca="false">(AG93-AG89)/AG89</f>
        <v>0.0276831003522042</v>
      </c>
      <c r="AJ93" s="43" t="n">
        <f aca="false">AB93/AG93</f>
        <v>-0.00296318513011955</v>
      </c>
      <c r="AK93" s="50"/>
      <c r="AL93" s="7"/>
      <c r="AM93" s="7"/>
      <c r="AN93" s="7"/>
      <c r="AO93" s="7"/>
      <c r="AP93" s="7"/>
      <c r="AQ93" s="7"/>
      <c r="AR93" s="7"/>
      <c r="AS93" s="7"/>
      <c r="AT93" s="7"/>
      <c r="AW93" s="47" t="n">
        <f aca="false">workers_and_wage_central!C81</f>
        <v>13405163</v>
      </c>
      <c r="AY93" s="43" t="n">
        <f aca="false">(AW93-AW92)/AW92</f>
        <v>3.96877765602052E-005</v>
      </c>
      <c r="AZ93" s="48" t="n">
        <f aca="false">workers_and_wage_central!B81</f>
        <v>8290.1109745642</v>
      </c>
      <c r="BA93" s="43" t="n">
        <f aca="false">(AZ93-AZ92)/AZ92</f>
        <v>0.0113655881013722</v>
      </c>
      <c r="BB93" s="7"/>
      <c r="BC93" s="7"/>
      <c r="BD93" s="7"/>
      <c r="BE93" s="7"/>
      <c r="BF93" s="7" t="n">
        <f aca="false">BF92*(1+AY93)*(1+BA93)*(1-BE93)</f>
        <v>143.999647770728</v>
      </c>
      <c r="BG93" s="50" t="e">
        <f aca="false">(BB93-BB89)/BB89</f>
        <v>#DIV/0!</v>
      </c>
      <c r="BH93" s="0" t="n">
        <f aca="false">BH92+1</f>
        <v>62</v>
      </c>
      <c r="BI93" s="43" t="n">
        <f aca="false">T100/AG100</f>
        <v>0.0153074186824383</v>
      </c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135376400.283692</v>
      </c>
      <c r="E94" s="6"/>
      <c r="F94" s="8" t="n">
        <f aca="false">'Central pensions'!I94</f>
        <v>24606263.2324726</v>
      </c>
      <c r="G94" s="6" t="n">
        <f aca="false">'Central pensions'!K94</f>
        <v>3498330.34555045</v>
      </c>
      <c r="H94" s="6" t="n">
        <f aca="false">'Central pensions'!V94</f>
        <v>19246781.3868963</v>
      </c>
      <c r="I94" s="8" t="n">
        <f aca="false">'Central pensions'!M94</f>
        <v>108195.783883004</v>
      </c>
      <c r="J94" s="6" t="n">
        <f aca="false">'Central pensions'!W94</f>
        <v>595261.280007101</v>
      </c>
      <c r="K94" s="6"/>
      <c r="L94" s="8" t="n">
        <f aca="false">'Central pensions'!N94</f>
        <v>3385365.27238132</v>
      </c>
      <c r="M94" s="8"/>
      <c r="N94" s="8" t="n">
        <f aca="false">'Central pensions'!L94</f>
        <v>1150799.3423672</v>
      </c>
      <c r="O94" s="6"/>
      <c r="P94" s="6" t="n">
        <f aca="false">'Central pensions'!X94</f>
        <v>23898034.9327413</v>
      </c>
      <c r="Q94" s="8"/>
      <c r="R94" s="8" t="n">
        <f aca="false">'Central SIPA income'!G89</f>
        <v>30370240.2024158</v>
      </c>
      <c r="S94" s="8"/>
      <c r="T94" s="6" t="n">
        <f aca="false">'Central SIPA income'!J89</f>
        <v>116123245.654284</v>
      </c>
      <c r="U94" s="6"/>
      <c r="V94" s="8" t="n">
        <f aca="false">'Central SIPA income'!F89</f>
        <v>162223.094502284</v>
      </c>
      <c r="W94" s="8"/>
      <c r="X94" s="8" t="n">
        <f aca="false">'Central SIPA income'!M89</f>
        <v>407457.643173809</v>
      </c>
      <c r="Y94" s="6"/>
      <c r="Z94" s="6" t="n">
        <f aca="false">R94+V94-N94-L94-F94</f>
        <v>1390035.44969692</v>
      </c>
      <c r="AA94" s="6"/>
      <c r="AB94" s="6" t="n">
        <f aca="false">T94-P94-D94</f>
        <v>-43151189.5621489</v>
      </c>
      <c r="AC94" s="24"/>
      <c r="AD94" s="6"/>
      <c r="AE94" s="6"/>
      <c r="AF94" s="6"/>
      <c r="AG94" s="6" t="n">
        <f aca="false">BF94/100*$AG$37</f>
        <v>7589868894.64821</v>
      </c>
      <c r="AH94" s="36" t="n">
        <f aca="false">(AG94-AG93)/AG93</f>
        <v>0.00373543461541431</v>
      </c>
      <c r="AI94" s="36"/>
      <c r="AJ94" s="36" t="n">
        <f aca="false">AB94/AG94</f>
        <v>-0.00568536692281678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0.00420914862224952</v>
      </c>
      <c r="AV94" s="5"/>
      <c r="AW94" s="40" t="n">
        <f aca="false">workers_and_wage_central!C82</f>
        <v>13444614</v>
      </c>
      <c r="AX94" s="5"/>
      <c r="AY94" s="36" t="n">
        <f aca="false">(AW94-AW93)/AW93</f>
        <v>0.00294297055544942</v>
      </c>
      <c r="AZ94" s="41" t="n">
        <f aca="false">workers_and_wage_central!B82</f>
        <v>8296.66131211413</v>
      </c>
      <c r="BA94" s="36" t="n">
        <f aca="false">(AZ94-AZ93)/AZ93</f>
        <v>0.000790138705021265</v>
      </c>
      <c r="BB94" s="5"/>
      <c r="BC94" s="5"/>
      <c r="BD94" s="5"/>
      <c r="BE94" s="5"/>
      <c r="BF94" s="5" t="n">
        <f aca="false">BF93*(1+AY94)*(1+BA94)*(1-BE94)</f>
        <v>144.537549039618</v>
      </c>
      <c r="BG94" s="5"/>
      <c r="BH94" s="5" t="n">
        <f aca="false">BH93+1</f>
        <v>63</v>
      </c>
      <c r="BI94" s="36" t="n">
        <f aca="false">T101/AG101</f>
        <v>0.0175580687730088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135991628.828452</v>
      </c>
      <c r="E95" s="9"/>
      <c r="F95" s="42" t="n">
        <f aca="false">'Central pensions'!I95</f>
        <v>24718088.3030814</v>
      </c>
      <c r="G95" s="9" t="n">
        <f aca="false">'Central pensions'!K95</f>
        <v>3568933.81244267</v>
      </c>
      <c r="H95" s="9" t="n">
        <f aca="false">'Central pensions'!V95</f>
        <v>19635220.8303468</v>
      </c>
      <c r="I95" s="42" t="n">
        <f aca="false">'Central pensions'!M95</f>
        <v>110379.396261112</v>
      </c>
      <c r="J95" s="9" t="n">
        <f aca="false">'Central pensions'!W95</f>
        <v>607274.871041646</v>
      </c>
      <c r="K95" s="9"/>
      <c r="L95" s="42" t="n">
        <f aca="false">'Central pensions'!N95</f>
        <v>2679430.4430324</v>
      </c>
      <c r="M95" s="42"/>
      <c r="N95" s="42" t="n">
        <f aca="false">'Central pensions'!L95</f>
        <v>1158382.73157808</v>
      </c>
      <c r="O95" s="9"/>
      <c r="P95" s="9" t="n">
        <f aca="false">'Central pensions'!X95</f>
        <v>20276657.3173535</v>
      </c>
      <c r="Q95" s="42"/>
      <c r="R95" s="42" t="n">
        <f aca="false">'Central SIPA income'!G90</f>
        <v>35168863.3258812</v>
      </c>
      <c r="S95" s="42"/>
      <c r="T95" s="9" t="n">
        <f aca="false">'Central SIPA income'!J90</f>
        <v>134471197.071678</v>
      </c>
      <c r="U95" s="9"/>
      <c r="V95" s="42" t="n">
        <f aca="false">'Central SIPA income'!F90</f>
        <v>168904.070770851</v>
      </c>
      <c r="W95" s="42"/>
      <c r="X95" s="42" t="n">
        <f aca="false">'Central SIPA income'!M90</f>
        <v>424238.329381543</v>
      </c>
      <c r="Y95" s="9"/>
      <c r="Z95" s="9" t="n">
        <f aca="false">R95+V95-N95-L95-F95</f>
        <v>6781865.91896015</v>
      </c>
      <c r="AA95" s="9"/>
      <c r="AB95" s="9" t="n">
        <f aca="false">T95-P95-D95</f>
        <v>-21797089.074127</v>
      </c>
      <c r="AC95" s="24"/>
      <c r="AD95" s="9"/>
      <c r="AE95" s="9"/>
      <c r="AF95" s="9"/>
      <c r="AG95" s="9" t="n">
        <f aca="false">BF95/100*$AG$37</f>
        <v>7648860898.26314</v>
      </c>
      <c r="AH95" s="43" t="n">
        <f aca="false">(AG95-AG94)/AG94</f>
        <v>0.00777246674926489</v>
      </c>
      <c r="AI95" s="43"/>
      <c r="AJ95" s="43" t="n">
        <f aca="false">AB95/AG95</f>
        <v>-0.0028497170185271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7" t="n">
        <f aca="false">workers_and_wage_central!C83</f>
        <v>13497497</v>
      </c>
      <c r="AX95" s="7"/>
      <c r="AY95" s="43" t="n">
        <f aca="false">(AW95-AW94)/AW94</f>
        <v>0.00393339667468326</v>
      </c>
      <c r="AZ95" s="48" t="n">
        <f aca="false">workers_and_wage_central!B83</f>
        <v>8328.38798269584</v>
      </c>
      <c r="BA95" s="43" t="n">
        <f aca="false">(AZ95-AZ94)/AZ94</f>
        <v>0.00382402865299419</v>
      </c>
      <c r="BB95" s="7"/>
      <c r="BC95" s="7"/>
      <c r="BD95" s="7"/>
      <c r="BE95" s="7"/>
      <c r="BF95" s="7" t="n">
        <f aca="false">BF94*(1+AY95)*(1+BA95)*(1-BE95)</f>
        <v>145.660962333549</v>
      </c>
      <c r="BG95" s="7"/>
      <c r="BH95" s="7" t="n">
        <f aca="false">BH94+1</f>
        <v>64</v>
      </c>
      <c r="BI95" s="43" t="n">
        <f aca="false">T102/AG102</f>
        <v>0.0152838767738488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136309798.201403</v>
      </c>
      <c r="E96" s="9"/>
      <c r="F96" s="42" t="n">
        <f aca="false">'Central pensions'!I96</f>
        <v>24775919.3528577</v>
      </c>
      <c r="G96" s="9" t="n">
        <f aca="false">'Central pensions'!K96</f>
        <v>3621207.32042988</v>
      </c>
      <c r="H96" s="9" t="n">
        <f aca="false">'Central pensions'!V96</f>
        <v>19922814.2481141</v>
      </c>
      <c r="I96" s="42" t="n">
        <f aca="false">'Central pensions'!M96</f>
        <v>111996.102693708</v>
      </c>
      <c r="J96" s="9" t="n">
        <f aca="false">'Central pensions'!W96</f>
        <v>616169.512828271</v>
      </c>
      <c r="K96" s="9"/>
      <c r="L96" s="42" t="n">
        <f aca="false">'Central pensions'!N96</f>
        <v>2686999.49180447</v>
      </c>
      <c r="M96" s="42"/>
      <c r="N96" s="42" t="n">
        <f aca="false">'Central pensions'!L96</f>
        <v>1161760.11198574</v>
      </c>
      <c r="O96" s="9"/>
      <c r="P96" s="9" t="n">
        <f aca="false">'Central pensions'!X96</f>
        <v>20334514.4979281</v>
      </c>
      <c r="Q96" s="42"/>
      <c r="R96" s="42" t="n">
        <f aca="false">'Central SIPA income'!G91</f>
        <v>30785438.962737</v>
      </c>
      <c r="S96" s="42"/>
      <c r="T96" s="9" t="n">
        <f aca="false">'Central SIPA income'!J91</f>
        <v>117710794.100355</v>
      </c>
      <c r="U96" s="9"/>
      <c r="V96" s="42" t="n">
        <f aca="false">'Central SIPA income'!F91</f>
        <v>172712.159881093</v>
      </c>
      <c r="W96" s="42"/>
      <c r="X96" s="42" t="n">
        <f aca="false">'Central SIPA income'!M91</f>
        <v>433803.151323914</v>
      </c>
      <c r="Y96" s="9"/>
      <c r="Z96" s="9" t="n">
        <f aca="false">R96+V96-N96-L96-F96</f>
        <v>2333472.16597021</v>
      </c>
      <c r="AA96" s="9"/>
      <c r="AB96" s="9" t="n">
        <f aca="false">T96-P96-D96</f>
        <v>-38933518.5989756</v>
      </c>
      <c r="AC96" s="24"/>
      <c r="AD96" s="9"/>
      <c r="AE96" s="9"/>
      <c r="AF96" s="9"/>
      <c r="AG96" s="9" t="n">
        <f aca="false">BF96/100*$AG$37</f>
        <v>7701983984.72374</v>
      </c>
      <c r="AH96" s="43" t="n">
        <f aca="false">(AG96-AG95)/AG95</f>
        <v>0.00694522846828852</v>
      </c>
      <c r="AI96" s="43"/>
      <c r="AJ96" s="43" t="n">
        <f aca="false">AB96/AG96</f>
        <v>-0.00505499864401135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47" t="n">
        <f aca="false">workers_and_wage_central!C84</f>
        <v>13529681</v>
      </c>
      <c r="AY96" s="43" t="n">
        <f aca="false">(AW96-AW95)/AW95</f>
        <v>0.00238444209322662</v>
      </c>
      <c r="AZ96" s="48" t="n">
        <f aca="false">workers_and_wage_central!B84</f>
        <v>8366.28162593554</v>
      </c>
      <c r="BA96" s="43" t="n">
        <f aca="false">(AZ96-AZ95)/AZ95</f>
        <v>0.00454993731301102</v>
      </c>
      <c r="BB96" s="7"/>
      <c r="BC96" s="7"/>
      <c r="BD96" s="7"/>
      <c r="BE96" s="7"/>
      <c r="BF96" s="7" t="n">
        <f aca="false">BF95*(1+AY96)*(1+BA96)*(1-BE96)</f>
        <v>146.672610995866</v>
      </c>
      <c r="BG96" s="7"/>
      <c r="BH96" s="0" t="n">
        <f aca="false">BH95+1</f>
        <v>65</v>
      </c>
      <c r="BI96" s="43" t="n">
        <f aca="false">T103/AG103</f>
        <v>0.0175120795877655</v>
      </c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136395945.143697</v>
      </c>
      <c r="E97" s="9"/>
      <c r="F97" s="42" t="n">
        <f aca="false">'Central pensions'!I97</f>
        <v>24791577.5793604</v>
      </c>
      <c r="G97" s="9" t="n">
        <f aca="false">'Central pensions'!K97</f>
        <v>3674157.83142328</v>
      </c>
      <c r="H97" s="9" t="n">
        <f aca="false">'Central pensions'!V97</f>
        <v>20214132.3366733</v>
      </c>
      <c r="I97" s="42" t="n">
        <f aca="false">'Central pensions'!M97</f>
        <v>113633.747363606</v>
      </c>
      <c r="J97" s="9" t="n">
        <f aca="false">'Central pensions'!W97</f>
        <v>625179.350618758</v>
      </c>
      <c r="K97" s="9"/>
      <c r="L97" s="42" t="n">
        <f aca="false">'Central pensions'!N97</f>
        <v>2724837.55847002</v>
      </c>
      <c r="M97" s="42"/>
      <c r="N97" s="42" t="n">
        <f aca="false">'Central pensions'!L97</f>
        <v>1162761.736794</v>
      </c>
      <c r="O97" s="9"/>
      <c r="P97" s="9" t="n">
        <f aca="false">'Central pensions'!X97</f>
        <v>20536367.0498982</v>
      </c>
      <c r="Q97" s="42"/>
      <c r="R97" s="42" t="n">
        <f aca="false">'Central SIPA income'!G92</f>
        <v>35222546.463357</v>
      </c>
      <c r="S97" s="42"/>
      <c r="T97" s="9" t="n">
        <f aca="false">'Central SIPA income'!J92</f>
        <v>134676459.200626</v>
      </c>
      <c r="U97" s="9"/>
      <c r="V97" s="42" t="n">
        <f aca="false">'Central SIPA income'!F92</f>
        <v>173245.166528047</v>
      </c>
      <c r="W97" s="42"/>
      <c r="X97" s="42" t="n">
        <f aca="false">'Central SIPA income'!M92</f>
        <v>435141.910350982</v>
      </c>
      <c r="Y97" s="9"/>
      <c r="Z97" s="9" t="n">
        <f aca="false">R97+V97-N97-L97-F97</f>
        <v>6716614.75526064</v>
      </c>
      <c r="AA97" s="9"/>
      <c r="AB97" s="9" t="n">
        <f aca="false">T97-P97-D97</f>
        <v>-22255852.9929691</v>
      </c>
      <c r="AC97" s="24"/>
      <c r="AD97" s="9"/>
      <c r="AE97" s="9"/>
      <c r="AF97" s="9"/>
      <c r="AG97" s="9" t="n">
        <f aca="false">BF97/100*$AG$37</f>
        <v>7689533455.39374</v>
      </c>
      <c r="AH97" s="43" t="n">
        <f aca="false">(AG97-AG96)/AG96</f>
        <v>-0.00161653534396966</v>
      </c>
      <c r="AI97" s="43" t="n">
        <f aca="false">(AG97-AG93)/AG93</f>
        <v>0.0169157480811992</v>
      </c>
      <c r="AJ97" s="43" t="n">
        <f aca="false">AB97/AG97</f>
        <v>-0.00289430472239613</v>
      </c>
      <c r="AK97" s="50"/>
      <c r="AL97" s="7"/>
      <c r="AM97" s="7"/>
      <c r="AN97" s="7"/>
      <c r="AO97" s="7"/>
      <c r="AP97" s="7"/>
      <c r="AQ97" s="7"/>
      <c r="AR97" s="7"/>
      <c r="AS97" s="7"/>
      <c r="AT97" s="7"/>
      <c r="AW97" s="47" t="n">
        <f aca="false">workers_and_wage_central!C85</f>
        <v>13501160</v>
      </c>
      <c r="AY97" s="43" t="n">
        <f aca="false">(AW97-AW96)/AW96</f>
        <v>-0.00210803196320741</v>
      </c>
      <c r="AZ97" s="48" t="n">
        <f aca="false">workers_and_wage_central!B85</f>
        <v>8370.40231160739</v>
      </c>
      <c r="BA97" s="43" t="n">
        <f aca="false">(AZ97-AZ96)/AZ96</f>
        <v>0.000492534898546738</v>
      </c>
      <c r="BB97" s="7"/>
      <c r="BC97" s="7"/>
      <c r="BD97" s="7"/>
      <c r="BE97" s="7"/>
      <c r="BF97" s="7" t="n">
        <f aca="false">BF96*(1+AY97)*(1+BA97)*(1-BE97)</f>
        <v>146.435509536199</v>
      </c>
      <c r="BG97" s="50" t="e">
        <f aca="false">(BB97-BB93)/BB93</f>
        <v>#DIV/0!</v>
      </c>
      <c r="BH97" s="0" t="n">
        <f aca="false">BH96+1</f>
        <v>66</v>
      </c>
      <c r="BI97" s="43" t="n">
        <f aca="false">T104/AG104</f>
        <v>0.0153094030198788</v>
      </c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136616238.673044</v>
      </c>
      <c r="E98" s="6"/>
      <c r="F98" s="8" t="n">
        <f aca="false">'Central pensions'!I98</f>
        <v>24831618.5359833</v>
      </c>
      <c r="G98" s="6" t="n">
        <f aca="false">'Central pensions'!K98</f>
        <v>3751380.54092479</v>
      </c>
      <c r="H98" s="6" t="n">
        <f aca="false">'Central pensions'!V98</f>
        <v>20638988.8999678</v>
      </c>
      <c r="I98" s="8" t="n">
        <f aca="false">'Central pensions'!M98</f>
        <v>116022.078585303</v>
      </c>
      <c r="J98" s="6" t="n">
        <f aca="false">'Central pensions'!W98</f>
        <v>638319.244328903</v>
      </c>
      <c r="K98" s="6"/>
      <c r="L98" s="8" t="n">
        <f aca="false">'Central pensions'!N98</f>
        <v>3314953.75687679</v>
      </c>
      <c r="M98" s="8"/>
      <c r="N98" s="8" t="n">
        <f aca="false">'Central pensions'!L98</f>
        <v>1166036.29383876</v>
      </c>
      <c r="O98" s="6"/>
      <c r="P98" s="6" t="n">
        <f aca="false">'Central pensions'!X98</f>
        <v>23616498.4554351</v>
      </c>
      <c r="Q98" s="8"/>
      <c r="R98" s="8" t="n">
        <f aca="false">'Central SIPA income'!G93</f>
        <v>30906787.0124239</v>
      </c>
      <c r="S98" s="8"/>
      <c r="T98" s="6" t="n">
        <f aca="false">'Central SIPA income'!J93</f>
        <v>118174778.885775</v>
      </c>
      <c r="U98" s="6"/>
      <c r="V98" s="8" t="n">
        <f aca="false">'Central SIPA income'!F93</f>
        <v>175225.836687435</v>
      </c>
      <c r="W98" s="8"/>
      <c r="X98" s="8" t="n">
        <f aca="false">'Central SIPA income'!M93</f>
        <v>440116.782748313</v>
      </c>
      <c r="Y98" s="6"/>
      <c r="Z98" s="6" t="n">
        <f aca="false">R98+V98-N98-L98-F98</f>
        <v>1769404.26241251</v>
      </c>
      <c r="AA98" s="6"/>
      <c r="AB98" s="6" t="n">
        <f aca="false">T98-P98-D98</f>
        <v>-42057958.242704</v>
      </c>
      <c r="AC98" s="24"/>
      <c r="AD98" s="6"/>
      <c r="AE98" s="6"/>
      <c r="AF98" s="6"/>
      <c r="AG98" s="6" t="n">
        <f aca="false">BF98/100*$AG$37</f>
        <v>7737261755.84567</v>
      </c>
      <c r="AH98" s="36" t="n">
        <f aca="false">(AG98-AG97)/AG97</f>
        <v>0.00620691758853726</v>
      </c>
      <c r="AI98" s="36"/>
      <c r="AJ98" s="36" t="n">
        <f aca="false">AB98/AG98</f>
        <v>-0.00543576779096666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0.00560895686589977</v>
      </c>
      <c r="AV98" s="5"/>
      <c r="AW98" s="40" t="n">
        <f aca="false">workers_and_wage_central!C86</f>
        <v>13502596</v>
      </c>
      <c r="AX98" s="5"/>
      <c r="AY98" s="36" t="n">
        <f aca="false">(AW98-AW97)/AW97</f>
        <v>0.000106361231183098</v>
      </c>
      <c r="AZ98" s="41" t="n">
        <f aca="false">workers_and_wage_central!B86</f>
        <v>8421.46099197897</v>
      </c>
      <c r="BA98" s="36" t="n">
        <f aca="false">(AZ98-AZ97)/AZ97</f>
        <v>0.00609990756367536</v>
      </c>
      <c r="BB98" s="5"/>
      <c r="BC98" s="5"/>
      <c r="BD98" s="5"/>
      <c r="BE98" s="5"/>
      <c r="BF98" s="5" t="n">
        <f aca="false">BF97*(1+AY98)*(1+BA98)*(1-BE98)</f>
        <v>147.344422675926</v>
      </c>
      <c r="BG98" s="5"/>
      <c r="BH98" s="5" t="n">
        <f aca="false">BH97+1</f>
        <v>67</v>
      </c>
      <c r="BI98" s="36" t="n">
        <f aca="false">T105/AG105</f>
        <v>0.0176189462964295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137088980.071886</v>
      </c>
      <c r="E99" s="9"/>
      <c r="F99" s="42" t="n">
        <f aca="false">'Central pensions'!I99</f>
        <v>24917544.8811691</v>
      </c>
      <c r="G99" s="9" t="n">
        <f aca="false">'Central pensions'!K99</f>
        <v>3849561.36107547</v>
      </c>
      <c r="H99" s="9" t="n">
        <f aca="false">'Central pensions'!V99</f>
        <v>21179150.8044117</v>
      </c>
      <c r="I99" s="42" t="n">
        <f aca="false">'Central pensions'!M99</f>
        <v>119058.598796149</v>
      </c>
      <c r="J99" s="9" t="n">
        <f aca="false">'Central pensions'!W99</f>
        <v>655025.282610673</v>
      </c>
      <c r="K99" s="9"/>
      <c r="L99" s="42" t="n">
        <f aca="false">'Central pensions'!N99</f>
        <v>2707447.91270077</v>
      </c>
      <c r="M99" s="42"/>
      <c r="N99" s="42" t="n">
        <f aca="false">'Central pensions'!L99</f>
        <v>1172332.40853101</v>
      </c>
      <c r="O99" s="9"/>
      <c r="P99" s="9" t="n">
        <f aca="false">'Central pensions'!X99</f>
        <v>20498787.107427</v>
      </c>
      <c r="Q99" s="42"/>
      <c r="R99" s="42" t="n">
        <f aca="false">'Central SIPA income'!G94</f>
        <v>35607122.2582787</v>
      </c>
      <c r="S99" s="42"/>
      <c r="T99" s="9" t="n">
        <f aca="false">'Central SIPA income'!J94</f>
        <v>136146918.084347</v>
      </c>
      <c r="U99" s="9"/>
      <c r="V99" s="42" t="n">
        <f aca="false">'Central SIPA income'!F94</f>
        <v>172492.731107683</v>
      </c>
      <c r="W99" s="42"/>
      <c r="X99" s="42" t="n">
        <f aca="false">'Central SIPA income'!M94</f>
        <v>433252.00950818</v>
      </c>
      <c r="Y99" s="9"/>
      <c r="Z99" s="9" t="n">
        <f aca="false">R99+V99-N99-L99-F99</f>
        <v>6982289.78698546</v>
      </c>
      <c r="AA99" s="9"/>
      <c r="AB99" s="9" t="n">
        <f aca="false">T99-P99-D99</f>
        <v>-21440849.0949659</v>
      </c>
      <c r="AC99" s="24"/>
      <c r="AD99" s="9"/>
      <c r="AE99" s="9"/>
      <c r="AF99" s="9"/>
      <c r="AG99" s="9" t="n">
        <f aca="false">BF99/100*$AG$37</f>
        <v>7764248850.92838</v>
      </c>
      <c r="AH99" s="43" t="n">
        <f aca="false">(AG99-AG98)/AG98</f>
        <v>0.00348793874813866</v>
      </c>
      <c r="AI99" s="43"/>
      <c r="AJ99" s="43" t="n">
        <f aca="false">AB99/AG99</f>
        <v>-0.00276148401559827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7" t="n">
        <f aca="false">workers_and_wage_central!C87</f>
        <v>13512162</v>
      </c>
      <c r="AX99" s="7"/>
      <c r="AY99" s="43" t="n">
        <f aca="false">(AW99-AW98)/AW98</f>
        <v>0.000708456359058658</v>
      </c>
      <c r="AZ99" s="48" t="n">
        <f aca="false">workers_and_wage_central!B87</f>
        <v>8444.85172318423</v>
      </c>
      <c r="BA99" s="43" t="n">
        <f aca="false">(AZ99-AZ98)/AZ98</f>
        <v>0.00277751464116997</v>
      </c>
      <c r="BB99" s="7"/>
      <c r="BC99" s="7"/>
      <c r="BD99" s="7"/>
      <c r="BE99" s="7"/>
      <c r="BF99" s="7" t="n">
        <f aca="false">BF98*(1+AY99)*(1+BA99)*(1-BE99)</f>
        <v>147.858350997099</v>
      </c>
      <c r="BG99" s="7"/>
      <c r="BH99" s="7" t="n">
        <f aca="false">BH98+1</f>
        <v>68</v>
      </c>
      <c r="BI99" s="43" t="n">
        <f aca="false">T106/AG106</f>
        <v>0.0153563428229554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137784371.690483</v>
      </c>
      <c r="E100" s="9"/>
      <c r="F100" s="42" t="n">
        <f aca="false">'Central pensions'!I100</f>
        <v>25043940.5393563</v>
      </c>
      <c r="G100" s="9" t="n">
        <f aca="false">'Central pensions'!K100</f>
        <v>3905809.08790244</v>
      </c>
      <c r="H100" s="9" t="n">
        <f aca="false">'Central pensions'!V100</f>
        <v>21488609.2016512</v>
      </c>
      <c r="I100" s="42" t="n">
        <f aca="false">'Central pensions'!M100</f>
        <v>120798.219213478</v>
      </c>
      <c r="J100" s="9" t="n">
        <f aca="false">'Central pensions'!W100</f>
        <v>664596.160875812</v>
      </c>
      <c r="K100" s="9"/>
      <c r="L100" s="42" t="n">
        <f aca="false">'Central pensions'!N100</f>
        <v>2692598.94729991</v>
      </c>
      <c r="M100" s="42"/>
      <c r="N100" s="42" t="n">
        <f aca="false">'Central pensions'!L100</f>
        <v>1179165.59808286</v>
      </c>
      <c r="O100" s="9"/>
      <c r="P100" s="9" t="n">
        <f aca="false">'Central pensions'!X100</f>
        <v>20459329.9481704</v>
      </c>
      <c r="Q100" s="42"/>
      <c r="R100" s="42" t="n">
        <f aca="false">'Central SIPA income'!G95</f>
        <v>31445220.370514</v>
      </c>
      <c r="S100" s="42"/>
      <c r="T100" s="9" t="n">
        <f aca="false">'Central SIPA income'!J95</f>
        <v>120233525.497367</v>
      </c>
      <c r="U100" s="9"/>
      <c r="V100" s="42" t="n">
        <f aca="false">'Central SIPA income'!F95</f>
        <v>168925.759093441</v>
      </c>
      <c r="W100" s="42"/>
      <c r="X100" s="42" t="n">
        <f aca="false">'Central SIPA income'!M95</f>
        <v>424292.804194971</v>
      </c>
      <c r="Y100" s="9"/>
      <c r="Z100" s="9" t="n">
        <f aca="false">R100+V100-N100-L100-F100</f>
        <v>2698441.04486836</v>
      </c>
      <c r="AA100" s="9"/>
      <c r="AB100" s="9" t="n">
        <f aca="false">T100-P100-D100</f>
        <v>-38010176.141287</v>
      </c>
      <c r="AC100" s="24"/>
      <c r="AD100" s="9"/>
      <c r="AE100" s="9"/>
      <c r="AF100" s="9"/>
      <c r="AG100" s="9" t="n">
        <f aca="false">BF100/100*$AG$37</f>
        <v>7854591815.35985</v>
      </c>
      <c r="AH100" s="43" t="n">
        <f aca="false">(AG100-AG99)/AG99</f>
        <v>0.0116357636348387</v>
      </c>
      <c r="AI100" s="43"/>
      <c r="AJ100" s="43" t="n">
        <f aca="false">AB100/AG100</f>
        <v>-0.00483922997334593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47" t="n">
        <f aca="false">workers_and_wage_central!C88</f>
        <v>13602722</v>
      </c>
      <c r="AY100" s="43" t="n">
        <f aca="false">(AW100-AW99)/AW99</f>
        <v>0.00670211029145447</v>
      </c>
      <c r="AZ100" s="48" t="n">
        <f aca="false">workers_and_wage_central!B88</f>
        <v>8486.23831660898</v>
      </c>
      <c r="BA100" s="43" t="n">
        <f aca="false">(AZ100-AZ99)/AZ99</f>
        <v>0.00490080759039618</v>
      </c>
      <c r="BB100" s="7"/>
      <c r="BC100" s="7"/>
      <c r="BD100" s="7"/>
      <c r="BE100" s="7"/>
      <c r="BF100" s="7" t="n">
        <f aca="false">BF99*(1+AY100)*(1+BA100)*(1-BE100)</f>
        <v>149.578795820738</v>
      </c>
      <c r="BG100" s="7"/>
      <c r="BH100" s="0" t="n">
        <f aca="false">BH99+1</f>
        <v>69</v>
      </c>
      <c r="BI100" s="43" t="n">
        <f aca="false">T107/AG107</f>
        <v>0.017662794675117</v>
      </c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138212144.152517</v>
      </c>
      <c r="E101" s="9"/>
      <c r="F101" s="42" t="n">
        <f aca="false">'Central pensions'!I101</f>
        <v>25121693.2479697</v>
      </c>
      <c r="G101" s="9" t="n">
        <f aca="false">'Central pensions'!K101</f>
        <v>4001508.068619</v>
      </c>
      <c r="H101" s="9" t="n">
        <f aca="false">'Central pensions'!V101</f>
        <v>22015116.7577896</v>
      </c>
      <c r="I101" s="42" t="n">
        <f aca="false">'Central pensions'!M101</f>
        <v>123757.98150368</v>
      </c>
      <c r="J101" s="9" t="n">
        <f aca="false">'Central pensions'!W101</f>
        <v>680879.89972545</v>
      </c>
      <c r="K101" s="9"/>
      <c r="L101" s="42" t="n">
        <f aca="false">'Central pensions'!N101</f>
        <v>2650989.08888374</v>
      </c>
      <c r="M101" s="42"/>
      <c r="N101" s="42" t="n">
        <f aca="false">'Central pensions'!L101</f>
        <v>1184782.06958295</v>
      </c>
      <c r="O101" s="9"/>
      <c r="P101" s="9" t="n">
        <f aca="false">'Central pensions'!X101</f>
        <v>20274316.3641104</v>
      </c>
      <c r="Q101" s="42"/>
      <c r="R101" s="42" t="n">
        <f aca="false">'Central SIPA income'!G96</f>
        <v>36108475.0823956</v>
      </c>
      <c r="S101" s="42"/>
      <c r="T101" s="9" t="n">
        <f aca="false">'Central SIPA income'!J96</f>
        <v>138063884.060459</v>
      </c>
      <c r="U101" s="9"/>
      <c r="V101" s="42" t="n">
        <f aca="false">'Central SIPA income'!F96</f>
        <v>178163.045713017</v>
      </c>
      <c r="W101" s="42"/>
      <c r="X101" s="42" t="n">
        <f aca="false">'Central SIPA income'!M96</f>
        <v>447494.204999714</v>
      </c>
      <c r="Y101" s="9"/>
      <c r="Z101" s="9" t="n">
        <f aca="false">R101+V101-N101-L101-F101</f>
        <v>7329173.72167217</v>
      </c>
      <c r="AA101" s="9"/>
      <c r="AB101" s="9" t="n">
        <f aca="false">T101-P101-D101</f>
        <v>-20422576.4561677</v>
      </c>
      <c r="AC101" s="24"/>
      <c r="AD101" s="9"/>
      <c r="AE101" s="9"/>
      <c r="AF101" s="9"/>
      <c r="AG101" s="9" t="n">
        <f aca="false">BF101/100*$AG$37</f>
        <v>7863272769.08145</v>
      </c>
      <c r="AH101" s="43" t="n">
        <f aca="false">(AG101-AG100)/AG100</f>
        <v>0.0011052074920844</v>
      </c>
      <c r="AI101" s="43" t="n">
        <f aca="false">(AG101-AG97)/AG97</f>
        <v>0.0225942594171092</v>
      </c>
      <c r="AJ101" s="43" t="n">
        <f aca="false">AB101/AG101</f>
        <v>-0.00259721073602707</v>
      </c>
      <c r="AK101" s="50"/>
      <c r="AL101" s="7"/>
      <c r="AM101" s="7"/>
      <c r="AN101" s="7"/>
      <c r="AO101" s="7"/>
      <c r="AP101" s="7"/>
      <c r="AQ101" s="7"/>
      <c r="AR101" s="7"/>
      <c r="AS101" s="7"/>
      <c r="AT101" s="7"/>
      <c r="AW101" s="47" t="n">
        <f aca="false">workers_and_wage_central!C89</f>
        <v>13594969</v>
      </c>
      <c r="AY101" s="43" t="n">
        <f aca="false">(AW101-AW100)/AW100</f>
        <v>-0.000569959453703457</v>
      </c>
      <c r="AZ101" s="48" t="n">
        <f aca="false">workers_and_wage_central!B89</f>
        <v>8500.46228961893</v>
      </c>
      <c r="BA101" s="43" t="n">
        <f aca="false">(AZ101-AZ100)/AZ100</f>
        <v>0.0016761222675196</v>
      </c>
      <c r="BB101" s="7"/>
      <c r="BC101" s="7"/>
      <c r="BD101" s="7"/>
      <c r="BE101" s="7"/>
      <c r="BF101" s="7" t="n">
        <f aca="false">BF100*(1+AY101)*(1+BA101)*(1-BE101)</f>
        <v>149.744111426536</v>
      </c>
      <c r="BG101" s="50" t="e">
        <f aca="false">(BB101-BB97)/BB97</f>
        <v>#DIV/0!</v>
      </c>
      <c r="BH101" s="0" t="n">
        <f aca="false">BH100+1</f>
        <v>70</v>
      </c>
      <c r="BI101" s="43" t="n">
        <f aca="false">T108/AG108</f>
        <v>0.0153585029837154</v>
      </c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138699976.448002</v>
      </c>
      <c r="E102" s="6"/>
      <c r="F102" s="8" t="n">
        <f aca="false">'Central pensions'!I102</f>
        <v>25210362.5422548</v>
      </c>
      <c r="G102" s="6" t="n">
        <f aca="false">'Central pensions'!K102</f>
        <v>4067411.93719306</v>
      </c>
      <c r="H102" s="6" t="n">
        <f aca="false">'Central pensions'!V102</f>
        <v>22377700.3978992</v>
      </c>
      <c r="I102" s="8" t="n">
        <f aca="false">'Central pensions'!M102</f>
        <v>125796.245480197</v>
      </c>
      <c r="J102" s="6" t="n">
        <f aca="false">'Central pensions'!W102</f>
        <v>692093.826739146</v>
      </c>
      <c r="K102" s="6"/>
      <c r="L102" s="8" t="n">
        <f aca="false">'Central pensions'!N102</f>
        <v>3313929.35745672</v>
      </c>
      <c r="M102" s="8"/>
      <c r="N102" s="8" t="n">
        <f aca="false">'Central pensions'!L102</f>
        <v>1189705.33299251</v>
      </c>
      <c r="O102" s="6"/>
      <c r="P102" s="6" t="n">
        <f aca="false">'Central pensions'!X102</f>
        <v>23741402.9119029</v>
      </c>
      <c r="Q102" s="8"/>
      <c r="R102" s="8" t="n">
        <f aca="false">'Central SIPA income'!G97</f>
        <v>31476186.9890543</v>
      </c>
      <c r="S102" s="8"/>
      <c r="T102" s="6" t="n">
        <f aca="false">'Central SIPA income'!J97</f>
        <v>120351929.047285</v>
      </c>
      <c r="U102" s="6"/>
      <c r="V102" s="8" t="n">
        <f aca="false">'Central SIPA income'!F97</f>
        <v>177384.097010093</v>
      </c>
      <c r="W102" s="8"/>
      <c r="X102" s="8" t="n">
        <f aca="false">'Central SIPA income'!M97</f>
        <v>445537.710435113</v>
      </c>
      <c r="Y102" s="6"/>
      <c r="Z102" s="6" t="n">
        <f aca="false">R102+V102-N102-L102-F102</f>
        <v>1939573.85336041</v>
      </c>
      <c r="AA102" s="6"/>
      <c r="AB102" s="6" t="n">
        <f aca="false">T102-P102-D102</f>
        <v>-42089450.3126194</v>
      </c>
      <c r="AC102" s="24"/>
      <c r="AD102" s="6"/>
      <c r="AE102" s="6"/>
      <c r="AF102" s="6"/>
      <c r="AG102" s="6" t="n">
        <f aca="false">BF102/100*$AG$37</f>
        <v>7874437279.76212</v>
      </c>
      <c r="AH102" s="36" t="n">
        <f aca="false">(AG102-AG101)/AG101</f>
        <v>0.00141983001334681</v>
      </c>
      <c r="AI102" s="36"/>
      <c r="AJ102" s="36" t="n">
        <f aca="false">AB102/AG102</f>
        <v>-0.00534507404367705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0.00518755437879831</v>
      </c>
      <c r="AV102" s="5"/>
      <c r="AW102" s="40" t="n">
        <f aca="false">workers_and_wage_central!C90</f>
        <v>13611698</v>
      </c>
      <c r="AX102" s="5"/>
      <c r="AY102" s="36" t="n">
        <f aca="false">(AW102-AW101)/AW101</f>
        <v>0.0012305287345635</v>
      </c>
      <c r="AZ102" s="41" t="n">
        <f aca="false">workers_and_wage_central!B90</f>
        <v>8502.06946033086</v>
      </c>
      <c r="BA102" s="36" t="n">
        <f aca="false">(AZ102-AZ101)/AZ101</f>
        <v>0.000189068624408168</v>
      </c>
      <c r="BB102" s="5"/>
      <c r="BC102" s="5"/>
      <c r="BD102" s="5"/>
      <c r="BE102" s="5"/>
      <c r="BF102" s="5" t="n">
        <f aca="false">BF101*(1+AY102)*(1+BA102)*(1-BE102)</f>
        <v>149.956722610262</v>
      </c>
      <c r="BG102" s="5"/>
      <c r="BH102" s="5" t="n">
        <f aca="false">BH101+1</f>
        <v>71</v>
      </c>
      <c r="BI102" s="36" t="n">
        <f aca="false">T109/AG109</f>
        <v>0.0176297410864025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139611686.846791</v>
      </c>
      <c r="E103" s="9"/>
      <c r="F103" s="42" t="n">
        <f aca="false">'Central pensions'!I103</f>
        <v>25376076.6993558</v>
      </c>
      <c r="G103" s="9" t="n">
        <f aca="false">'Central pensions'!K103</f>
        <v>4173295.94975716</v>
      </c>
      <c r="H103" s="9" t="n">
        <f aca="false">'Central pensions'!V103</f>
        <v>22960242.9941925</v>
      </c>
      <c r="I103" s="42" t="n">
        <f aca="false">'Central pensions'!M103</f>
        <v>129071.008755376</v>
      </c>
      <c r="J103" s="9" t="n">
        <f aca="false">'Central pensions'!W103</f>
        <v>710110.608067809</v>
      </c>
      <c r="K103" s="9"/>
      <c r="L103" s="42" t="n">
        <f aca="false">'Central pensions'!N103</f>
        <v>2614632.15204349</v>
      </c>
      <c r="M103" s="42"/>
      <c r="N103" s="42" t="n">
        <f aca="false">'Central pensions'!L103</f>
        <v>1199318.11689257</v>
      </c>
      <c r="O103" s="9"/>
      <c r="P103" s="9" t="n">
        <f aca="false">'Central pensions'!X103</f>
        <v>20165633.089483</v>
      </c>
      <c r="Q103" s="42"/>
      <c r="R103" s="42" t="n">
        <f aca="false">'Central SIPA income'!G98</f>
        <v>36279829.9760976</v>
      </c>
      <c r="S103" s="42"/>
      <c r="T103" s="9" t="n">
        <f aca="false">'Central SIPA income'!J98</f>
        <v>138719074.348149</v>
      </c>
      <c r="U103" s="9"/>
      <c r="V103" s="42" t="n">
        <f aca="false">'Central SIPA income'!F98</f>
        <v>184568.832748865</v>
      </c>
      <c r="W103" s="42"/>
      <c r="X103" s="42" t="n">
        <f aca="false">'Central SIPA income'!M98</f>
        <v>463583.695194116</v>
      </c>
      <c r="Y103" s="9"/>
      <c r="Z103" s="9" t="n">
        <f aca="false">R103+V103-N103-L103-F103</f>
        <v>7274371.84055462</v>
      </c>
      <c r="AA103" s="9"/>
      <c r="AB103" s="9" t="n">
        <f aca="false">T103-P103-D103</f>
        <v>-21058245.5881245</v>
      </c>
      <c r="AC103" s="24"/>
      <c r="AD103" s="9"/>
      <c r="AE103" s="9"/>
      <c r="AF103" s="9"/>
      <c r="AG103" s="9" t="n">
        <f aca="false">BF103/100*$AG$37</f>
        <v>7921336449.67342</v>
      </c>
      <c r="AH103" s="43" t="n">
        <f aca="false">(AG103-AG102)/AG102</f>
        <v>0.00595587573372793</v>
      </c>
      <c r="AI103" s="43"/>
      <c r="AJ103" s="43" t="n">
        <f aca="false">AB103/AG103</f>
        <v>-0.0026584208008224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7" t="n">
        <f aca="false">workers_and_wage_central!C91</f>
        <v>13641083</v>
      </c>
      <c r="AX103" s="7"/>
      <c r="AY103" s="43" t="n">
        <f aca="false">(AW103-AW102)/AW102</f>
        <v>0.00215880487504204</v>
      </c>
      <c r="AZ103" s="48" t="n">
        <f aca="false">workers_and_wage_central!B91</f>
        <v>8534.28287803402</v>
      </c>
      <c r="BA103" s="43" t="n">
        <f aca="false">(AZ103-AZ102)/AZ102</f>
        <v>0.00378889138150045</v>
      </c>
      <c r="BB103" s="7"/>
      <c r="BC103" s="7"/>
      <c r="BD103" s="7"/>
      <c r="BE103" s="7"/>
      <c r="BF103" s="7" t="n">
        <f aca="false">BF102*(1+AY103)*(1+BA103)*(1-BE103)</f>
        <v>150.849846215566</v>
      </c>
      <c r="BG103" s="7"/>
      <c r="BH103" s="7" t="n">
        <f aca="false">BH102+1</f>
        <v>72</v>
      </c>
      <c r="BI103" s="43" t="n">
        <f aca="false">T110/AG110</f>
        <v>0.0154321683538146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139982209.667163</v>
      </c>
      <c r="E104" s="9"/>
      <c r="F104" s="42" t="n">
        <f aca="false">'Central pensions'!I104</f>
        <v>25443423.6079205</v>
      </c>
      <c r="G104" s="9" t="n">
        <f aca="false">'Central pensions'!K104</f>
        <v>4237332.35375756</v>
      </c>
      <c r="H104" s="9" t="n">
        <f aca="false">'Central pensions'!V104</f>
        <v>23312552.395209</v>
      </c>
      <c r="I104" s="42" t="n">
        <f aca="false">'Central pensions'!M104</f>
        <v>131051.516095595</v>
      </c>
      <c r="J104" s="9" t="n">
        <f aca="false">'Central pensions'!W104</f>
        <v>721006.775109555</v>
      </c>
      <c r="K104" s="9"/>
      <c r="L104" s="42" t="n">
        <f aca="false">'Central pensions'!N104</f>
        <v>2648469.06786249</v>
      </c>
      <c r="M104" s="42"/>
      <c r="N104" s="42" t="n">
        <f aca="false">'Central pensions'!L104</f>
        <v>1203691.48826056</v>
      </c>
      <c r="O104" s="9"/>
      <c r="P104" s="9" t="n">
        <f aca="false">'Central pensions'!X104</f>
        <v>20365274.0054352</v>
      </c>
      <c r="Q104" s="42"/>
      <c r="R104" s="42" t="n">
        <f aca="false">'Central SIPA income'!G99</f>
        <v>31988996.1868131</v>
      </c>
      <c r="S104" s="42"/>
      <c r="T104" s="9" t="n">
        <f aca="false">'Central SIPA income'!J99</f>
        <v>122312699.460961</v>
      </c>
      <c r="U104" s="9"/>
      <c r="V104" s="42" t="n">
        <f aca="false">'Central SIPA income'!F99</f>
        <v>183283.475429259</v>
      </c>
      <c r="W104" s="42"/>
      <c r="X104" s="42" t="n">
        <f aca="false">'Central SIPA income'!M99</f>
        <v>460355.248186064</v>
      </c>
      <c r="Y104" s="9"/>
      <c r="Z104" s="9" t="n">
        <f aca="false">R104+V104-N104-L104-F104</f>
        <v>2876695.49819884</v>
      </c>
      <c r="AA104" s="9"/>
      <c r="AB104" s="9" t="n">
        <f aca="false">T104-P104-D104</f>
        <v>-38034784.2116372</v>
      </c>
      <c r="AC104" s="24"/>
      <c r="AD104" s="9"/>
      <c r="AE104" s="9"/>
      <c r="AF104" s="9"/>
      <c r="AG104" s="9" t="n">
        <f aca="false">BF104/100*$AG$37</f>
        <v>7989383995.06116</v>
      </c>
      <c r="AH104" s="43" t="n">
        <f aca="false">(AG104-AG103)/AG103</f>
        <v>0.00859041221390686</v>
      </c>
      <c r="AI104" s="43"/>
      <c r="AJ104" s="43" t="n">
        <f aca="false">AB104/AG104</f>
        <v>-0.0047606654324225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47" t="n">
        <f aca="false">workers_and_wage_central!C92</f>
        <v>13676222</v>
      </c>
      <c r="AY104" s="43" t="n">
        <f aca="false">(AW104-AW103)/AW103</f>
        <v>0.00257596849165129</v>
      </c>
      <c r="AZ104" s="48" t="n">
        <f aca="false">workers_and_wage_central!B92</f>
        <v>8585.47996004365</v>
      </c>
      <c r="BA104" s="43" t="n">
        <f aca="false">(AZ104-AZ103)/AZ103</f>
        <v>0.00599899051171539</v>
      </c>
      <c r="BB104" s="7"/>
      <c r="BC104" s="7"/>
      <c r="BD104" s="7"/>
      <c r="BE104" s="7"/>
      <c r="BF104" s="7" t="n">
        <f aca="false">BF103*(1+AY104)*(1+BA104)*(1-BE104)</f>
        <v>152.145708576962</v>
      </c>
      <c r="BG104" s="7"/>
      <c r="BH104" s="0" t="n">
        <f aca="false">BH103+1</f>
        <v>73</v>
      </c>
      <c r="BI104" s="43" t="n">
        <f aca="false">T111/AG111</f>
        <v>0.017743622256087</v>
      </c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140488204.406894</v>
      </c>
      <c r="E105" s="9"/>
      <c r="F105" s="42" t="n">
        <f aca="false">'Central pensions'!I105</f>
        <v>25535394.1414402</v>
      </c>
      <c r="G105" s="9" t="n">
        <f aca="false">'Central pensions'!K105</f>
        <v>4358908.52674662</v>
      </c>
      <c r="H105" s="9" t="n">
        <f aca="false">'Central pensions'!V105</f>
        <v>23981428.6282246</v>
      </c>
      <c r="I105" s="42" t="n">
        <f aca="false">'Central pensions'!M105</f>
        <v>134811.60392</v>
      </c>
      <c r="J105" s="9" t="n">
        <f aca="false">'Central pensions'!W105</f>
        <v>741693.668914168</v>
      </c>
      <c r="K105" s="9"/>
      <c r="L105" s="42" t="n">
        <f aca="false">'Central pensions'!N105</f>
        <v>2670691.21476331</v>
      </c>
      <c r="M105" s="42"/>
      <c r="N105" s="42" t="n">
        <f aca="false">'Central pensions'!L105</f>
        <v>1209525.22455294</v>
      </c>
      <c r="O105" s="9"/>
      <c r="P105" s="9" t="n">
        <f aca="false">'Central pensions'!X105</f>
        <v>20512680.3271934</v>
      </c>
      <c r="Q105" s="42"/>
      <c r="R105" s="42" t="n">
        <f aca="false">'Central SIPA income'!G100</f>
        <v>36990912.2528547</v>
      </c>
      <c r="S105" s="42"/>
      <c r="T105" s="9" t="n">
        <f aca="false">'Central SIPA income'!J100</f>
        <v>141437959.064039</v>
      </c>
      <c r="U105" s="9"/>
      <c r="V105" s="42" t="n">
        <f aca="false">'Central SIPA income'!F100</f>
        <v>177865.120691182</v>
      </c>
      <c r="W105" s="42"/>
      <c r="X105" s="42" t="n">
        <f aca="false">'Central SIPA income'!M100</f>
        <v>446745.903239033</v>
      </c>
      <c r="Y105" s="9"/>
      <c r="Z105" s="9" t="n">
        <f aca="false">R105+V105-N105-L105-F105</f>
        <v>7753166.79278945</v>
      </c>
      <c r="AA105" s="9"/>
      <c r="AB105" s="9" t="n">
        <f aca="false">T105-P105-D105</f>
        <v>-19562925.6700477</v>
      </c>
      <c r="AC105" s="24"/>
      <c r="AD105" s="9"/>
      <c r="AE105" s="9"/>
      <c r="AF105" s="9"/>
      <c r="AG105" s="9" t="n">
        <f aca="false">BF105/100*$AG$37</f>
        <v>8027606003.47036</v>
      </c>
      <c r="AH105" s="43" t="n">
        <f aca="false">(AG105-AG104)/AG104</f>
        <v>0.00478409955421165</v>
      </c>
      <c r="AI105" s="43" t="n">
        <f aca="false">(AG105-AG101)/AG101</f>
        <v>0.0208988342659398</v>
      </c>
      <c r="AJ105" s="43" t="n">
        <f aca="false">AB105/AG105</f>
        <v>-0.00243695638046892</v>
      </c>
      <c r="AK105" s="50"/>
      <c r="AL105" s="7"/>
      <c r="AM105" s="7"/>
      <c r="AN105" s="7"/>
      <c r="AO105" s="7"/>
      <c r="AP105" s="7"/>
      <c r="AQ105" s="7"/>
      <c r="AR105" s="7"/>
      <c r="AS105" s="7"/>
      <c r="AT105" s="7"/>
      <c r="AW105" s="47" t="n">
        <f aca="false">workers_and_wage_central!C93</f>
        <v>13671874</v>
      </c>
      <c r="AY105" s="43" t="n">
        <f aca="false">(AW105-AW104)/AW104</f>
        <v>-0.000317924058266969</v>
      </c>
      <c r="AZ105" s="48" t="n">
        <f aca="false">workers_and_wage_central!B93</f>
        <v>8629.29721208284</v>
      </c>
      <c r="BA105" s="43" t="n">
        <f aca="false">(AZ105-AZ104)/AZ104</f>
        <v>0.00510364618438545</v>
      </c>
      <c r="BB105" s="7"/>
      <c r="BC105" s="7"/>
      <c r="BD105" s="7"/>
      <c r="BE105" s="7"/>
      <c r="BF105" s="7" t="n">
        <f aca="false">BF104*(1+AY105)*(1+BA105)*(1-BE105)</f>
        <v>152.87358879354</v>
      </c>
      <c r="BG105" s="50" t="e">
        <f aca="false">(BB105-BB101)/BB101</f>
        <v>#DIV/0!</v>
      </c>
      <c r="BH105" s="0" t="n">
        <f aca="false">BH104+1</f>
        <v>74</v>
      </c>
      <c r="BI105" s="43" t="n">
        <f aca="false">T112/AG112</f>
        <v>0.0153700675380515</v>
      </c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140731076.851048</v>
      </c>
      <c r="E106" s="6"/>
      <c r="F106" s="8" t="n">
        <f aca="false">'Central pensions'!I106</f>
        <v>25579539.083101</v>
      </c>
      <c r="G106" s="6" t="n">
        <f aca="false">'Central pensions'!K106</f>
        <v>4412448.39156957</v>
      </c>
      <c r="H106" s="6" t="n">
        <f aca="false">'Central pensions'!V106</f>
        <v>24275989.1676665</v>
      </c>
      <c r="I106" s="8" t="n">
        <f aca="false">'Central pensions'!M106</f>
        <v>136467.476027926</v>
      </c>
      <c r="J106" s="6" t="n">
        <f aca="false">'Central pensions'!W106</f>
        <v>750803.788690719</v>
      </c>
      <c r="K106" s="6"/>
      <c r="L106" s="8" t="n">
        <f aca="false">'Central pensions'!N106</f>
        <v>3251596.90435357</v>
      </c>
      <c r="M106" s="8"/>
      <c r="N106" s="8" t="n">
        <f aca="false">'Central pensions'!L106</f>
        <v>1212192.89709961</v>
      </c>
      <c r="O106" s="6"/>
      <c r="P106" s="6" t="n">
        <f aca="false">'Central pensions'!X106</f>
        <v>23541679.4592478</v>
      </c>
      <c r="Q106" s="8"/>
      <c r="R106" s="8" t="n">
        <f aca="false">'Central SIPA income'!G101</f>
        <v>32406067.7499611</v>
      </c>
      <c r="S106" s="8"/>
      <c r="T106" s="6" t="n">
        <f aca="false">'Central SIPA income'!J101</f>
        <v>123907408.730959</v>
      </c>
      <c r="U106" s="6"/>
      <c r="V106" s="8" t="n">
        <f aca="false">'Central SIPA income'!F101</f>
        <v>173933.246187646</v>
      </c>
      <c r="W106" s="8"/>
      <c r="X106" s="8" t="n">
        <f aca="false">'Central SIPA income'!M101</f>
        <v>436870.168077024</v>
      </c>
      <c r="Y106" s="6"/>
      <c r="Z106" s="6" t="n">
        <f aca="false">R106+V106-N106-L106-F106</f>
        <v>2536672.11159453</v>
      </c>
      <c r="AA106" s="6"/>
      <c r="AB106" s="6" t="n">
        <f aca="false">T106-P106-D106</f>
        <v>-40365347.5793378</v>
      </c>
      <c r="AC106" s="24"/>
      <c r="AD106" s="6"/>
      <c r="AE106" s="6"/>
      <c r="AF106" s="6"/>
      <c r="AG106" s="6" t="n">
        <f aca="false">BF106/100*$AG$37</f>
        <v>8068809752.39339</v>
      </c>
      <c r="AH106" s="36" t="n">
        <f aca="false">(AG106-AG105)/AG105</f>
        <v>0.00513275675278785</v>
      </c>
      <c r="AI106" s="36"/>
      <c r="AJ106" s="36" t="n">
        <f aca="false">AB106/AG106</f>
        <v>-0.00500263964798085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0.00515141857284828</v>
      </c>
      <c r="AV106" s="5"/>
      <c r="AW106" s="40" t="n">
        <f aca="false">workers_and_wage_central!C94</f>
        <v>13718008</v>
      </c>
      <c r="AX106" s="5"/>
      <c r="AY106" s="36" t="n">
        <f aca="false">(AW106-AW105)/AW105</f>
        <v>0.00337437281823984</v>
      </c>
      <c r="AZ106" s="41" t="n">
        <f aca="false">workers_and_wage_central!B94</f>
        <v>8644.41980041599</v>
      </c>
      <c r="BA106" s="36" t="n">
        <f aca="false">(AZ106-AZ105)/AZ105</f>
        <v>0.00175247044591056</v>
      </c>
      <c r="BB106" s="5"/>
      <c r="BC106" s="5"/>
      <c r="BD106" s="5"/>
      <c r="BE106" s="5"/>
      <c r="BF106" s="5" t="n">
        <f aca="false">BF105*(1+AY106)*(1+BA106)*(1-BE106)</f>
        <v>153.658251738743</v>
      </c>
      <c r="BG106" s="5"/>
      <c r="BH106" s="5" t="n">
        <f aca="false">BH105+1</f>
        <v>75</v>
      </c>
      <c r="BI106" s="36" t="n">
        <f aca="false">T113/AG113</f>
        <v>0.0176382502908102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141413802.114444</v>
      </c>
      <c r="E107" s="9"/>
      <c r="F107" s="42" t="n">
        <f aca="false">'Central pensions'!I107</f>
        <v>25703632.4812957</v>
      </c>
      <c r="G107" s="9" t="n">
        <f aca="false">'Central pensions'!K107</f>
        <v>4415485.64620829</v>
      </c>
      <c r="H107" s="9" t="n">
        <f aca="false">'Central pensions'!V107</f>
        <v>24292699.2465537</v>
      </c>
      <c r="I107" s="42" t="n">
        <f aca="false">'Central pensions'!M107</f>
        <v>136561.411738401</v>
      </c>
      <c r="J107" s="9" t="n">
        <f aca="false">'Central pensions'!W107</f>
        <v>751320.595254242</v>
      </c>
      <c r="K107" s="9"/>
      <c r="L107" s="42" t="n">
        <f aca="false">'Central pensions'!N107</f>
        <v>2569978.40401534</v>
      </c>
      <c r="M107" s="42"/>
      <c r="N107" s="42" t="n">
        <f aca="false">'Central pensions'!L107</f>
        <v>1218164.71256642</v>
      </c>
      <c r="O107" s="9"/>
      <c r="P107" s="9" t="n">
        <f aca="false">'Central pensions'!X107</f>
        <v>20037612.9874427</v>
      </c>
      <c r="Q107" s="42"/>
      <c r="R107" s="42" t="n">
        <f aca="false">'Central SIPA income'!G102</f>
        <v>37646422.3520743</v>
      </c>
      <c r="S107" s="42"/>
      <c r="T107" s="9" t="n">
        <f aca="false">'Central SIPA income'!J102</f>
        <v>143944358.74258</v>
      </c>
      <c r="U107" s="9"/>
      <c r="V107" s="42" t="n">
        <f aca="false">'Central SIPA income'!F102</f>
        <v>178983.492306488</v>
      </c>
      <c r="W107" s="42"/>
      <c r="X107" s="42" t="n">
        <f aca="false">'Central SIPA income'!M102</f>
        <v>449554.930301198</v>
      </c>
      <c r="Y107" s="9"/>
      <c r="Z107" s="9" t="n">
        <f aca="false">R107+V107-N107-L107-F107</f>
        <v>8333630.24650329</v>
      </c>
      <c r="AA107" s="9"/>
      <c r="AB107" s="9" t="n">
        <f aca="false">T107-P107-D107</f>
        <v>-17507056.3593064</v>
      </c>
      <c r="AC107" s="24"/>
      <c r="AD107" s="9"/>
      <c r="AE107" s="9"/>
      <c r="AF107" s="9"/>
      <c r="AG107" s="9" t="n">
        <f aca="false">BF107/100*$AG$37</f>
        <v>8149580029.10864</v>
      </c>
      <c r="AH107" s="43" t="n">
        <f aca="false">(AG107-AG106)/AG106</f>
        <v>0.0100101847972432</v>
      </c>
      <c r="AI107" s="43"/>
      <c r="AJ107" s="43" t="n">
        <f aca="false">AB107/AG107</f>
        <v>-0.00214821577268702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7" t="n">
        <f aca="false">workers_and_wage_central!C95</f>
        <v>13748286</v>
      </c>
      <c r="AX107" s="7"/>
      <c r="AY107" s="43" t="n">
        <f aca="false">(AW107-AW106)/AW106</f>
        <v>0.00220717177012872</v>
      </c>
      <c r="AZ107" s="48" t="n">
        <f aca="false">workers_and_wage_central!B95</f>
        <v>8711.72376931033</v>
      </c>
      <c r="BA107" s="43" t="n">
        <f aca="false">(AZ107-AZ106)/AZ106</f>
        <v>0.00778582836653686</v>
      </c>
      <c r="BB107" s="7"/>
      <c r="BC107" s="7"/>
      <c r="BD107" s="7"/>
      <c r="BE107" s="7"/>
      <c r="BF107" s="7" t="n">
        <f aca="false">BF106*(1+AY107)*(1+BA107)*(1-BE107)</f>
        <v>155.196399234269</v>
      </c>
      <c r="BG107" s="7"/>
      <c r="BH107" s="7" t="n">
        <f aca="false">BH106+1</f>
        <v>76</v>
      </c>
      <c r="BI107" s="43" t="n">
        <f aca="false">T114/AG114</f>
        <v>0.0154136914386378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142245529.396391</v>
      </c>
      <c r="E108" s="9"/>
      <c r="F108" s="42" t="n">
        <f aca="false">'Central pensions'!I108</f>
        <v>25854808.7601326</v>
      </c>
      <c r="G108" s="9" t="n">
        <f aca="false">'Central pensions'!K108</f>
        <v>4488279.11802645</v>
      </c>
      <c r="H108" s="9" t="n">
        <f aca="false">'Central pensions'!V108</f>
        <v>24693187.4509508</v>
      </c>
      <c r="I108" s="42" t="n">
        <f aca="false">'Central pensions'!M108</f>
        <v>138812.756227622</v>
      </c>
      <c r="J108" s="9" t="n">
        <f aca="false">'Central pensions'!W108</f>
        <v>763706.82837992</v>
      </c>
      <c r="K108" s="9"/>
      <c r="L108" s="42" t="n">
        <f aca="false">'Central pensions'!N108</f>
        <v>2578322.2628163</v>
      </c>
      <c r="M108" s="42"/>
      <c r="N108" s="42" t="n">
        <f aca="false">'Central pensions'!L108</f>
        <v>1226339.99867376</v>
      </c>
      <c r="O108" s="9"/>
      <c r="P108" s="9" t="n">
        <f aca="false">'Central pensions'!X108</f>
        <v>20125887.3224892</v>
      </c>
      <c r="Q108" s="42"/>
      <c r="R108" s="42" t="n">
        <f aca="false">'Central SIPA income'!G103</f>
        <v>32687739.9162498</v>
      </c>
      <c r="S108" s="42"/>
      <c r="T108" s="9" t="n">
        <f aca="false">'Central SIPA income'!J103</f>
        <v>124984406.671769</v>
      </c>
      <c r="U108" s="9"/>
      <c r="V108" s="42" t="n">
        <f aca="false">'Central SIPA income'!F103</f>
        <v>175442.226523834</v>
      </c>
      <c r="W108" s="42"/>
      <c r="X108" s="42" t="n">
        <f aca="false">'Central SIPA income'!M103</f>
        <v>440660.291630425</v>
      </c>
      <c r="Y108" s="9"/>
      <c r="Z108" s="9" t="n">
        <f aca="false">R108+V108-N108-L108-F108</f>
        <v>3203711.12115097</v>
      </c>
      <c r="AA108" s="9"/>
      <c r="AB108" s="9" t="n">
        <f aca="false">T108-P108-D108</f>
        <v>-37387010.0471113</v>
      </c>
      <c r="AC108" s="24"/>
      <c r="AD108" s="9"/>
      <c r="AE108" s="9"/>
      <c r="AF108" s="9"/>
      <c r="AG108" s="9" t="n">
        <f aca="false">BF108/100*$AG$37</f>
        <v>8137798768.81812</v>
      </c>
      <c r="AH108" s="43" t="n">
        <f aca="false">(AG108-AG107)/AG107</f>
        <v>-0.00144562790333308</v>
      </c>
      <c r="AI108" s="43"/>
      <c r="AJ108" s="43" t="n">
        <f aca="false">AB108/AG108</f>
        <v>-0.00459424115896898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47" t="n">
        <f aca="false">workers_and_wage_central!C96</f>
        <v>13710740</v>
      </c>
      <c r="AY108" s="43" t="n">
        <f aca="false">(AW108-AW107)/AW107</f>
        <v>-0.00273095860822214</v>
      </c>
      <c r="AZ108" s="48" t="n">
        <f aca="false">workers_and_wage_central!B96</f>
        <v>8722.95187886598</v>
      </c>
      <c r="BA108" s="43" t="n">
        <f aca="false">(AZ108-AZ107)/AZ107</f>
        <v>0.00128885050226297</v>
      </c>
      <c r="BB108" s="7"/>
      <c r="BC108" s="7"/>
      <c r="BD108" s="7"/>
      <c r="BE108" s="7"/>
      <c r="BF108" s="7" t="n">
        <f aca="false">BF107*(1+AY108)*(1+BA108)*(1-BE108)</f>
        <v>154.972042989039</v>
      </c>
      <c r="BG108" s="7"/>
      <c r="BH108" s="0" t="n">
        <f aca="false">BH107+1</f>
        <v>77</v>
      </c>
      <c r="BI108" s="43" t="n">
        <f aca="false">T115/AG115</f>
        <v>0.0176414630523557</v>
      </c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142835078.948123</v>
      </c>
      <c r="E109" s="9"/>
      <c r="F109" s="42" t="n">
        <f aca="false">'Central pensions'!I109</f>
        <v>25961966.3697907</v>
      </c>
      <c r="G109" s="9" t="n">
        <f aca="false">'Central pensions'!K109</f>
        <v>4528621.30502623</v>
      </c>
      <c r="H109" s="9" t="n">
        <f aca="false">'Central pensions'!V109</f>
        <v>24915138.2609541</v>
      </c>
      <c r="I109" s="42" t="n">
        <f aca="false">'Central pensions'!M109</f>
        <v>140060.45273277</v>
      </c>
      <c r="J109" s="9" t="n">
        <f aca="false">'Central pensions'!W109</f>
        <v>770571.28642126</v>
      </c>
      <c r="K109" s="9"/>
      <c r="L109" s="42" t="n">
        <f aca="false">'Central pensions'!N109</f>
        <v>2658095.44572728</v>
      </c>
      <c r="M109" s="42"/>
      <c r="N109" s="42" t="n">
        <f aca="false">'Central pensions'!L109</f>
        <v>1233238.22971828</v>
      </c>
      <c r="O109" s="9"/>
      <c r="P109" s="9" t="n">
        <f aca="false">'Central pensions'!X109</f>
        <v>20577782.7797397</v>
      </c>
      <c r="Q109" s="42"/>
      <c r="R109" s="42" t="n">
        <f aca="false">'Central SIPA income'!G104</f>
        <v>37780864.2666129</v>
      </c>
      <c r="S109" s="42"/>
      <c r="T109" s="9" t="n">
        <f aca="false">'Central SIPA income'!J104</f>
        <v>144458409.055128</v>
      </c>
      <c r="U109" s="9"/>
      <c r="V109" s="42" t="n">
        <f aca="false">'Central SIPA income'!F104</f>
        <v>179488.261888967</v>
      </c>
      <c r="W109" s="42"/>
      <c r="X109" s="42" t="n">
        <f aca="false">'Central SIPA income'!M104</f>
        <v>450822.765963276</v>
      </c>
      <c r="Y109" s="9"/>
      <c r="Z109" s="9" t="n">
        <f aca="false">R109+V109-N109-L109-F109</f>
        <v>8107052.48326562</v>
      </c>
      <c r="AA109" s="9"/>
      <c r="AB109" s="9" t="n">
        <f aca="false">T109-P109-D109</f>
        <v>-18954452.6727353</v>
      </c>
      <c r="AC109" s="24"/>
      <c r="AD109" s="9"/>
      <c r="AE109" s="9"/>
      <c r="AF109" s="9"/>
      <c r="AG109" s="9" t="n">
        <f aca="false">BF109/100*$AG$37</f>
        <v>8194017617.56707</v>
      </c>
      <c r="AH109" s="43" t="n">
        <f aca="false">(AG109-AG108)/AG108</f>
        <v>0.00690836064469517</v>
      </c>
      <c r="AI109" s="43" t="n">
        <f aca="false">(AG109-AG105)/AG105</f>
        <v>0.0207299179885977</v>
      </c>
      <c r="AJ109" s="43" t="n">
        <f aca="false">AB109/AG109</f>
        <v>-0.00231320623867088</v>
      </c>
      <c r="AK109" s="50"/>
      <c r="AL109" s="7"/>
      <c r="AM109" s="7"/>
      <c r="AN109" s="7"/>
      <c r="AO109" s="7"/>
      <c r="AP109" s="7"/>
      <c r="AQ109" s="7"/>
      <c r="AR109" s="7"/>
      <c r="AS109" s="7"/>
      <c r="AT109" s="7"/>
      <c r="AW109" s="47" t="n">
        <f aca="false">workers_and_wage_central!C97</f>
        <v>13762704</v>
      </c>
      <c r="AY109" s="43" t="n">
        <f aca="false">(AW109-AW108)/AW108</f>
        <v>0.00379002154515365</v>
      </c>
      <c r="AZ109" s="48" t="n">
        <f aca="false">workers_and_wage_central!B97</f>
        <v>8750.050297184</v>
      </c>
      <c r="BA109" s="43" t="n">
        <f aca="false">(AZ109-AZ108)/AZ108</f>
        <v>0.00310656515068905</v>
      </c>
      <c r="BB109" s="7"/>
      <c r="BC109" s="7"/>
      <c r="BD109" s="7"/>
      <c r="BE109" s="7"/>
      <c r="BF109" s="7" t="n">
        <f aca="false">BF108*(1+AY109)*(1+BA109)*(1-BE109)</f>
        <v>156.042645751853</v>
      </c>
      <c r="BG109" s="50" t="e">
        <f aca="false">(BB109-BB105)/BB105</f>
        <v>#DIV/0!</v>
      </c>
      <c r="BH109" s="0" t="n">
        <f aca="false">BH108+1</f>
        <v>78</v>
      </c>
      <c r="BI109" s="43" t="n">
        <f aca="false">T116/AG116</f>
        <v>0.0153488632084992</v>
      </c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143376831.01307</v>
      </c>
      <c r="E110" s="6"/>
      <c r="F110" s="8" t="n">
        <f aca="false">'Central pensions'!I110</f>
        <v>26060436.2204359</v>
      </c>
      <c r="G110" s="6" t="n">
        <f aca="false">'Central pensions'!K110</f>
        <v>4585720.88655004</v>
      </c>
      <c r="H110" s="6" t="n">
        <f aca="false">'Central pensions'!V110</f>
        <v>25229283.3113979</v>
      </c>
      <c r="I110" s="8" t="n">
        <f aca="false">'Central pensions'!M110</f>
        <v>141826.419171649</v>
      </c>
      <c r="J110" s="6" t="n">
        <f aca="false">'Central pensions'!W110</f>
        <v>780287.112723637</v>
      </c>
      <c r="K110" s="6"/>
      <c r="L110" s="8" t="n">
        <f aca="false">'Central pensions'!N110</f>
        <v>3219154.95823566</v>
      </c>
      <c r="M110" s="8"/>
      <c r="N110" s="8" t="n">
        <f aca="false">'Central pensions'!L110</f>
        <v>1238658.9584174</v>
      </c>
      <c r="O110" s="6"/>
      <c r="P110" s="6" t="n">
        <f aca="false">'Central pensions'!X110</f>
        <v>23518946.5072395</v>
      </c>
      <c r="Q110" s="8"/>
      <c r="R110" s="8" t="n">
        <f aca="false">'Central SIPA income'!G105</f>
        <v>33365026.37705</v>
      </c>
      <c r="S110" s="8"/>
      <c r="T110" s="6" t="n">
        <f aca="false">'Central SIPA income'!J105</f>
        <v>127574070.156207</v>
      </c>
      <c r="U110" s="6"/>
      <c r="V110" s="8" t="n">
        <f aca="false">'Central SIPA income'!F105</f>
        <v>176816.463245262</v>
      </c>
      <c r="W110" s="8"/>
      <c r="X110" s="8" t="n">
        <f aca="false">'Central SIPA income'!M105</f>
        <v>444111.978071213</v>
      </c>
      <c r="Y110" s="6"/>
      <c r="Z110" s="6" t="n">
        <f aca="false">R110+V110-N110-L110-F110</f>
        <v>3023592.70320631</v>
      </c>
      <c r="AA110" s="6"/>
      <c r="AB110" s="6" t="n">
        <f aca="false">T110-P110-D110</f>
        <v>-39321707.3641025</v>
      </c>
      <c r="AC110" s="24"/>
      <c r="AD110" s="6"/>
      <c r="AE110" s="6"/>
      <c r="AF110" s="6"/>
      <c r="AG110" s="6" t="n">
        <f aca="false">BF110/100*$AG$37</f>
        <v>8266762468.5855</v>
      </c>
      <c r="AH110" s="36" t="n">
        <f aca="false">(AG110-AG109)/AG109</f>
        <v>0.00887780017246664</v>
      </c>
      <c r="AI110" s="36"/>
      <c r="AJ110" s="36" t="n">
        <f aca="false">AB110/AG110</f>
        <v>-0.00475660302488777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0.00634533693992632</v>
      </c>
      <c r="AV110" s="5"/>
      <c r="AW110" s="40" t="n">
        <f aca="false">workers_and_wage_central!C98</f>
        <v>13782099</v>
      </c>
      <c r="AX110" s="5"/>
      <c r="AY110" s="36" t="n">
        <f aca="false">(AW110-AW109)/AW109</f>
        <v>0.00140924341611939</v>
      </c>
      <c r="AZ110" s="41" t="n">
        <f aca="false">workers_and_wage_central!B98</f>
        <v>8815.30857964451</v>
      </c>
      <c r="BA110" s="36" t="n">
        <f aca="false">(AZ110-AZ109)/AZ109</f>
        <v>0.00745804655334461</v>
      </c>
      <c r="BB110" s="5"/>
      <c r="BC110" s="5"/>
      <c r="BD110" s="5"/>
      <c r="BE110" s="5"/>
      <c r="BF110" s="5" t="n">
        <f aca="false">BF109*(1+AY110)*(1+BA110)*(1-BE110)</f>
        <v>157.427961179221</v>
      </c>
      <c r="BG110" s="5"/>
      <c r="BH110" s="5" t="n">
        <f aca="false">BH109+1</f>
        <v>79</v>
      </c>
      <c r="BI110" s="36" t="n">
        <f aca="false">T117/AG117</f>
        <v>0.0177044274525148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143808420.169964</v>
      </c>
      <c r="E111" s="9"/>
      <c r="F111" s="42" t="n">
        <f aca="false">'Central pensions'!I111</f>
        <v>26138882.6585193</v>
      </c>
      <c r="G111" s="9" t="n">
        <f aca="false">'Central pensions'!K111</f>
        <v>4737226.54040772</v>
      </c>
      <c r="H111" s="9" t="n">
        <f aca="false">'Central pensions'!V111</f>
        <v>26062822.7175281</v>
      </c>
      <c r="I111" s="42" t="n">
        <f aca="false">'Central pensions'!M111</f>
        <v>146512.161043538</v>
      </c>
      <c r="J111" s="9" t="n">
        <f aca="false">'Central pensions'!W111</f>
        <v>806066.681985407</v>
      </c>
      <c r="K111" s="9"/>
      <c r="L111" s="42" t="n">
        <f aca="false">'Central pensions'!N111</f>
        <v>2678812.12711653</v>
      </c>
      <c r="M111" s="42"/>
      <c r="N111" s="42" t="n">
        <f aca="false">'Central pensions'!L111</f>
        <v>1243754.96994862</v>
      </c>
      <c r="O111" s="9"/>
      <c r="P111" s="9" t="n">
        <f aca="false">'Central pensions'!X111</f>
        <v>20743141.7397588</v>
      </c>
      <c r="Q111" s="42"/>
      <c r="R111" s="42" t="n">
        <f aca="false">'Central SIPA income'!G106</f>
        <v>38462385.7287757</v>
      </c>
      <c r="S111" s="42"/>
      <c r="T111" s="9" t="n">
        <f aca="false">'Central SIPA income'!J106</f>
        <v>147064265.434331</v>
      </c>
      <c r="U111" s="9"/>
      <c r="V111" s="42" t="n">
        <f aca="false">'Central SIPA income'!F106</f>
        <v>176552.627130806</v>
      </c>
      <c r="W111" s="42"/>
      <c r="X111" s="42" t="n">
        <f aca="false">'Central SIPA income'!M106</f>
        <v>443449.297817763</v>
      </c>
      <c r="Y111" s="9"/>
      <c r="Z111" s="9" t="n">
        <f aca="false">R111+V111-N111-L111-F111</f>
        <v>8577488.6003221</v>
      </c>
      <c r="AA111" s="9"/>
      <c r="AB111" s="9" t="n">
        <f aca="false">T111-P111-D111</f>
        <v>-17487296.4753918</v>
      </c>
      <c r="AC111" s="24"/>
      <c r="AD111" s="9"/>
      <c r="AE111" s="9"/>
      <c r="AF111" s="9"/>
      <c r="AG111" s="9" t="n">
        <f aca="false">BF111/100*$AG$37</f>
        <v>8288288789.73009</v>
      </c>
      <c r="AH111" s="43" t="n">
        <f aca="false">(AG111-AG110)/AG110</f>
        <v>0.00260396028389442</v>
      </c>
      <c r="AI111" s="43"/>
      <c r="AJ111" s="43" t="n">
        <f aca="false">AB111/AG111</f>
        <v>-0.00210988020797007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7" t="n">
        <f aca="false">workers_and_wage_central!C99</f>
        <v>13799879</v>
      </c>
      <c r="AX111" s="7"/>
      <c r="AY111" s="43" t="n">
        <f aca="false">(AW111-AW110)/AW110</f>
        <v>0.00129007925425583</v>
      </c>
      <c r="AZ111" s="48" t="n">
        <f aca="false">workers_and_wage_central!B99</f>
        <v>8826.87592356729</v>
      </c>
      <c r="BA111" s="43" t="n">
        <f aca="false">(AZ111-AZ110)/AZ110</f>
        <v>0.00131218820286034</v>
      </c>
      <c r="BB111" s="7"/>
      <c r="BC111" s="7"/>
      <c r="BD111" s="7"/>
      <c r="BE111" s="7"/>
      <c r="BF111" s="7" t="n">
        <f aca="false">BF110*(1+AY111)*(1+BA111)*(1-BE111)</f>
        <v>157.837897337706</v>
      </c>
      <c r="BG111" s="7"/>
      <c r="BH111" s="7" t="n">
        <f aca="false">BH110+1</f>
        <v>80</v>
      </c>
      <c r="BI111" s="43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143924074.799278</v>
      </c>
      <c r="E112" s="9"/>
      <c r="F112" s="42" t="n">
        <f aca="false">'Central pensions'!I112</f>
        <v>26159904.256427</v>
      </c>
      <c r="G112" s="9" t="n">
        <f aca="false">'Central pensions'!K112</f>
        <v>4739746.66875466</v>
      </c>
      <c r="H112" s="9" t="n">
        <f aca="false">'Central pensions'!V112</f>
        <v>26076687.7201349</v>
      </c>
      <c r="I112" s="42" t="n">
        <f aca="false">'Central pensions'!M112</f>
        <v>146590.10315736</v>
      </c>
      <c r="J112" s="9" t="n">
        <f aca="false">'Central pensions'!W112</f>
        <v>806495.496499016</v>
      </c>
      <c r="K112" s="9"/>
      <c r="L112" s="42" t="n">
        <f aca="false">'Central pensions'!N112</f>
        <v>2612383.92988223</v>
      </c>
      <c r="M112" s="42"/>
      <c r="N112" s="42" t="n">
        <f aca="false">'Central pensions'!L112</f>
        <v>1244443.96152903</v>
      </c>
      <c r="O112" s="9"/>
      <c r="P112" s="9" t="n">
        <f aca="false">'Central pensions'!X112</f>
        <v>20402236.1369137</v>
      </c>
      <c r="Q112" s="42"/>
      <c r="R112" s="42" t="n">
        <f aca="false">'Central SIPA income'!G107</f>
        <v>33478970.986097</v>
      </c>
      <c r="S112" s="42"/>
      <c r="T112" s="9" t="n">
        <f aca="false">'Central SIPA income'!J107</f>
        <v>128009747.244671</v>
      </c>
      <c r="U112" s="9"/>
      <c r="V112" s="42" t="n">
        <f aca="false">'Central SIPA income'!F107</f>
        <v>182552.730909606</v>
      </c>
      <c r="W112" s="42"/>
      <c r="X112" s="42" t="n">
        <f aca="false">'Central SIPA income'!M107</f>
        <v>458519.828632188</v>
      </c>
      <c r="Y112" s="9"/>
      <c r="Z112" s="9" t="n">
        <f aca="false">R112+V112-N112-L112-F112</f>
        <v>3644791.56916834</v>
      </c>
      <c r="AA112" s="9"/>
      <c r="AB112" s="9" t="n">
        <f aca="false">T112-P112-D112</f>
        <v>-36316563.6915205</v>
      </c>
      <c r="AC112" s="24"/>
      <c r="AD112" s="9"/>
      <c r="AE112" s="9"/>
      <c r="AF112" s="9"/>
      <c r="AG112" s="9" t="n">
        <f aca="false">BF112/100*$AG$37</f>
        <v>8328509092.60868</v>
      </c>
      <c r="AH112" s="43" t="n">
        <f aca="false">(AG112-AG111)/AG111</f>
        <v>0.00485266668415645</v>
      </c>
      <c r="AI112" s="43"/>
      <c r="AJ112" s="43" t="n">
        <f aca="false">AB112/AG112</f>
        <v>-0.00436051198212059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47" t="n">
        <f aca="false">workers_and_wage_central!C100</f>
        <v>13852545</v>
      </c>
      <c r="AY112" s="43" t="n">
        <f aca="false">(AW112-AW111)/AW111</f>
        <v>0.00381641027432197</v>
      </c>
      <c r="AZ112" s="48" t="n">
        <f aca="false">workers_and_wage_central!B100</f>
        <v>8835.98805469106</v>
      </c>
      <c r="BA112" s="43" t="n">
        <f aca="false">(AZ112-AZ111)/AZ111</f>
        <v>0.00103231666590446</v>
      </c>
      <c r="BB112" s="7"/>
      <c r="BC112" s="7"/>
      <c r="BD112" s="7"/>
      <c r="BE112" s="7"/>
      <c r="BF112" s="7" t="n">
        <f aca="false">BF111*(1+AY112)*(1+BA112)*(1-BE112)</f>
        <v>158.603832043614</v>
      </c>
      <c r="BG112" s="7"/>
      <c r="BH112" s="0" t="n">
        <f aca="false">BH111+1</f>
        <v>81</v>
      </c>
      <c r="BI112" s="43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144302250.772483</v>
      </c>
      <c r="E113" s="9"/>
      <c r="F113" s="42" t="n">
        <f aca="false">'Central pensions'!I113</f>
        <v>26228642.2161111</v>
      </c>
      <c r="G113" s="9" t="n">
        <f aca="false">'Central pensions'!K113</f>
        <v>4825083.15420024</v>
      </c>
      <c r="H113" s="9" t="n">
        <f aca="false">'Central pensions'!V113</f>
        <v>26546183.8847227</v>
      </c>
      <c r="I113" s="42" t="n">
        <f aca="false">'Central pensions'!M113</f>
        <v>149229.375903101</v>
      </c>
      <c r="J113" s="9" t="n">
        <f aca="false">'Central pensions'!W113</f>
        <v>821015.996434728</v>
      </c>
      <c r="K113" s="9"/>
      <c r="L113" s="42" t="n">
        <f aca="false">'Central pensions'!N113</f>
        <v>2569041.27044399</v>
      </c>
      <c r="M113" s="42"/>
      <c r="N113" s="42" t="n">
        <f aca="false">'Central pensions'!L113</f>
        <v>1248515.76765358</v>
      </c>
      <c r="O113" s="9"/>
      <c r="P113" s="9" t="n">
        <f aca="false">'Central pensions'!X113</f>
        <v>20199732.7469666</v>
      </c>
      <c r="Q113" s="42"/>
      <c r="R113" s="42" t="n">
        <f aca="false">'Central SIPA income'!G108</f>
        <v>38767088.6676892</v>
      </c>
      <c r="S113" s="42"/>
      <c r="T113" s="9" t="n">
        <f aca="false">'Central SIPA income'!J108</f>
        <v>148229323.530388</v>
      </c>
      <c r="U113" s="9"/>
      <c r="V113" s="42" t="n">
        <f aca="false">'Central SIPA income'!F108</f>
        <v>185446.545019143</v>
      </c>
      <c r="W113" s="42"/>
      <c r="X113" s="42" t="n">
        <f aca="false">'Central SIPA income'!M108</f>
        <v>465788.255365586</v>
      </c>
      <c r="Y113" s="9"/>
      <c r="Z113" s="9" t="n">
        <f aca="false">R113+V113-N113-L113-F113</f>
        <v>8906335.95849966</v>
      </c>
      <c r="AA113" s="9"/>
      <c r="AB113" s="9" t="n">
        <f aca="false">T113-P113-D113</f>
        <v>-16272659.9890613</v>
      </c>
      <c r="AC113" s="24"/>
      <c r="AD113" s="9"/>
      <c r="AE113" s="9"/>
      <c r="AF113" s="9"/>
      <c r="AG113" s="9" t="n">
        <f aca="false">BF113/100*$AG$37</f>
        <v>8403856453.24569</v>
      </c>
      <c r="AH113" s="43" t="n">
        <f aca="false">(AG113-AG112)/AG112</f>
        <v>0.00904692061918778</v>
      </c>
      <c r="AI113" s="43" t="n">
        <f aca="false">(AG113-AG109)/AG109</f>
        <v>0.0256087850273535</v>
      </c>
      <c r="AJ113" s="43" t="n">
        <f aca="false">AB113/AG113</f>
        <v>-0.00193633245398623</v>
      </c>
      <c r="AK113" s="50"/>
      <c r="AL113" s="7"/>
      <c r="AM113" s="7"/>
      <c r="AN113" s="7"/>
      <c r="AO113" s="7"/>
      <c r="AP113" s="7"/>
      <c r="AQ113" s="7"/>
      <c r="AR113" s="7"/>
      <c r="AS113" s="7"/>
      <c r="AT113" s="7"/>
      <c r="AW113" s="47" t="n">
        <f aca="false">workers_and_wage_central!C101</f>
        <v>13904867</v>
      </c>
      <c r="AY113" s="43" t="n">
        <f aca="false">(AW113-AW112)/AW112</f>
        <v>0.00377706767962133</v>
      </c>
      <c r="AZ113" s="48" t="n">
        <f aca="false">workers_and_wage_central!B101</f>
        <v>8882.37719738349</v>
      </c>
      <c r="BA113" s="43" t="n">
        <f aca="false">(AZ113-AZ112)/AZ112</f>
        <v>0.00525002324644479</v>
      </c>
      <c r="BB113" s="7"/>
      <c r="BC113" s="7"/>
      <c r="BD113" s="7"/>
      <c r="BE113" s="7"/>
      <c r="BF113" s="7" t="n">
        <f aca="false">BF112*(1+AY113)*(1+BA113)*(1-BE113)</f>
        <v>160.038708322011</v>
      </c>
      <c r="BG113" s="50" t="e">
        <f aca="false">(BB113-BB109)/BB109</f>
        <v>#DIV/0!</v>
      </c>
      <c r="BH113" s="0" t="n">
        <f aca="false">BH112+1</f>
        <v>82</v>
      </c>
      <c r="BI113" s="43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145138026.816366</v>
      </c>
      <c r="E114" s="6"/>
      <c r="F114" s="8" t="n">
        <f aca="false">'Central pensions'!I114</f>
        <v>26380554.405356</v>
      </c>
      <c r="G114" s="6" t="n">
        <f aca="false">'Central pensions'!K114</f>
        <v>4861242.86011045</v>
      </c>
      <c r="H114" s="6" t="n">
        <f aca="false">'Central pensions'!V114</f>
        <v>26745123.9178027</v>
      </c>
      <c r="I114" s="8" t="n">
        <f aca="false">'Central pensions'!M114</f>
        <v>150347.717323004</v>
      </c>
      <c r="J114" s="6" t="n">
        <f aca="false">'Central pensions'!W114</f>
        <v>827168.780962973</v>
      </c>
      <c r="K114" s="6"/>
      <c r="L114" s="8" t="n">
        <f aca="false">'Central pensions'!N114</f>
        <v>3170431.79467186</v>
      </c>
      <c r="M114" s="8"/>
      <c r="N114" s="8" t="n">
        <f aca="false">'Central pensions'!L114</f>
        <v>1256385.85317845</v>
      </c>
      <c r="O114" s="6"/>
      <c r="P114" s="6" t="n">
        <f aca="false">'Central pensions'!X114</f>
        <v>23363649.9245825</v>
      </c>
      <c r="Q114" s="8"/>
      <c r="R114" s="8" t="n">
        <f aca="false">'Central SIPA income'!G109</f>
        <v>33816186.7654109</v>
      </c>
      <c r="S114" s="8"/>
      <c r="T114" s="6" t="n">
        <f aca="false">'Central SIPA income'!J109</f>
        <v>129299121.003943</v>
      </c>
      <c r="U114" s="6"/>
      <c r="V114" s="8" t="n">
        <f aca="false">'Central SIPA income'!F109</f>
        <v>177222.668840185</v>
      </c>
      <c r="W114" s="8"/>
      <c r="X114" s="8" t="n">
        <f aca="false">'Central SIPA income'!M109</f>
        <v>445132.249413337</v>
      </c>
      <c r="Y114" s="6"/>
      <c r="Z114" s="6" t="n">
        <f aca="false">R114+V114-N114-L114-F114</f>
        <v>3186037.38104486</v>
      </c>
      <c r="AA114" s="6"/>
      <c r="AB114" s="6" t="n">
        <f aca="false">T114-P114-D114</f>
        <v>-39202555.7370057</v>
      </c>
      <c r="AC114" s="24"/>
      <c r="AD114" s="6"/>
      <c r="AE114" s="6"/>
      <c r="AF114" s="6"/>
      <c r="AG114" s="6" t="n">
        <f aca="false">BF114/100*$AG$37</f>
        <v>8388588906.08296</v>
      </c>
      <c r="AH114" s="36" t="n">
        <f aca="false">(AG114-AG113)/AG113</f>
        <v>-0.00181673107432009</v>
      </c>
      <c r="AI114" s="36"/>
      <c r="AJ114" s="36" t="n">
        <f aca="false">AB114/AG114</f>
        <v>-0.00467331945526358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0.0034147551613818</v>
      </c>
      <c r="AV114" s="5"/>
      <c r="AW114" s="40" t="n">
        <f aca="false">workers_and_wage_central!C102</f>
        <v>13860188</v>
      </c>
      <c r="AX114" s="5"/>
      <c r="AY114" s="36" t="n">
        <f aca="false">(AW114-AW113)/AW113</f>
        <v>-0.00321319146741929</v>
      </c>
      <c r="AZ114" s="41" t="n">
        <f aca="false">workers_and_wage_central!B102</f>
        <v>8894.82106988114</v>
      </c>
      <c r="BA114" s="36" t="n">
        <f aca="false">(AZ114-AZ113)/AZ113</f>
        <v>0.00140096195208981</v>
      </c>
      <c r="BB114" s="5"/>
      <c r="BC114" s="5"/>
      <c r="BD114" s="5"/>
      <c r="BE114" s="5"/>
      <c r="BF114" s="5" t="n">
        <f aca="false">BF113*(1+AY114)*(1+BA114)*(1-BE114)</f>
        <v>159.747961027509</v>
      </c>
      <c r="BG114" s="5"/>
      <c r="BH114" s="5" t="n">
        <f aca="false">BH113+1</f>
        <v>83</v>
      </c>
      <c r="BI114" s="36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145257787.258687</v>
      </c>
      <c r="E115" s="9"/>
      <c r="F115" s="42" t="n">
        <f aca="false">'Central pensions'!I115</f>
        <v>26402322.283379</v>
      </c>
      <c r="G115" s="9" t="n">
        <f aca="false">'Central pensions'!K115</f>
        <v>4914226.717837</v>
      </c>
      <c r="H115" s="9" t="n">
        <f aca="false">'Central pensions'!V115</f>
        <v>27036625.4702488</v>
      </c>
      <c r="I115" s="42" t="n">
        <f aca="false">'Central pensions'!M115</f>
        <v>151986.393335165</v>
      </c>
      <c r="J115" s="9" t="n">
        <f aca="false">'Central pensions'!W115</f>
        <v>836184.292894296</v>
      </c>
      <c r="K115" s="9"/>
      <c r="L115" s="42" t="n">
        <f aca="false">'Central pensions'!N115</f>
        <v>2572474.24298809</v>
      </c>
      <c r="M115" s="42"/>
      <c r="N115" s="42" t="n">
        <f aca="false">'Central pensions'!L115</f>
        <v>1257966.39013373</v>
      </c>
      <c r="O115" s="9"/>
      <c r="P115" s="9" t="n">
        <f aca="false">'Central pensions'!X115</f>
        <v>20269540.994319</v>
      </c>
      <c r="Q115" s="42"/>
      <c r="R115" s="42" t="n">
        <f aca="false">'Central SIPA income'!G110</f>
        <v>38940651.7862988</v>
      </c>
      <c r="S115" s="42"/>
      <c r="T115" s="9" t="n">
        <f aca="false">'Central SIPA income'!J110</f>
        <v>148892957.157403</v>
      </c>
      <c r="U115" s="9"/>
      <c r="V115" s="42" t="n">
        <f aca="false">'Central SIPA income'!F110</f>
        <v>187433.289432847</v>
      </c>
      <c r="W115" s="42"/>
      <c r="X115" s="42" t="n">
        <f aca="false">'Central SIPA income'!M110</f>
        <v>470778.384538503</v>
      </c>
      <c r="Y115" s="9"/>
      <c r="Z115" s="9" t="n">
        <f aca="false">R115+V115-N115-L115-F115</f>
        <v>8895322.15923088</v>
      </c>
      <c r="AA115" s="9"/>
      <c r="AB115" s="9" t="n">
        <f aca="false">T115-P115-D115</f>
        <v>-16634371.0956027</v>
      </c>
      <c r="AC115" s="24"/>
      <c r="AD115" s="9"/>
      <c r="AE115" s="9"/>
      <c r="AF115" s="9"/>
      <c r="AG115" s="9" t="n">
        <f aca="false">BF115/100*$AG$37</f>
        <v>8439943825.26685</v>
      </c>
      <c r="AH115" s="43" t="n">
        <f aca="false">(AG115-AG114)/AG114</f>
        <v>0.00612199736557032</v>
      </c>
      <c r="AI115" s="43"/>
      <c r="AJ115" s="43" t="n">
        <f aca="false">AB115/AG115</f>
        <v>-0.00197091016717481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7" t="n">
        <f aca="false">workers_and_wage_central!C103</f>
        <v>13920657</v>
      </c>
      <c r="AX115" s="7"/>
      <c r="AY115" s="43" t="n">
        <f aca="false">(AW115-AW114)/AW114</f>
        <v>0.00436278353511511</v>
      </c>
      <c r="AZ115" s="48" t="n">
        <f aca="false">workers_and_wage_central!B103</f>
        <v>8910.40099030639</v>
      </c>
      <c r="BA115" s="43" t="n">
        <f aca="false">(AZ115-AZ114)/AZ114</f>
        <v>0.00175157210053435</v>
      </c>
      <c r="BB115" s="7"/>
      <c r="BC115" s="7"/>
      <c r="BD115" s="7"/>
      <c r="BE115" s="7"/>
      <c r="BF115" s="7" t="n">
        <f aca="false">BF114*(1+AY115)*(1+BA115)*(1-BE115)</f>
        <v>160.725937624074</v>
      </c>
      <c r="BG115" s="7"/>
      <c r="BH115" s="7" t="n">
        <f aca="false">BH114+1</f>
        <v>84</v>
      </c>
      <c r="BI115" s="43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146188168.44497</v>
      </c>
      <c r="E116" s="9"/>
      <c r="F116" s="42" t="n">
        <f aca="false">'Central pensions'!I116</f>
        <v>26571430.0771173</v>
      </c>
      <c r="G116" s="9" t="n">
        <f aca="false">'Central pensions'!K116</f>
        <v>5000093.80606686</v>
      </c>
      <c r="H116" s="9" t="n">
        <f aca="false">'Central pensions'!V116</f>
        <v>27509040.8548026</v>
      </c>
      <c r="I116" s="42" t="n">
        <f aca="false">'Central pensions'!M116</f>
        <v>154642.076476295</v>
      </c>
      <c r="J116" s="9" t="n">
        <f aca="false">'Central pensions'!W116</f>
        <v>850795.07798359</v>
      </c>
      <c r="K116" s="9"/>
      <c r="L116" s="42" t="n">
        <f aca="false">'Central pensions'!N116</f>
        <v>2521851.72670417</v>
      </c>
      <c r="M116" s="42"/>
      <c r="N116" s="42" t="n">
        <f aca="false">'Central pensions'!L116</f>
        <v>1267223.43420135</v>
      </c>
      <c r="O116" s="9"/>
      <c r="P116" s="9" t="n">
        <f aca="false">'Central pensions'!X116</f>
        <v>20057790.0418628</v>
      </c>
      <c r="Q116" s="42"/>
      <c r="R116" s="42" t="n">
        <f aca="false">'Central SIPA income'!G111</f>
        <v>34039671.7015009</v>
      </c>
      <c r="S116" s="42"/>
      <c r="T116" s="9" t="n">
        <f aca="false">'Central SIPA income'!J111</f>
        <v>130153635.026902</v>
      </c>
      <c r="U116" s="9"/>
      <c r="V116" s="42" t="n">
        <f aca="false">'Central SIPA income'!F111</f>
        <v>190683.629975696</v>
      </c>
      <c r="W116" s="42"/>
      <c r="X116" s="42" t="n">
        <f aca="false">'Central SIPA income'!M111</f>
        <v>478942.302882956</v>
      </c>
      <c r="Y116" s="9"/>
      <c r="Z116" s="9" t="n">
        <f aca="false">R116+V116-N116-L116-F116</f>
        <v>3869850.0934537</v>
      </c>
      <c r="AA116" s="9"/>
      <c r="AB116" s="9" t="n">
        <f aca="false">T116-P116-D116</f>
        <v>-36092323.4599301</v>
      </c>
      <c r="AC116" s="24"/>
      <c r="AD116" s="9"/>
      <c r="AE116" s="9"/>
      <c r="AF116" s="9"/>
      <c r="AG116" s="9" t="n">
        <f aca="false">BF116/100*$AG$37</f>
        <v>8479692160.8391</v>
      </c>
      <c r="AH116" s="43" t="n">
        <f aca="false">(AG116-AG115)/AG115</f>
        <v>0.0047095497784305</v>
      </c>
      <c r="AI116" s="43"/>
      <c r="AJ116" s="43" t="n">
        <f aca="false">AB116/AG116</f>
        <v>-0.00425632473152877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47" t="n">
        <f aca="false">workers_and_wage_central!C104</f>
        <v>13906164</v>
      </c>
      <c r="AY116" s="43" t="n">
        <f aca="false">(AW116-AW115)/AW115</f>
        <v>-0.00104111465428679</v>
      </c>
      <c r="AZ116" s="48" t="n">
        <f aca="false">workers_and_wage_central!B104</f>
        <v>8961.6951194321</v>
      </c>
      <c r="BA116" s="43" t="n">
        <f aca="false">(AZ116-AZ115)/AZ115</f>
        <v>0.0057566577734848</v>
      </c>
      <c r="BB116" s="7"/>
      <c r="BC116" s="7"/>
      <c r="BD116" s="7"/>
      <c r="BE116" s="7"/>
      <c r="BF116" s="7" t="n">
        <f aca="false">BF115*(1+AY116)*(1+BA116)*(1-BE116)</f>
        <v>161.482884428</v>
      </c>
      <c r="BG116" s="7"/>
      <c r="BH116" s="0" t="n">
        <f aca="false">BH115+1</f>
        <v>85</v>
      </c>
      <c r="BI116" s="43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147565058.742586</v>
      </c>
      <c r="E117" s="9"/>
      <c r="F117" s="42" t="n">
        <f aca="false">'Central pensions'!I117</f>
        <v>26821696.1872694</v>
      </c>
      <c r="G117" s="9" t="n">
        <f aca="false">'Central pensions'!K117</f>
        <v>5041952.90417438</v>
      </c>
      <c r="H117" s="9" t="n">
        <f aca="false">'Central pensions'!V117</f>
        <v>27739337.2621595</v>
      </c>
      <c r="I117" s="42" t="n">
        <f aca="false">'Central pensions'!M117</f>
        <v>155936.687757969</v>
      </c>
      <c r="J117" s="9" t="n">
        <f aca="false">'Central pensions'!W117</f>
        <v>857917.647283276</v>
      </c>
      <c r="K117" s="9"/>
      <c r="L117" s="42" t="n">
        <f aca="false">'Central pensions'!N117</f>
        <v>2523906.69225527</v>
      </c>
      <c r="M117" s="42"/>
      <c r="N117" s="42" t="n">
        <f aca="false">'Central pensions'!L117</f>
        <v>1280985.70190883</v>
      </c>
      <c r="O117" s="9"/>
      <c r="P117" s="9" t="n">
        <f aca="false">'Central pensions'!X117</f>
        <v>20144169.2042776</v>
      </c>
      <c r="Q117" s="42"/>
      <c r="R117" s="42" t="n">
        <f aca="false">'Central SIPA income'!G112</f>
        <v>39446031.4923259</v>
      </c>
      <c r="S117" s="42"/>
      <c r="T117" s="9" t="n">
        <f aca="false">'Central SIPA income'!J112</f>
        <v>150825320.265516</v>
      </c>
      <c r="U117" s="9"/>
      <c r="V117" s="42" t="n">
        <f aca="false">'Central SIPA income'!F112</f>
        <v>188499.000494022</v>
      </c>
      <c r="W117" s="42"/>
      <c r="X117" s="42" t="n">
        <f aca="false">'Central SIPA income'!M112</f>
        <v>473455.143471149</v>
      </c>
      <c r="Y117" s="9"/>
      <c r="Z117" s="9" t="n">
        <f aca="false">R117+V117-N117-L117-F117</f>
        <v>9007941.9113864</v>
      </c>
      <c r="AA117" s="9"/>
      <c r="AB117" s="9" t="n">
        <f aca="false">T117-P117-D117</f>
        <v>-16883907.681348</v>
      </c>
      <c r="AC117" s="24"/>
      <c r="AD117" s="9"/>
      <c r="AE117" s="9"/>
      <c r="AF117" s="9"/>
      <c r="AG117" s="9" t="n">
        <f aca="false">BF117/100*$AG$37</f>
        <v>8519073585.97424</v>
      </c>
      <c r="AH117" s="43" t="n">
        <f aca="false">(AG117-AG116)/AG116</f>
        <v>0.00464420457584648</v>
      </c>
      <c r="AI117" s="43" t="n">
        <f aca="false">(AG117-AG113)/AG113</f>
        <v>0.013710031027963</v>
      </c>
      <c r="AJ117" s="43" t="n">
        <f aca="false">AB117/AG117</f>
        <v>-0.00198189480475266</v>
      </c>
      <c r="AK117" s="50"/>
      <c r="AL117" s="54"/>
      <c r="AM117" s="7"/>
      <c r="AN117" s="7"/>
      <c r="AO117" s="7"/>
      <c r="AP117" s="7"/>
      <c r="AQ117" s="7"/>
      <c r="AR117" s="7"/>
      <c r="AS117" s="7"/>
      <c r="AT117" s="7"/>
      <c r="AW117" s="47" t="n">
        <f aca="false">workers_and_wage_central!C105</f>
        <v>13914596</v>
      </c>
      <c r="AY117" s="43" t="n">
        <f aca="false">(AW117-AW116)/AW116</f>
        <v>0.00060634981724651</v>
      </c>
      <c r="AZ117" s="48" t="n">
        <f aca="false">workers_and_wage_central!B105</f>
        <v>8997.85921462271</v>
      </c>
      <c r="BA117" s="43" t="n">
        <f aca="false">(AZ117-AZ116)/AZ116</f>
        <v>0.00403540788976357</v>
      </c>
      <c r="BB117" s="7"/>
      <c r="BC117" s="7"/>
      <c r="BD117" s="7"/>
      <c r="BE117" s="7"/>
      <c r="BF117" s="7" t="n">
        <f aca="false">BF116*(1+AY117)*(1+BA117)*(1-BE117)</f>
        <v>162.232843978781</v>
      </c>
      <c r="BG117" s="50" t="e">
        <f aca="false">(BB117-BB113)/BB113</f>
        <v>#DIV/0!</v>
      </c>
      <c r="BH117" s="0" t="n">
        <f aca="false">BH116+1</f>
        <v>86</v>
      </c>
      <c r="BI117" s="43"/>
    </row>
    <row r="118" customFormat="false" ht="12.75" hidden="false" customHeight="false" outlineLevel="0" collapsed="false">
      <c r="AK118" s="5"/>
      <c r="AL118" s="35"/>
      <c r="BF118" s="0" t="e">
        <f aca="false">BF117/BF31-1</f>
        <v>#DIV/0!</v>
      </c>
      <c r="BG118" s="5"/>
    </row>
    <row r="119" customFormat="false" ht="12.75" hidden="false" customHeight="false" outlineLevel="0" collapsed="false">
      <c r="AI119" s="27" t="n">
        <f aca="false">AVERAGE(AI29:AI117)</f>
        <v>0.0254617625722365</v>
      </c>
      <c r="AK119" s="7"/>
      <c r="BF119" s="0" t="e">
        <f aca="false">BF117/BF31</f>
        <v>#DIV/0!</v>
      </c>
    </row>
    <row r="120" customFormat="false" ht="12.75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27"/>
    </row>
    <row r="121" customFormat="false" ht="12.75" hidden="false" customHeight="false" outlineLevel="0" collapsed="false">
      <c r="AK121" s="50"/>
      <c r="BF121" s="27" t="e">
        <f aca="false">BF120^4-1</f>
        <v>#DIV/0!</v>
      </c>
    </row>
    <row r="122" customFormat="false" ht="12.75" hidden="false" customHeight="false" outlineLevel="0" collapsed="false">
      <c r="AK122" s="5"/>
    </row>
    <row r="123" customFormat="false" ht="12.75" hidden="false" customHeight="false" outlineLevel="0" collapsed="false">
      <c r="AK123" s="7"/>
    </row>
    <row r="124" customFormat="false" ht="12.75" hidden="false" customHeight="false" outlineLevel="0" collapsed="false">
      <c r="AK124" s="7"/>
      <c r="BB124" s="0" t="s">
        <v>59</v>
      </c>
    </row>
    <row r="125" customFormat="false" ht="12.75" hidden="false" customHeight="false" outlineLevel="0" collapsed="false">
      <c r="AK125" s="50"/>
    </row>
    <row r="127" customFormat="false" ht="12.75" hidden="false" customHeight="false" outlineLevel="0" collapsed="false">
      <c r="AF127" s="5" t="n">
        <v>2015</v>
      </c>
      <c r="AG127" s="6" t="n">
        <f aca="false">AG14</f>
        <v>4908764962.12201</v>
      </c>
    </row>
    <row r="128" customFormat="false" ht="12.75" hidden="false" customHeight="false" outlineLevel="0" collapsed="false">
      <c r="AF128" s="7" t="n">
        <v>2015</v>
      </c>
      <c r="AG128" s="9" t="n">
        <f aca="false">AG15</f>
        <v>5773307281.03367</v>
      </c>
    </row>
    <row r="129" customFormat="false" ht="12.75" hidden="false" customHeight="false" outlineLevel="0" collapsed="false">
      <c r="AF129" s="7" t="n">
        <v>2015</v>
      </c>
      <c r="AG129" s="9" t="n">
        <f aca="false">AG16</f>
        <v>5240988327.43582</v>
      </c>
    </row>
    <row r="130" customFormat="false" ht="12.75" hidden="false" customHeight="false" outlineLevel="0" collapsed="false">
      <c r="AF130" s="7" t="n">
        <v>2015</v>
      </c>
      <c r="AG130" s="9" t="n">
        <f aca="false">AG17</f>
        <v>5134460463.63523</v>
      </c>
      <c r="AH130" s="27"/>
      <c r="AI130" s="27"/>
    </row>
    <row r="131" customFormat="false" ht="12.75" hidden="false" customHeight="false" outlineLevel="0" collapsed="false">
      <c r="AF131" s="5" t="n">
        <f aca="false">AF127+1</f>
        <v>2016</v>
      </c>
      <c r="AG131" s="6" t="n">
        <f aca="false">AG18</f>
        <v>4944534766.46636</v>
      </c>
    </row>
    <row r="132" customFormat="false" ht="12.75" hidden="false" customHeight="false" outlineLevel="0" collapsed="false">
      <c r="AF132" s="7" t="n">
        <f aca="false">AF128+1</f>
        <v>2016</v>
      </c>
      <c r="AG132" s="9" t="n">
        <f aca="false">AG19</f>
        <v>5550523456.04538</v>
      </c>
    </row>
    <row r="133" customFormat="false" ht="12.75" hidden="false" customHeight="false" outlineLevel="0" collapsed="false">
      <c r="AF133" s="7" t="n">
        <f aca="false">AF129+1</f>
        <v>2016</v>
      </c>
      <c r="AG133" s="9" t="n">
        <f aca="false">AG20</f>
        <v>5066609175.78067</v>
      </c>
    </row>
    <row r="134" customFormat="false" ht="12.75" hidden="false" customHeight="false" outlineLevel="0" collapsed="false">
      <c r="AF134" s="7" t="n">
        <f aca="false">AF130+1</f>
        <v>2016</v>
      </c>
      <c r="AG134" s="9" t="n">
        <f aca="false">AG21</f>
        <v>5057788161.49449</v>
      </c>
      <c r="AJ134" s="27"/>
    </row>
    <row r="135" customFormat="false" ht="12.75" hidden="false" customHeight="false" outlineLevel="0" collapsed="false">
      <c r="AF135" s="5" t="n">
        <f aca="false">AF131+1</f>
        <v>2017</v>
      </c>
      <c r="AG135" s="6" t="n">
        <f aca="false">AG22</f>
        <v>4959041644.82523</v>
      </c>
      <c r="AH135" s="27"/>
      <c r="AI135" s="27"/>
    </row>
    <row r="136" customFormat="false" ht="12.75" hidden="false" customHeight="false" outlineLevel="0" collapsed="false">
      <c r="AF136" s="7" t="n">
        <f aca="false">AF132+1</f>
        <v>2017</v>
      </c>
      <c r="AG136" s="9" t="n">
        <f aca="false">AG23</f>
        <v>5665901320.8228</v>
      </c>
    </row>
    <row r="137" customFormat="false" ht="12.75" hidden="false" customHeight="false" outlineLevel="0" collapsed="false">
      <c r="AF137" s="7" t="n">
        <f aca="false">AF133+1</f>
        <v>2017</v>
      </c>
      <c r="AG137" s="9" t="n">
        <f aca="false">AG24</f>
        <v>5260049751.4821</v>
      </c>
    </row>
    <row r="138" customFormat="false" ht="12.75" hidden="false" customHeight="false" outlineLevel="0" collapsed="false">
      <c r="AF138" s="7" t="n">
        <f aca="false">AF134+1</f>
        <v>2017</v>
      </c>
      <c r="AG138" s="9" t="n">
        <f aca="false">AG25</f>
        <v>5284711650.71247</v>
      </c>
      <c r="AJ138" s="27" t="n">
        <f aca="false">(AG138-AG134)/AG134</f>
        <v>0.0448661513634688</v>
      </c>
      <c r="AK138" s="27" t="n">
        <f aca="false">AVERAGE(AJ138:AJ230)</f>
        <v>0.0226747063142729</v>
      </c>
    </row>
    <row r="139" customFormat="false" ht="12.75" hidden="false" customHeight="false" outlineLevel="0" collapsed="false">
      <c r="AF139" s="5" t="n">
        <f aca="false">AF135+1</f>
        <v>2018</v>
      </c>
      <c r="AG139" s="6" t="n">
        <f aca="false">AG26</f>
        <v>5162809755.58192</v>
      </c>
      <c r="AH139" s="27"/>
      <c r="AI139" s="27"/>
    </row>
    <row r="140" customFormat="false" ht="12.75" hidden="false" customHeight="false" outlineLevel="0" collapsed="false">
      <c r="AF140" s="7" t="n">
        <f aca="false">AF136+1</f>
        <v>2018</v>
      </c>
      <c r="AG140" s="9" t="n">
        <f aca="false">AG27</f>
        <v>5450235053.74026</v>
      </c>
    </row>
    <row r="141" customFormat="false" ht="12.75" hidden="false" customHeight="false" outlineLevel="0" collapsed="false">
      <c r="AF141" s="7" t="n">
        <f aca="false">AF137+1</f>
        <v>2018</v>
      </c>
      <c r="AG141" s="9" t="n">
        <f aca="false">AG28</f>
        <v>5068039238.74151</v>
      </c>
    </row>
    <row r="142" customFormat="false" ht="12.75" hidden="false" customHeight="false" outlineLevel="0" collapsed="false">
      <c r="AF142" s="7" t="n">
        <f aca="false">AF138+1</f>
        <v>2018</v>
      </c>
      <c r="AG142" s="9" t="n">
        <f aca="false">AG29</f>
        <v>4963232196.24203</v>
      </c>
      <c r="AJ142" s="27" t="n">
        <f aca="false">(AG142-AG138)/AG138</f>
        <v>-0.0608319764101212</v>
      </c>
    </row>
    <row r="143" customFormat="false" ht="12.75" hidden="false" customHeight="false" outlineLevel="0" collapsed="false">
      <c r="AF143" s="5" t="n">
        <f aca="false">AF139+1</f>
        <v>2019</v>
      </c>
      <c r="AG143" s="6" t="n">
        <f aca="false">AG30</f>
        <v>4861591469.29175</v>
      </c>
      <c r="AH143" s="27"/>
      <c r="AI143" s="27"/>
    </row>
    <row r="144" customFormat="false" ht="12.75" hidden="false" customHeight="false" outlineLevel="0" collapsed="false">
      <c r="AF144" s="7" t="n">
        <f aca="false">AF140+1</f>
        <v>2019</v>
      </c>
      <c r="AG144" s="9" t="n">
        <f aca="false">AG31</f>
        <v>5485627117.52182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75" hidden="false" customHeight="false" outlineLevel="0" collapsed="false">
      <c r="AF145" s="7" t="n">
        <f aca="false">AF141+1</f>
        <v>2019</v>
      </c>
      <c r="AG145" s="9" t="n">
        <f aca="false">AG32</f>
        <v>5069990023.3073</v>
      </c>
    </row>
    <row r="146" customFormat="false" ht="12.75" hidden="false" customHeight="false" outlineLevel="0" collapsed="false">
      <c r="AF146" s="7" t="n">
        <f aca="false">AF142+1</f>
        <v>2019</v>
      </c>
      <c r="AG146" s="9" t="n">
        <f aca="false">AG33</f>
        <v>4587133830.61136</v>
      </c>
      <c r="AJ146" s="27" t="n">
        <f aca="false">(AG146-AG142)/AG142</f>
        <v>-0.0757769031872891</v>
      </c>
    </row>
    <row r="147" customFormat="false" ht="12.75" hidden="false" customHeight="false" outlineLevel="0" collapsed="false">
      <c r="AF147" s="5" t="n">
        <f aca="false">AF143+1</f>
        <v>2020</v>
      </c>
      <c r="AG147" s="6" t="n">
        <f aca="false">AG34</f>
        <v>4751031329.67391</v>
      </c>
      <c r="AH147" s="27"/>
      <c r="AI147" s="27"/>
      <c r="AK147" s="0" t="n">
        <f aca="false">100*AK144*AL144*AU144*AV144</f>
        <v>100.596883177987</v>
      </c>
      <c r="AL147" s="27" t="n">
        <f aca="false">(AK147-100)/100</f>
        <v>0.00596883177987451</v>
      </c>
      <c r="AM147" s="27"/>
      <c r="AN147" s="27"/>
      <c r="AO147" s="27"/>
      <c r="AP147" s="27"/>
      <c r="AQ147" s="27"/>
      <c r="AR147" s="27"/>
      <c r="AS147" s="27"/>
      <c r="AT147" s="27"/>
    </row>
    <row r="148" customFormat="false" ht="12.75" hidden="false" customHeight="false" outlineLevel="0" collapsed="false">
      <c r="AF148" s="7" t="n">
        <f aca="false">AF144+1</f>
        <v>2020</v>
      </c>
      <c r="AG148" s="9" t="n">
        <f aca="false">AG35</f>
        <v>4876058469.92848</v>
      </c>
    </row>
    <row r="149" customFormat="false" ht="12.75" hidden="false" customHeight="false" outlineLevel="0" collapsed="false">
      <c r="AF149" s="7" t="n">
        <f aca="false">AF145+1</f>
        <v>2020</v>
      </c>
      <c r="AG149" s="9" t="n">
        <f aca="false">AG36</f>
        <v>5126112750.43764</v>
      </c>
      <c r="AH149" s="27" t="n">
        <f aca="false">AVERAGE(AJ138:AJ158)</f>
        <v>0.012579243677612</v>
      </c>
      <c r="AI149" s="27"/>
    </row>
    <row r="150" customFormat="false" ht="12.75" hidden="false" customHeight="false" outlineLevel="0" collapsed="false">
      <c r="AF150" s="7" t="n">
        <f aca="false">AF146+1</f>
        <v>2020</v>
      </c>
      <c r="AG150" s="9" t="n">
        <f aca="false">AG37</f>
        <v>5251139890.69221</v>
      </c>
      <c r="AJ150" s="27" t="n">
        <f aca="false">(AG150-AG146)/AG146</f>
        <v>0.144754019525162</v>
      </c>
    </row>
    <row r="151" customFormat="false" ht="12.75" hidden="false" customHeight="false" outlineLevel="0" collapsed="false">
      <c r="AF151" s="5" t="n">
        <f aca="false">AF147+1</f>
        <v>2021</v>
      </c>
      <c r="AG151" s="6" t="n">
        <f aca="false">AG38</f>
        <v>5228527623.5314</v>
      </c>
      <c r="AH151" s="27"/>
      <c r="AI151" s="27"/>
    </row>
    <row r="152" customFormat="false" ht="12.75" hidden="false" customHeight="false" outlineLevel="0" collapsed="false">
      <c r="AF152" s="7" t="n">
        <f aca="false">AF148+1</f>
        <v>2021</v>
      </c>
      <c r="AG152" s="9" t="n">
        <f aca="false">AG39</f>
        <v>5163066781.97406</v>
      </c>
    </row>
    <row r="153" customFormat="false" ht="12.75" hidden="false" customHeight="false" outlineLevel="0" collapsed="false">
      <c r="AF153" s="7" t="n">
        <f aca="false">AF149+1</f>
        <v>2021</v>
      </c>
      <c r="AG153" s="9" t="n">
        <f aca="false">AG40</f>
        <v>5156666880.92709</v>
      </c>
    </row>
    <row r="154" customFormat="false" ht="12.75" hidden="false" customHeight="false" outlineLevel="0" collapsed="false">
      <c r="AF154" s="7" t="n">
        <f aca="false">AF150+1</f>
        <v>2021</v>
      </c>
      <c r="AG154" s="9" t="n">
        <f aca="false">AG41</f>
        <v>5173664660.60057</v>
      </c>
      <c r="AJ154" s="27" t="n">
        <f aca="false">(AG154-AG150)/AG150</f>
        <v>-0.0147539832692274</v>
      </c>
    </row>
    <row r="155" customFormat="false" ht="12.75" hidden="false" customHeight="false" outlineLevel="0" collapsed="false">
      <c r="AF155" s="5" t="n">
        <f aca="false">AF151+1</f>
        <v>2022</v>
      </c>
      <c r="AG155" s="6" t="n">
        <f aca="false">AG42</f>
        <v>5204296824.61592</v>
      </c>
      <c r="AH155" s="27"/>
      <c r="AI155" s="27"/>
    </row>
    <row r="156" customFormat="false" ht="12.75" hidden="false" customHeight="false" outlineLevel="0" collapsed="false">
      <c r="AF156" s="7" t="n">
        <f aca="false">AF152+1</f>
        <v>2022</v>
      </c>
      <c r="AG156" s="9" t="n">
        <f aca="false">AG43</f>
        <v>5251251317.37953</v>
      </c>
    </row>
    <row r="157" customFormat="false" ht="12.75" hidden="false" customHeight="false" outlineLevel="0" collapsed="false">
      <c r="AF157" s="7" t="n">
        <f aca="false">AF153+1</f>
        <v>2022</v>
      </c>
      <c r="AG157" s="9" t="n">
        <f aca="false">AG44</f>
        <v>5315644073.20058</v>
      </c>
    </row>
    <row r="158" customFormat="false" ht="12.75" hidden="false" customHeight="false" outlineLevel="0" collapsed="false">
      <c r="AF158" s="7" t="n">
        <f aca="false">AF154+1</f>
        <v>2022</v>
      </c>
      <c r="AG158" s="9" t="n">
        <f aca="false">AG45</f>
        <v>5366218908.90914</v>
      </c>
      <c r="AJ158" s="27" t="n">
        <f aca="false">(AG158-AG154)/AG154</f>
        <v>0.0372181540436792</v>
      </c>
    </row>
    <row r="159" customFormat="false" ht="12.75" hidden="false" customHeight="false" outlineLevel="0" collapsed="false">
      <c r="AF159" s="5" t="n">
        <f aca="false">AF155+1</f>
        <v>2023</v>
      </c>
      <c r="AG159" s="6" t="n">
        <f aca="false">AG46</f>
        <v>5445649357.98953</v>
      </c>
      <c r="AH159" s="27"/>
      <c r="AI159" s="27"/>
    </row>
    <row r="160" customFormat="false" ht="12.75" hidden="false" customHeight="false" outlineLevel="0" collapsed="false">
      <c r="AF160" s="7" t="n">
        <f aca="false">AF156+1</f>
        <v>2023</v>
      </c>
      <c r="AG160" s="9" t="n">
        <f aca="false">AG47</f>
        <v>5502014745.1211</v>
      </c>
    </row>
    <row r="161" customFormat="false" ht="12.75" hidden="false" customHeight="false" outlineLevel="0" collapsed="false">
      <c r="AF161" s="7" t="n">
        <f aca="false">AF157+1</f>
        <v>2023</v>
      </c>
      <c r="AG161" s="9" t="n">
        <f aca="false">AG48</f>
        <v>5543829211.35873</v>
      </c>
    </row>
    <row r="162" customFormat="false" ht="12.75" hidden="false" customHeight="false" outlineLevel="0" collapsed="false">
      <c r="AF162" s="7" t="n">
        <f aca="false">AF158+1</f>
        <v>2023</v>
      </c>
      <c r="AG162" s="9" t="n">
        <f aca="false">AG49</f>
        <v>5581300129.50403</v>
      </c>
      <c r="AJ162" s="27" t="n">
        <f aca="false">(AG162-AG158)/AG158</f>
        <v>0.040080590122369</v>
      </c>
    </row>
    <row r="163" customFormat="false" ht="12.75" hidden="false" customHeight="false" outlineLevel="0" collapsed="false">
      <c r="AF163" s="5" t="n">
        <f aca="false">AF159+1</f>
        <v>2024</v>
      </c>
      <c r="AG163" s="6" t="n">
        <f aca="false">AG50</f>
        <v>5608894839.97274</v>
      </c>
      <c r="AH163" s="27"/>
      <c r="AI163" s="27"/>
    </row>
    <row r="164" customFormat="false" ht="12.75" hidden="false" customHeight="false" outlineLevel="0" collapsed="false">
      <c r="AF164" s="7" t="n">
        <f aca="false">AF160+1</f>
        <v>2024</v>
      </c>
      <c r="AG164" s="9" t="n">
        <f aca="false">AG51</f>
        <v>5632123269.93491</v>
      </c>
    </row>
    <row r="165" customFormat="false" ht="12.75" hidden="false" customHeight="false" outlineLevel="0" collapsed="false">
      <c r="AF165" s="7" t="n">
        <f aca="false">AF161+1</f>
        <v>2024</v>
      </c>
      <c r="AG165" s="9" t="n">
        <f aca="false">AG52</f>
        <v>5646580843.46105</v>
      </c>
    </row>
    <row r="166" customFormat="false" ht="12.75" hidden="false" customHeight="false" outlineLevel="0" collapsed="false">
      <c r="AF166" s="7" t="n">
        <f aca="false">AF162+1</f>
        <v>2024</v>
      </c>
      <c r="AG166" s="9" t="n">
        <f aca="false">AG53</f>
        <v>5669109171.3005</v>
      </c>
      <c r="AJ166" s="27" t="n">
        <f aca="false">(AG166-AG162)/AG162</f>
        <v>0.0157327217241543</v>
      </c>
    </row>
    <row r="167" customFormat="false" ht="12.75" hidden="false" customHeight="false" outlineLevel="0" collapsed="false">
      <c r="AF167" s="5" t="n">
        <f aca="false">AF163+1</f>
        <v>2025</v>
      </c>
      <c r="AG167" s="6" t="n">
        <f aca="false">AG54</f>
        <v>5731007211.35222</v>
      </c>
      <c r="AH167" s="27"/>
      <c r="AI167" s="27"/>
    </row>
    <row r="168" customFormat="false" ht="12.75" hidden="false" customHeight="false" outlineLevel="0" collapsed="false">
      <c r="AF168" s="7" t="n">
        <f aca="false">AF164+1</f>
        <v>2025</v>
      </c>
      <c r="AG168" s="9" t="n">
        <f aca="false">AG55</f>
        <v>5764292274.86107</v>
      </c>
    </row>
    <row r="169" customFormat="false" ht="12.75" hidden="false" customHeight="false" outlineLevel="0" collapsed="false">
      <c r="AF169" s="7" t="n">
        <f aca="false">AF165+1</f>
        <v>2025</v>
      </c>
      <c r="AG169" s="9" t="n">
        <f aca="false">AG56</f>
        <v>5829111761.05934</v>
      </c>
    </row>
    <row r="170" customFormat="false" ht="12.75" hidden="false" customHeight="false" outlineLevel="0" collapsed="false">
      <c r="AF170" s="7" t="n">
        <f aca="false">AF166+1</f>
        <v>2025</v>
      </c>
      <c r="AG170" s="9" t="n">
        <f aca="false">AG57</f>
        <v>5882033135.97033</v>
      </c>
      <c r="AJ170" s="27" t="n">
        <f aca="false">(AG170-AG166)/AG166</f>
        <v>0.0375586283904611</v>
      </c>
    </row>
    <row r="171" customFormat="false" ht="12.75" hidden="false" customHeight="false" outlineLevel="0" collapsed="false">
      <c r="AF171" s="5" t="n">
        <f aca="false">AF167+1</f>
        <v>2026</v>
      </c>
      <c r="AG171" s="6" t="n">
        <f aca="false">AG58</f>
        <v>5952318410.19751</v>
      </c>
      <c r="AH171" s="27"/>
      <c r="AI171" s="27"/>
    </row>
    <row r="172" customFormat="false" ht="12.75" hidden="false" customHeight="false" outlineLevel="0" collapsed="false">
      <c r="AF172" s="7" t="n">
        <f aca="false">AF168+1</f>
        <v>2026</v>
      </c>
      <c r="AG172" s="9" t="n">
        <f aca="false">AG59</f>
        <v>5989299490.33476</v>
      </c>
    </row>
    <row r="173" customFormat="false" ht="12.75" hidden="false" customHeight="false" outlineLevel="0" collapsed="false">
      <c r="AF173" s="7" t="n">
        <f aca="false">AF169+1</f>
        <v>2026</v>
      </c>
      <c r="AG173" s="9" t="n">
        <f aca="false">AG60</f>
        <v>6058848352.82157</v>
      </c>
    </row>
    <row r="174" customFormat="false" ht="12.75" hidden="false" customHeight="false" outlineLevel="0" collapsed="false">
      <c r="AF174" s="7" t="n">
        <f aca="false">AF170+1</f>
        <v>2026</v>
      </c>
      <c r="AG174" s="9" t="n">
        <f aca="false">AG61</f>
        <v>6084243767.88162</v>
      </c>
      <c r="AJ174" s="27" t="n">
        <f aca="false">(AG174-AG170)/AG170</f>
        <v>0.034377676432101</v>
      </c>
    </row>
    <row r="175" customFormat="false" ht="12.75" hidden="false" customHeight="false" outlineLevel="0" collapsed="false">
      <c r="AF175" s="5" t="n">
        <f aca="false">AF171+1</f>
        <v>2027</v>
      </c>
      <c r="AG175" s="6" t="n">
        <f aca="false">AG62</f>
        <v>6145357160.92596</v>
      </c>
      <c r="AH175" s="27"/>
      <c r="AI175" s="27"/>
    </row>
    <row r="176" customFormat="false" ht="12.75" hidden="false" customHeight="false" outlineLevel="0" collapsed="false">
      <c r="AF176" s="7" t="n">
        <f aca="false">AF172+1</f>
        <v>2027</v>
      </c>
      <c r="AG176" s="9" t="n">
        <f aca="false">AG63</f>
        <v>6187037283.23596</v>
      </c>
    </row>
    <row r="177" customFormat="false" ht="12.75" hidden="false" customHeight="false" outlineLevel="0" collapsed="false">
      <c r="AF177" s="7" t="n">
        <f aca="false">AF173+1</f>
        <v>2027</v>
      </c>
      <c r="AG177" s="9" t="n">
        <f aca="false">AG64</f>
        <v>6224600544.45688</v>
      </c>
    </row>
    <row r="178" customFormat="false" ht="12.75" hidden="false" customHeight="false" outlineLevel="0" collapsed="false">
      <c r="AF178" s="7" t="n">
        <f aca="false">AF174+1</f>
        <v>2027</v>
      </c>
      <c r="AG178" s="9" t="n">
        <f aca="false">AG65</f>
        <v>6299199984.52631</v>
      </c>
      <c r="AJ178" s="27" t="n">
        <f aca="false">(AG178-AG174)/AG174</f>
        <v>0.035329980987848</v>
      </c>
    </row>
    <row r="179" customFormat="false" ht="12.75" hidden="false" customHeight="false" outlineLevel="0" collapsed="false">
      <c r="AF179" s="5" t="n">
        <f aca="false">AF175+1</f>
        <v>2028</v>
      </c>
      <c r="AG179" s="6" t="n">
        <f aca="false">AG66</f>
        <v>6353395700.85051</v>
      </c>
      <c r="AH179" s="27"/>
      <c r="AI179" s="27"/>
    </row>
    <row r="180" customFormat="false" ht="12.75" hidden="false" customHeight="false" outlineLevel="0" collapsed="false">
      <c r="AF180" s="7" t="n">
        <f aca="false">AF176+1</f>
        <v>2028</v>
      </c>
      <c r="AG180" s="9" t="n">
        <f aca="false">AG67</f>
        <v>6394501491.79937</v>
      </c>
    </row>
    <row r="181" customFormat="false" ht="12.75" hidden="false" customHeight="false" outlineLevel="0" collapsed="false">
      <c r="AF181" s="7" t="n">
        <f aca="false">AF177+1</f>
        <v>2028</v>
      </c>
      <c r="AG181" s="9" t="n">
        <f aca="false">AG68</f>
        <v>6453884473.79273</v>
      </c>
    </row>
    <row r="182" customFormat="false" ht="12.75" hidden="false" customHeight="false" outlineLevel="0" collapsed="false">
      <c r="AF182" s="7" t="n">
        <f aca="false">AF178+1</f>
        <v>2028</v>
      </c>
      <c r="AG182" s="9" t="n">
        <f aca="false">AG69</f>
        <v>6511524115.52318</v>
      </c>
      <c r="AJ182" s="27" t="n">
        <f aca="false">(AG182-AG178)/AG178</f>
        <v>0.033706523291599</v>
      </c>
    </row>
    <row r="183" customFormat="false" ht="12.75" hidden="false" customHeight="false" outlineLevel="0" collapsed="false">
      <c r="AF183" s="5" t="n">
        <f aca="false">AF179+1</f>
        <v>2029</v>
      </c>
      <c r="AG183" s="6" t="n">
        <f aca="false">AG70</f>
        <v>6557132240.05379</v>
      </c>
      <c r="AH183" s="27"/>
      <c r="AI183" s="27"/>
    </row>
    <row r="184" customFormat="false" ht="12.75" hidden="false" customHeight="false" outlineLevel="0" collapsed="false">
      <c r="AF184" s="7" t="n">
        <f aca="false">AF180+1</f>
        <v>2029</v>
      </c>
      <c r="AG184" s="9" t="n">
        <f aca="false">AG71</f>
        <v>6611109680.70739</v>
      </c>
    </row>
    <row r="185" customFormat="false" ht="12.75" hidden="false" customHeight="false" outlineLevel="0" collapsed="false">
      <c r="AF185" s="7" t="n">
        <f aca="false">AF181+1</f>
        <v>2029</v>
      </c>
      <c r="AG185" s="9" t="n">
        <f aca="false">AG72</f>
        <v>6664144735.63826</v>
      </c>
    </row>
    <row r="186" customFormat="false" ht="12.75" hidden="false" customHeight="false" outlineLevel="0" collapsed="false">
      <c r="AF186" s="7" t="n">
        <f aca="false">AF182+1</f>
        <v>2029</v>
      </c>
      <c r="AG186" s="9" t="n">
        <f aca="false">AG73</f>
        <v>6693219201.08029</v>
      </c>
      <c r="AJ186" s="27" t="n">
        <f aca="false">(AG186-AG182)/AG182</f>
        <v>0.0279036186204008</v>
      </c>
    </row>
    <row r="187" customFormat="false" ht="12.75" hidden="false" customHeight="false" outlineLevel="0" collapsed="false">
      <c r="AF187" s="5" t="n">
        <f aca="false">AF183+1</f>
        <v>2030</v>
      </c>
      <c r="AG187" s="6" t="n">
        <f aca="false">AG74</f>
        <v>6787554710.5008</v>
      </c>
      <c r="AH187" s="27"/>
      <c r="AI187" s="27"/>
    </row>
    <row r="188" customFormat="false" ht="12.75" hidden="false" customHeight="false" outlineLevel="0" collapsed="false">
      <c r="AF188" s="7" t="n">
        <f aca="false">AF184+1</f>
        <v>2030</v>
      </c>
      <c r="AG188" s="9" t="n">
        <f aca="false">AG75</f>
        <v>6810902551.25636</v>
      </c>
    </row>
    <row r="189" customFormat="false" ht="12.75" hidden="false" customHeight="false" outlineLevel="0" collapsed="false">
      <c r="AF189" s="7" t="n">
        <f aca="false">AF185+1</f>
        <v>2030</v>
      </c>
      <c r="AG189" s="9" t="n">
        <f aca="false">AG76</f>
        <v>6799349259.05653</v>
      </c>
    </row>
    <row r="190" customFormat="false" ht="12.75" hidden="false" customHeight="false" outlineLevel="0" collapsed="false">
      <c r="AF190" s="7" t="n">
        <f aca="false">AF186+1</f>
        <v>2030</v>
      </c>
      <c r="AG190" s="9" t="n">
        <f aca="false">AG77</f>
        <v>6861085149.79686</v>
      </c>
      <c r="AJ190" s="27" t="n">
        <f aca="false">(AG190-AG186)/AG186</f>
        <v>0.0250800016663847</v>
      </c>
    </row>
    <row r="191" customFormat="false" ht="12.75" hidden="false" customHeight="false" outlineLevel="0" collapsed="false">
      <c r="AF191" s="5" t="n">
        <f aca="false">AF187+1</f>
        <v>2031</v>
      </c>
      <c r="AG191" s="6" t="n">
        <f aca="false">AG78</f>
        <v>6905481286.47513</v>
      </c>
      <c r="AH191" s="27"/>
      <c r="AI191" s="27"/>
    </row>
    <row r="192" customFormat="false" ht="12.75" hidden="false" customHeight="false" outlineLevel="0" collapsed="false">
      <c r="AF192" s="7" t="n">
        <f aca="false">AF188+1</f>
        <v>2031</v>
      </c>
      <c r="AG192" s="9" t="n">
        <f aca="false">AG79</f>
        <v>6940314884.0819</v>
      </c>
    </row>
    <row r="193" customFormat="false" ht="12.75" hidden="false" customHeight="false" outlineLevel="0" collapsed="false">
      <c r="AF193" s="7" t="n">
        <f aca="false">AF189+1</f>
        <v>2031</v>
      </c>
      <c r="AG193" s="9" t="n">
        <f aca="false">AG80</f>
        <v>6956946673.27672</v>
      </c>
    </row>
    <row r="194" customFormat="false" ht="12.75" hidden="false" customHeight="false" outlineLevel="0" collapsed="false">
      <c r="AF194" s="7" t="n">
        <f aca="false">AF190+1</f>
        <v>2031</v>
      </c>
      <c r="AG194" s="9" t="n">
        <f aca="false">AG81</f>
        <v>6983806933.35213</v>
      </c>
      <c r="AJ194" s="27" t="n">
        <f aca="false">(AG194-AG190)/AG190</f>
        <v>0.0178866434209624</v>
      </c>
    </row>
    <row r="195" customFormat="false" ht="12.75" hidden="false" customHeight="false" outlineLevel="0" collapsed="false">
      <c r="AF195" s="5" t="n">
        <f aca="false">AF191+1</f>
        <v>2032</v>
      </c>
      <c r="AG195" s="6" t="n">
        <f aca="false">AG82</f>
        <v>7012918790.87855</v>
      </c>
      <c r="AH195" s="27"/>
      <c r="AI195" s="27"/>
    </row>
    <row r="196" customFormat="false" ht="12.75" hidden="false" customHeight="false" outlineLevel="0" collapsed="false">
      <c r="AF196" s="7" t="n">
        <f aca="false">AF192+1</f>
        <v>2032</v>
      </c>
      <c r="AG196" s="9" t="n">
        <f aca="false">AG83</f>
        <v>7076795612.27349</v>
      </c>
    </row>
    <row r="197" customFormat="false" ht="12.75" hidden="false" customHeight="false" outlineLevel="0" collapsed="false">
      <c r="AF197" s="7" t="n">
        <f aca="false">AF193+1</f>
        <v>2032</v>
      </c>
      <c r="AG197" s="9" t="n">
        <f aca="false">AG84</f>
        <v>7176422327.58732</v>
      </c>
    </row>
    <row r="198" customFormat="false" ht="12.75" hidden="false" customHeight="false" outlineLevel="0" collapsed="false">
      <c r="AF198" s="7" t="n">
        <f aca="false">AF194+1</f>
        <v>2032</v>
      </c>
      <c r="AG198" s="9" t="n">
        <f aca="false">AG85</f>
        <v>7218046650.0955</v>
      </c>
      <c r="AJ198" s="27" t="n">
        <f aca="false">(AG198-AG194)/AG194</f>
        <v>0.0335404055379484</v>
      </c>
    </row>
    <row r="199" customFormat="false" ht="12.75" hidden="false" customHeight="false" outlineLevel="0" collapsed="false">
      <c r="AF199" s="5" t="n">
        <f aca="false">AF195+1</f>
        <v>2033</v>
      </c>
      <c r="AG199" s="6" t="n">
        <f aca="false">AG86</f>
        <v>7268686108.58418</v>
      </c>
      <c r="AH199" s="27"/>
      <c r="AI199" s="27"/>
    </row>
    <row r="200" customFormat="false" ht="12.75" hidden="false" customHeight="false" outlineLevel="0" collapsed="false">
      <c r="AF200" s="7" t="n">
        <f aca="false">AF196+1</f>
        <v>2033</v>
      </c>
      <c r="AG200" s="9" t="n">
        <f aca="false">AG87</f>
        <v>7279246329.35101</v>
      </c>
    </row>
    <row r="201" customFormat="false" ht="12.75" hidden="false" customHeight="false" outlineLevel="0" collapsed="false">
      <c r="AF201" s="7" t="n">
        <f aca="false">AF197+1</f>
        <v>2033</v>
      </c>
      <c r="AG201" s="9" t="n">
        <f aca="false">AG88</f>
        <v>7311234164.41597</v>
      </c>
    </row>
    <row r="202" customFormat="false" ht="12.75" hidden="false" customHeight="false" outlineLevel="0" collapsed="false">
      <c r="AF202" s="7" t="n">
        <f aca="false">AF198+1</f>
        <v>2033</v>
      </c>
      <c r="AG202" s="9" t="n">
        <f aca="false">AG89</f>
        <v>7357932561.07206</v>
      </c>
      <c r="AJ202" s="27" t="n">
        <f aca="false">(AG202-AG198)/AG198</f>
        <v>0.0193800231222821</v>
      </c>
    </row>
    <row r="203" customFormat="false" ht="12.75" hidden="false" customHeight="false" outlineLevel="0" collapsed="false">
      <c r="AF203" s="5" t="n">
        <f aca="false">AF199+1</f>
        <v>2034</v>
      </c>
      <c r="AG203" s="6" t="n">
        <f aca="false">AG90</f>
        <v>7430690685.37037</v>
      </c>
      <c r="AH203" s="27"/>
      <c r="AI203" s="27"/>
    </row>
    <row r="204" customFormat="false" ht="12.75" hidden="false" customHeight="false" outlineLevel="0" collapsed="false">
      <c r="AF204" s="7" t="n">
        <f aca="false">AF200+1</f>
        <v>2034</v>
      </c>
      <c r="AG204" s="9" t="n">
        <f aca="false">AG91</f>
        <v>7433193451.55533</v>
      </c>
    </row>
    <row r="205" customFormat="false" ht="12.75" hidden="false" customHeight="false" outlineLevel="0" collapsed="false">
      <c r="AF205" s="7" t="n">
        <f aca="false">AF201+1</f>
        <v>2034</v>
      </c>
      <c r="AG205" s="9" t="n">
        <f aca="false">AG92</f>
        <v>7476349742.77484</v>
      </c>
    </row>
    <row r="206" customFormat="false" ht="12.75" hidden="false" customHeight="false" outlineLevel="0" collapsed="false">
      <c r="AF206" s="7" t="n">
        <f aca="false">AF202+1</f>
        <v>2034</v>
      </c>
      <c r="AG206" s="9" t="n">
        <f aca="false">AG93</f>
        <v>7561622946.54497</v>
      </c>
      <c r="AJ206" s="27" t="n">
        <f aca="false">(AG206-AG202)/AG202</f>
        <v>0.0276831003522042</v>
      </c>
    </row>
    <row r="207" customFormat="false" ht="12.75" hidden="false" customHeight="false" outlineLevel="0" collapsed="false">
      <c r="AF207" s="5" t="n">
        <f aca="false">AF203+1</f>
        <v>2035</v>
      </c>
      <c r="AG207" s="6" t="n">
        <f aca="false">AG94</f>
        <v>7589868894.64821</v>
      </c>
      <c r="AH207" s="27"/>
      <c r="AI207" s="27"/>
    </row>
    <row r="208" customFormat="false" ht="12.75" hidden="false" customHeight="false" outlineLevel="0" collapsed="false">
      <c r="AF208" s="7" t="n">
        <f aca="false">AF204+1</f>
        <v>2035</v>
      </c>
      <c r="AG208" s="9" t="n">
        <f aca="false">AG95</f>
        <v>7648860898.26314</v>
      </c>
    </row>
    <row r="209" customFormat="false" ht="12.75" hidden="false" customHeight="false" outlineLevel="0" collapsed="false">
      <c r="AF209" s="7" t="n">
        <f aca="false">AF205+1</f>
        <v>2035</v>
      </c>
      <c r="AG209" s="9" t="n">
        <f aca="false">AG96</f>
        <v>7701983984.72374</v>
      </c>
    </row>
    <row r="210" customFormat="false" ht="12.75" hidden="false" customHeight="false" outlineLevel="0" collapsed="false">
      <c r="AF210" s="7" t="n">
        <f aca="false">AF206+1</f>
        <v>2035</v>
      </c>
      <c r="AG210" s="9" t="n">
        <f aca="false">AG97</f>
        <v>7689533455.39374</v>
      </c>
      <c r="AJ210" s="27" t="n">
        <f aca="false">(AG210-AG206)/AG206</f>
        <v>0.0169157480811992</v>
      </c>
    </row>
    <row r="211" customFormat="false" ht="12.75" hidden="false" customHeight="false" outlineLevel="0" collapsed="false">
      <c r="AF211" s="5" t="n">
        <f aca="false">AF207+1</f>
        <v>2036</v>
      </c>
      <c r="AG211" s="6" t="n">
        <f aca="false">AG98</f>
        <v>7737261755.84567</v>
      </c>
      <c r="AH211" s="27"/>
      <c r="AI211" s="27"/>
    </row>
    <row r="212" customFormat="false" ht="12.75" hidden="false" customHeight="false" outlineLevel="0" collapsed="false">
      <c r="AF212" s="7" t="n">
        <f aca="false">AF208+1</f>
        <v>2036</v>
      </c>
      <c r="AG212" s="9" t="n">
        <f aca="false">AG99</f>
        <v>7764248850.92838</v>
      </c>
    </row>
    <row r="213" customFormat="false" ht="12.75" hidden="false" customHeight="false" outlineLevel="0" collapsed="false">
      <c r="AF213" s="7" t="n">
        <f aca="false">AF209+1</f>
        <v>2036</v>
      </c>
      <c r="AG213" s="9" t="n">
        <f aca="false">AG100</f>
        <v>7854591815.35985</v>
      </c>
    </row>
    <row r="214" customFormat="false" ht="12.75" hidden="false" customHeight="false" outlineLevel="0" collapsed="false">
      <c r="AF214" s="7" t="n">
        <f aca="false">AF210+1</f>
        <v>2036</v>
      </c>
      <c r="AG214" s="9" t="n">
        <f aca="false">AG101</f>
        <v>7863272769.08145</v>
      </c>
      <c r="AJ214" s="27" t="n">
        <f aca="false">(AG214-AG210)/AG210</f>
        <v>0.0225942594171092</v>
      </c>
    </row>
    <row r="215" customFormat="false" ht="12.75" hidden="false" customHeight="false" outlineLevel="0" collapsed="false">
      <c r="AF215" s="5" t="n">
        <f aca="false">AF211+1</f>
        <v>2037</v>
      </c>
      <c r="AG215" s="6" t="n">
        <f aca="false">AG102</f>
        <v>7874437279.76212</v>
      </c>
      <c r="AH215" s="27"/>
      <c r="AI215" s="27"/>
    </row>
    <row r="216" customFormat="false" ht="12.75" hidden="false" customHeight="false" outlineLevel="0" collapsed="false">
      <c r="AF216" s="7" t="n">
        <f aca="false">AF212+1</f>
        <v>2037</v>
      </c>
      <c r="AG216" s="9" t="n">
        <f aca="false">AG103</f>
        <v>7921336449.67342</v>
      </c>
    </row>
    <row r="217" customFormat="false" ht="12.75" hidden="false" customHeight="false" outlineLevel="0" collapsed="false">
      <c r="AF217" s="7" t="n">
        <f aca="false">AF213+1</f>
        <v>2037</v>
      </c>
      <c r="AG217" s="9" t="n">
        <f aca="false">AG104</f>
        <v>7989383995.06116</v>
      </c>
    </row>
    <row r="218" customFormat="false" ht="12.75" hidden="false" customHeight="false" outlineLevel="0" collapsed="false">
      <c r="AF218" s="7" t="n">
        <f aca="false">AF214+1</f>
        <v>2037</v>
      </c>
      <c r="AG218" s="9" t="n">
        <f aca="false">AG105</f>
        <v>8027606003.47036</v>
      </c>
      <c r="AJ218" s="27" t="n">
        <f aca="false">(AG218-AG214)/AG214</f>
        <v>0.0208988342659398</v>
      </c>
    </row>
    <row r="219" customFormat="false" ht="12.75" hidden="false" customHeight="false" outlineLevel="0" collapsed="false">
      <c r="AF219" s="5" t="n">
        <f aca="false">AF215+1</f>
        <v>2038</v>
      </c>
      <c r="AG219" s="6" t="n">
        <f aca="false">AG106</f>
        <v>8068809752.39339</v>
      </c>
      <c r="AH219" s="27"/>
      <c r="AI219" s="27"/>
    </row>
    <row r="220" customFormat="false" ht="12.75" hidden="false" customHeight="false" outlineLevel="0" collapsed="false">
      <c r="AF220" s="7" t="n">
        <f aca="false">AF216+1</f>
        <v>2038</v>
      </c>
      <c r="AG220" s="9" t="n">
        <f aca="false">AG107</f>
        <v>8149580029.10864</v>
      </c>
    </row>
    <row r="221" customFormat="false" ht="12.75" hidden="false" customHeight="false" outlineLevel="0" collapsed="false">
      <c r="AF221" s="7" t="n">
        <f aca="false">AF217+1</f>
        <v>2038</v>
      </c>
      <c r="AG221" s="9" t="n">
        <f aca="false">AG108</f>
        <v>8137798768.81812</v>
      </c>
    </row>
    <row r="222" customFormat="false" ht="12.75" hidden="false" customHeight="false" outlineLevel="0" collapsed="false">
      <c r="AF222" s="7" t="n">
        <f aca="false">AF218+1</f>
        <v>2038</v>
      </c>
      <c r="AG222" s="9" t="n">
        <f aca="false">AG109</f>
        <v>8194017617.56707</v>
      </c>
      <c r="AJ222" s="27" t="n">
        <f aca="false">(AG222-AG218)/AG218</f>
        <v>0.0207299179885977</v>
      </c>
    </row>
    <row r="223" customFormat="false" ht="12.75" hidden="false" customHeight="false" outlineLevel="0" collapsed="false">
      <c r="AF223" s="5" t="n">
        <f aca="false">AF219+1</f>
        <v>2039</v>
      </c>
      <c r="AG223" s="6" t="n">
        <f aca="false">AG110</f>
        <v>8266762468.5855</v>
      </c>
      <c r="AH223" s="27"/>
      <c r="AI223" s="27"/>
    </row>
    <row r="224" customFormat="false" ht="12.75" hidden="false" customHeight="false" outlineLevel="0" collapsed="false">
      <c r="AF224" s="7" t="n">
        <f aca="false">AF220+1</f>
        <v>2039</v>
      </c>
      <c r="AG224" s="9" t="n">
        <f aca="false">AG111</f>
        <v>8288288789.73009</v>
      </c>
    </row>
    <row r="225" customFormat="false" ht="12.75" hidden="false" customHeight="false" outlineLevel="0" collapsed="false">
      <c r="AF225" s="7" t="n">
        <f aca="false">AF221+1</f>
        <v>2039</v>
      </c>
      <c r="AG225" s="9" t="n">
        <f aca="false">AG112</f>
        <v>8328509092.60868</v>
      </c>
    </row>
    <row r="226" customFormat="false" ht="12.75" hidden="false" customHeight="false" outlineLevel="0" collapsed="false">
      <c r="AF226" s="7" t="n">
        <f aca="false">AF222+1</f>
        <v>2039</v>
      </c>
      <c r="AG226" s="9" t="n">
        <f aca="false">AG113</f>
        <v>8403856453.24569</v>
      </c>
      <c r="AJ226" s="27" t="n">
        <f aca="false">(AG226-AG222)/AG222</f>
        <v>0.0256087850273535</v>
      </c>
    </row>
    <row r="227" customFormat="false" ht="12.75" hidden="false" customHeight="false" outlineLevel="0" collapsed="false">
      <c r="AF227" s="5" t="n">
        <f aca="false">AF223+1</f>
        <v>2040</v>
      </c>
      <c r="AG227" s="6" t="n">
        <f aca="false">AG114</f>
        <v>8388588906.08296</v>
      </c>
      <c r="AH227" s="27"/>
      <c r="AI227" s="27"/>
    </row>
    <row r="228" customFormat="false" ht="12.75" hidden="false" customHeight="false" outlineLevel="0" collapsed="false">
      <c r="AF228" s="7" t="n">
        <f aca="false">AF224+1</f>
        <v>2040</v>
      </c>
      <c r="AG228" s="9" t="n">
        <f aca="false">AG115</f>
        <v>8439943825.26685</v>
      </c>
    </row>
    <row r="229" customFormat="false" ht="12.75" hidden="false" customHeight="false" outlineLevel="0" collapsed="false">
      <c r="AF229" s="7" t="n">
        <f aca="false">AF225+1</f>
        <v>2040</v>
      </c>
      <c r="AG229" s="9" t="n">
        <f aca="false">AG116</f>
        <v>8479692160.8391</v>
      </c>
    </row>
    <row r="230" customFormat="false" ht="12.75" hidden="false" customHeight="false" outlineLevel="0" collapsed="false">
      <c r="AF230" s="7" t="n">
        <f aca="false">AF226+1</f>
        <v>2040</v>
      </c>
      <c r="AG230" s="9" t="n">
        <f aca="false">AG117</f>
        <v>8519073585.97424</v>
      </c>
      <c r="AJ230" s="27" t="n">
        <f aca="false">(AG230-AG226)/AG226</f>
        <v>0.013710031027963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J105"/>
    </sheetView>
  </sheetViews>
  <sheetFormatPr defaultColWidth="11.625" defaultRowHeight="12.75" zeroHeight="false" outlineLevelRow="0" outlineLevelCol="0"/>
  <sheetData>
    <row r="1" customFormat="false" ht="12.8" hidden="false" customHeight="false" outlineLevel="0" collapsed="false">
      <c r="A1" s="0" t="s">
        <v>175</v>
      </c>
      <c r="B1" s="0" t="s">
        <v>192</v>
      </c>
      <c r="C1" s="0" t="s">
        <v>193</v>
      </c>
      <c r="D1" s="0" t="s">
        <v>194</v>
      </c>
      <c r="E1" s="0" t="s">
        <v>195</v>
      </c>
      <c r="F1" s="0" t="s">
        <v>196</v>
      </c>
      <c r="G1" s="0" t="s">
        <v>197</v>
      </c>
      <c r="H1" s="0" t="s">
        <v>198</v>
      </c>
      <c r="I1" s="0" t="s">
        <v>199</v>
      </c>
      <c r="J1" s="0" t="s">
        <v>200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3308009.70249333</v>
      </c>
      <c r="C16" s="0" t="n">
        <v>1719803.16239435</v>
      </c>
      <c r="D16" s="0" t="n">
        <v>1153631.96193979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1603146.87798141</v>
      </c>
      <c r="D17" s="0" t="n">
        <v>1056969.08976926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1573187.84526945</v>
      </c>
      <c r="D18" s="0" t="n">
        <v>974988.985826785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3244107.29681967</v>
      </c>
      <c r="C19" s="0" t="n">
        <v>1547142.80859313</v>
      </c>
      <c r="D19" s="0" t="n">
        <v>1298121.9307</v>
      </c>
      <c r="E19" s="0" t="n">
        <v>286823.498534219</v>
      </c>
      <c r="F19" s="0" t="n">
        <v>0</v>
      </c>
      <c r="G19" s="0" t="n">
        <v>7181.7781682519</v>
      </c>
      <c r="H19" s="0" t="n">
        <v>65942.4341218858</v>
      </c>
      <c r="I19" s="0" t="n">
        <v>31058.8003805577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3171410.42964511</v>
      </c>
      <c r="C20" s="0" t="n">
        <v>1566408.34676517</v>
      </c>
      <c r="D20" s="0" t="n">
        <v>1213015.84962</v>
      </c>
      <c r="E20" s="0" t="n">
        <v>289751.677058501</v>
      </c>
      <c r="F20" s="0" t="n">
        <v>0</v>
      </c>
      <c r="G20" s="0" t="n">
        <v>8916.21888875088</v>
      </c>
      <c r="H20" s="0" t="n">
        <v>51399.7010111241</v>
      </c>
      <c r="I20" s="0" t="n">
        <v>35605.023352868</v>
      </c>
      <c r="J20" s="0" t="n">
        <v>7100.5239543213</v>
      </c>
    </row>
    <row r="21" customFormat="false" ht="12.8" hidden="false" customHeight="false" outlineLevel="0" collapsed="false">
      <c r="A21" s="0" t="n">
        <v>68</v>
      </c>
      <c r="B21" s="0" t="n">
        <v>3285901.71101064</v>
      </c>
      <c r="C21" s="0" t="n">
        <v>1577002.38234815</v>
      </c>
      <c r="D21" s="0" t="n">
        <v>1329992.93142</v>
      </c>
      <c r="E21" s="0" t="n">
        <v>285699.164976278</v>
      </c>
      <c r="F21" s="0" t="n">
        <v>0</v>
      </c>
      <c r="G21" s="0" t="n">
        <v>4532.42734599201</v>
      </c>
      <c r="H21" s="0" t="n">
        <v>49558.1482325629</v>
      </c>
      <c r="I21" s="0" t="n">
        <v>32674.9644856236</v>
      </c>
      <c r="J21" s="0" t="n">
        <v>6600.70071993719</v>
      </c>
    </row>
    <row r="22" customFormat="false" ht="12.8" hidden="false" customHeight="false" outlineLevel="0" collapsed="false">
      <c r="A22" s="0" t="n">
        <v>69</v>
      </c>
      <c r="B22" s="0" t="n">
        <v>3797536.05486149</v>
      </c>
      <c r="C22" s="0" t="n">
        <v>1554920.11766189</v>
      </c>
      <c r="D22" s="0" t="n">
        <v>1218419.76053627</v>
      </c>
      <c r="E22" s="0" t="n">
        <v>284821.972613591</v>
      </c>
      <c r="F22" s="0" t="n">
        <v>630309.867460884</v>
      </c>
      <c r="G22" s="0" t="n">
        <v>7983.04627425385</v>
      </c>
      <c r="H22" s="0" t="n">
        <v>60234.2990582671</v>
      </c>
      <c r="I22" s="0" t="n">
        <v>33119.9821796708</v>
      </c>
      <c r="J22" s="0" t="n">
        <v>7985.26775007189</v>
      </c>
    </row>
    <row r="23" customFormat="false" ht="12.8" hidden="false" customHeight="false" outlineLevel="0" collapsed="false">
      <c r="A23" s="0" t="n">
        <v>70</v>
      </c>
      <c r="B23" s="0" t="n">
        <v>3060384.81997917</v>
      </c>
      <c r="C23" s="0" t="n">
        <v>1619158.69936364</v>
      </c>
      <c r="D23" s="0" t="n">
        <v>1049444.66523418</v>
      </c>
      <c r="E23" s="0" t="n">
        <v>287324.064897962</v>
      </c>
      <c r="F23" s="0" t="n">
        <v>0</v>
      </c>
      <c r="G23" s="0" t="n">
        <v>3658.4704999135</v>
      </c>
      <c r="H23" s="0" t="n">
        <v>50973.2496127066</v>
      </c>
      <c r="I23" s="0" t="n">
        <v>43328.1550981119</v>
      </c>
      <c r="J23" s="0" t="n">
        <v>6536.47228284879</v>
      </c>
    </row>
    <row r="24" customFormat="false" ht="12.8" hidden="false" customHeight="false" outlineLevel="0" collapsed="false">
      <c r="A24" s="0" t="n">
        <v>71</v>
      </c>
      <c r="B24" s="0" t="n">
        <v>3080352.80681656</v>
      </c>
      <c r="C24" s="0" t="n">
        <v>1641708.80791556</v>
      </c>
      <c r="D24" s="0" t="n">
        <v>1039563.22713766</v>
      </c>
      <c r="E24" s="0" t="n">
        <v>292712.211795854</v>
      </c>
      <c r="F24" s="0" t="n">
        <v>0</v>
      </c>
      <c r="G24" s="0" t="n">
        <v>6713.65841181432</v>
      </c>
      <c r="H24" s="0" t="n">
        <v>59943.4042397325</v>
      </c>
      <c r="I24" s="0" t="n">
        <v>30464.17635511</v>
      </c>
      <c r="J24" s="0" t="n">
        <v>9382.23123678364</v>
      </c>
    </row>
    <row r="25" customFormat="false" ht="12.8" hidden="false" customHeight="false" outlineLevel="0" collapsed="false">
      <c r="A25" s="0" t="n">
        <v>72</v>
      </c>
      <c r="B25" s="0" t="n">
        <v>3072793.93869125</v>
      </c>
      <c r="C25" s="0" t="n">
        <v>1597167.66579154</v>
      </c>
      <c r="D25" s="0" t="n">
        <v>1066099.38531013</v>
      </c>
      <c r="E25" s="0" t="n">
        <v>289837.680801016</v>
      </c>
      <c r="F25" s="0" t="n">
        <v>0</v>
      </c>
      <c r="G25" s="0" t="n">
        <v>9251.29064094413</v>
      </c>
      <c r="H25" s="0" t="n">
        <v>47173.9407338364</v>
      </c>
      <c r="I25" s="0" t="n">
        <v>55400.1859242674</v>
      </c>
      <c r="J25" s="0" t="n">
        <v>7998.32508712605</v>
      </c>
    </row>
    <row r="26" customFormat="false" ht="12.8" hidden="false" customHeight="false" outlineLevel="0" collapsed="false">
      <c r="A26" s="0" t="n">
        <v>73</v>
      </c>
      <c r="B26" s="0" t="n">
        <v>3852835.26093925</v>
      </c>
      <c r="C26" s="0" t="n">
        <v>1696050.89852332</v>
      </c>
      <c r="D26" s="0" t="n">
        <v>1055223.21550557</v>
      </c>
      <c r="E26" s="0" t="n">
        <v>297597.166273596</v>
      </c>
      <c r="F26" s="0" t="n">
        <v>682707.793571179</v>
      </c>
      <c r="G26" s="0" t="n">
        <v>5864.68113802548</v>
      </c>
      <c r="H26" s="0" t="n">
        <v>53433.7783365229</v>
      </c>
      <c r="I26" s="0" t="n">
        <v>54144.2901501324</v>
      </c>
      <c r="J26" s="0" t="n">
        <v>8050.59088213058</v>
      </c>
    </row>
    <row r="27" customFormat="false" ht="12.8" hidden="false" customHeight="false" outlineLevel="0" collapsed="false">
      <c r="A27" s="0" t="n">
        <v>74</v>
      </c>
      <c r="B27" s="0" t="n">
        <v>3160721.20784589</v>
      </c>
      <c r="C27" s="0" t="n">
        <v>1692514.17304063</v>
      </c>
      <c r="D27" s="0" t="n">
        <v>1041704.86146045</v>
      </c>
      <c r="E27" s="0" t="n">
        <v>289455.047354085</v>
      </c>
      <c r="F27" s="0" t="n">
        <v>0</v>
      </c>
      <c r="G27" s="0" t="n">
        <v>7085.89472495013</v>
      </c>
      <c r="H27" s="0" t="n">
        <v>64341.3174343349</v>
      </c>
      <c r="I27" s="0" t="n">
        <v>58338.8795844766</v>
      </c>
      <c r="J27" s="0" t="n">
        <v>7213.56947268859</v>
      </c>
    </row>
    <row r="28" customFormat="false" ht="12.8" hidden="false" customHeight="false" outlineLevel="0" collapsed="false">
      <c r="A28" s="0" t="n">
        <v>75</v>
      </c>
      <c r="B28" s="0" t="n">
        <v>3078856.31182032</v>
      </c>
      <c r="C28" s="0" t="n">
        <v>1626634.87189112</v>
      </c>
      <c r="D28" s="0" t="n">
        <v>1036370.16513216</v>
      </c>
      <c r="E28" s="0" t="n">
        <v>291033.257185649</v>
      </c>
      <c r="F28" s="0" t="n">
        <v>0</v>
      </c>
      <c r="G28" s="0" t="n">
        <v>4623.66186607532</v>
      </c>
      <c r="H28" s="0" t="n">
        <v>70715.3664375187</v>
      </c>
      <c r="I28" s="0" t="n">
        <v>40347.9194235292</v>
      </c>
      <c r="J28" s="0" t="n">
        <v>9063.1333125907</v>
      </c>
    </row>
    <row r="29" customFormat="false" ht="12.8" hidden="false" customHeight="false" outlineLevel="0" collapsed="false">
      <c r="A29" s="0" t="n">
        <v>76</v>
      </c>
      <c r="B29" s="0" t="n">
        <v>3136135.74564044</v>
      </c>
      <c r="C29" s="0" t="n">
        <v>1689404.34098624</v>
      </c>
      <c r="D29" s="0" t="n">
        <v>1033218.77872464</v>
      </c>
      <c r="E29" s="0" t="n">
        <v>293840.98772622</v>
      </c>
      <c r="F29" s="0" t="n">
        <v>0</v>
      </c>
      <c r="G29" s="0" t="n">
        <v>8032.83763616757</v>
      </c>
      <c r="H29" s="0" t="n">
        <v>68868.5422598592</v>
      </c>
      <c r="I29" s="0" t="n">
        <v>32022.3882387782</v>
      </c>
      <c r="J29" s="0" t="n">
        <v>10788.9525468737</v>
      </c>
    </row>
    <row r="30" customFormat="false" ht="12.8" hidden="false" customHeight="false" outlineLevel="0" collapsed="false">
      <c r="A30" s="0" t="n">
        <v>77</v>
      </c>
      <c r="B30" s="0" t="n">
        <v>3805148.61948882</v>
      </c>
      <c r="C30" s="0" t="n">
        <v>1616316.63432824</v>
      </c>
      <c r="D30" s="0" t="n">
        <v>1098677.16146268</v>
      </c>
      <c r="E30" s="0" t="n">
        <v>294268.248442926</v>
      </c>
      <c r="F30" s="0" t="n">
        <v>677155.875239472</v>
      </c>
      <c r="G30" s="0" t="n">
        <v>8382.30987662513</v>
      </c>
      <c r="H30" s="0" t="n">
        <v>61393.694956602</v>
      </c>
      <c r="I30" s="0" t="n">
        <v>40331.934675308</v>
      </c>
      <c r="J30" s="0" t="n">
        <v>8719.74190412556</v>
      </c>
    </row>
    <row r="31" customFormat="false" ht="12.8" hidden="false" customHeight="false" outlineLevel="0" collapsed="false">
      <c r="A31" s="0" t="n">
        <v>78</v>
      </c>
      <c r="B31" s="0" t="n">
        <v>3182833.41659179</v>
      </c>
      <c r="C31" s="0" t="n">
        <v>1694538.42558874</v>
      </c>
      <c r="D31" s="0" t="n">
        <v>1069430.82426652</v>
      </c>
      <c r="E31" s="0" t="n">
        <v>294114.445537498</v>
      </c>
      <c r="F31" s="0" t="n">
        <v>0</v>
      </c>
      <c r="G31" s="0" t="n">
        <v>4544.89160833427</v>
      </c>
      <c r="H31" s="0" t="n">
        <v>67804.6679074366</v>
      </c>
      <c r="I31" s="0" t="n">
        <v>43495.0582935237</v>
      </c>
      <c r="J31" s="0" t="n">
        <v>8835.68770714575</v>
      </c>
    </row>
    <row r="32" customFormat="false" ht="12.8" hidden="false" customHeight="false" outlineLevel="0" collapsed="false">
      <c r="A32" s="0" t="n">
        <v>79</v>
      </c>
      <c r="B32" s="0" t="n">
        <v>3185737.88038663</v>
      </c>
      <c r="C32" s="0" t="n">
        <v>1677753.98640185</v>
      </c>
      <c r="D32" s="0" t="n">
        <v>1074111.86999601</v>
      </c>
      <c r="E32" s="0" t="n">
        <v>295282.845106311</v>
      </c>
      <c r="F32" s="0" t="n">
        <v>0</v>
      </c>
      <c r="G32" s="0" t="n">
        <v>8864.0620710329</v>
      </c>
      <c r="H32" s="0" t="n">
        <v>66239.4540833139</v>
      </c>
      <c r="I32" s="0" t="n">
        <v>54420.8252803135</v>
      </c>
      <c r="J32" s="0" t="n">
        <v>8994.90671191998</v>
      </c>
    </row>
    <row r="33" customFormat="false" ht="12.8" hidden="false" customHeight="false" outlineLevel="0" collapsed="false">
      <c r="A33" s="0" t="n">
        <v>80</v>
      </c>
      <c r="B33" s="0" t="n">
        <v>3200268.04189183</v>
      </c>
      <c r="C33" s="0" t="n">
        <v>1755502.20325735</v>
      </c>
      <c r="D33" s="0" t="n">
        <v>1029755.76750949</v>
      </c>
      <c r="E33" s="0" t="n">
        <v>292919.410022859</v>
      </c>
      <c r="F33" s="0" t="n">
        <v>0</v>
      </c>
      <c r="G33" s="0" t="n">
        <v>6342.50108163843</v>
      </c>
      <c r="H33" s="0" t="n">
        <v>69051.1011016279</v>
      </c>
      <c r="I33" s="0" t="n">
        <v>37107.3303025867</v>
      </c>
      <c r="J33" s="0" t="n">
        <v>9999.08789087636</v>
      </c>
    </row>
    <row r="34" customFormat="false" ht="12.8" hidden="false" customHeight="false" outlineLevel="0" collapsed="false">
      <c r="A34" s="0" t="n">
        <v>81</v>
      </c>
      <c r="B34" s="0" t="n">
        <v>3804732.36565858</v>
      </c>
      <c r="C34" s="0" t="n">
        <v>1666274.56324233</v>
      </c>
      <c r="D34" s="0" t="n">
        <v>1053355.99416219</v>
      </c>
      <c r="E34" s="0" t="n">
        <v>291971.05685581</v>
      </c>
      <c r="F34" s="0" t="n">
        <v>676981.734122985</v>
      </c>
      <c r="G34" s="0" t="n">
        <v>7088.29873509777</v>
      </c>
      <c r="H34" s="0" t="n">
        <v>65810.3293091009</v>
      </c>
      <c r="I34" s="0" t="n">
        <v>34763.2114594134</v>
      </c>
      <c r="J34" s="0" t="n">
        <v>8442.00972616009</v>
      </c>
    </row>
    <row r="35" customFormat="false" ht="12.8" hidden="false" customHeight="false" outlineLevel="0" collapsed="false">
      <c r="A35" s="0" t="n">
        <v>82</v>
      </c>
      <c r="B35" s="0" t="n">
        <v>3190220.09883119</v>
      </c>
      <c r="C35" s="0" t="n">
        <v>1728062.84117295</v>
      </c>
      <c r="D35" s="0" t="n">
        <v>1045257.20111855</v>
      </c>
      <c r="E35" s="0" t="n">
        <v>293142.504800131</v>
      </c>
      <c r="F35" s="0" t="n">
        <v>0</v>
      </c>
      <c r="G35" s="0" t="n">
        <v>8461.89018856876</v>
      </c>
      <c r="H35" s="0" t="n">
        <v>65537.3701611948</v>
      </c>
      <c r="I35" s="0" t="n">
        <v>41097.9388381548</v>
      </c>
      <c r="J35" s="0" t="n">
        <v>8546.09744413038</v>
      </c>
    </row>
    <row r="36" customFormat="false" ht="12.8" hidden="false" customHeight="false" outlineLevel="0" collapsed="false">
      <c r="A36" s="0" t="n">
        <v>83</v>
      </c>
      <c r="B36" s="0" t="n">
        <v>3234752.66796421</v>
      </c>
      <c r="C36" s="0" t="n">
        <v>1721724.58838759</v>
      </c>
      <c r="D36" s="0" t="n">
        <v>1081884.96107521</v>
      </c>
      <c r="E36" s="0" t="n">
        <v>297111.864303733</v>
      </c>
      <c r="F36" s="0" t="n">
        <v>0</v>
      </c>
      <c r="G36" s="0" t="n">
        <v>9115.73536027134</v>
      </c>
      <c r="H36" s="0" t="n">
        <v>65946.4303270687</v>
      </c>
      <c r="I36" s="0" t="n">
        <v>50039.5886820585</v>
      </c>
      <c r="J36" s="0" t="n">
        <v>8813.8439670048</v>
      </c>
    </row>
    <row r="37" customFormat="false" ht="12.8" hidden="false" customHeight="false" outlineLevel="0" collapsed="false">
      <c r="A37" s="0" t="n">
        <v>84</v>
      </c>
      <c r="B37" s="0" t="n">
        <v>3258014.62402866</v>
      </c>
      <c r="C37" s="0" t="n">
        <v>1739730.10449386</v>
      </c>
      <c r="D37" s="0" t="n">
        <v>1087865.94106506</v>
      </c>
      <c r="E37" s="0" t="n">
        <v>298963.451486943</v>
      </c>
      <c r="F37" s="0" t="n">
        <v>0</v>
      </c>
      <c r="G37" s="0" t="n">
        <v>8274.75287827893</v>
      </c>
      <c r="H37" s="0" t="n">
        <v>71357.7565414207</v>
      </c>
      <c r="I37" s="0" t="n">
        <v>35494.8591036662</v>
      </c>
      <c r="J37" s="0" t="n">
        <v>10125.8904848688</v>
      </c>
    </row>
    <row r="38" customFormat="false" ht="12.8" hidden="false" customHeight="false" outlineLevel="0" collapsed="false">
      <c r="A38" s="0" t="n">
        <v>85</v>
      </c>
      <c r="B38" s="0" t="n">
        <v>3955343.49775694</v>
      </c>
      <c r="C38" s="0" t="n">
        <v>1805839.61535331</v>
      </c>
      <c r="D38" s="0" t="n">
        <v>1019713.30177796</v>
      </c>
      <c r="E38" s="0" t="n">
        <v>298692.299938402</v>
      </c>
      <c r="F38" s="0" t="n">
        <v>694222.544771354</v>
      </c>
      <c r="G38" s="0" t="n">
        <v>10636.6399477344</v>
      </c>
      <c r="H38" s="0" t="n">
        <v>71646.6229317365</v>
      </c>
      <c r="I38" s="0" t="n">
        <v>45752.4269027464</v>
      </c>
      <c r="J38" s="0" t="n">
        <v>8840.04613369059</v>
      </c>
    </row>
    <row r="39" customFormat="false" ht="12.8" hidden="false" customHeight="false" outlineLevel="0" collapsed="false">
      <c r="A39" s="0" t="n">
        <v>86</v>
      </c>
      <c r="B39" s="0" t="n">
        <v>3246375.71085698</v>
      </c>
      <c r="C39" s="0" t="n">
        <v>1780383.94647052</v>
      </c>
      <c r="D39" s="0" t="n">
        <v>1020014.84285853</v>
      </c>
      <c r="E39" s="0" t="n">
        <v>298383.233148547</v>
      </c>
      <c r="F39" s="0" t="n">
        <v>0</v>
      </c>
      <c r="G39" s="0" t="n">
        <v>7377.13500312282</v>
      </c>
      <c r="H39" s="0" t="n">
        <v>75907.7475092974</v>
      </c>
      <c r="I39" s="0" t="n">
        <v>45978.2053689046</v>
      </c>
      <c r="J39" s="0" t="n">
        <v>11926.4886936289</v>
      </c>
    </row>
    <row r="40" customFormat="false" ht="12.8" hidden="false" customHeight="false" outlineLevel="0" collapsed="false">
      <c r="A40" s="0" t="n">
        <v>87</v>
      </c>
      <c r="B40" s="0" t="n">
        <v>3247741.27322673</v>
      </c>
      <c r="C40" s="0" t="n">
        <v>1801054.31892632</v>
      </c>
      <c r="D40" s="0" t="n">
        <v>1013170.1985252</v>
      </c>
      <c r="E40" s="0" t="n">
        <v>299137.358973726</v>
      </c>
      <c r="F40" s="0" t="n">
        <v>0</v>
      </c>
      <c r="G40" s="0" t="n">
        <v>8375.52779403055</v>
      </c>
      <c r="H40" s="0" t="n">
        <v>68461.7306242885</v>
      </c>
      <c r="I40" s="0" t="n">
        <v>39804.4533128612</v>
      </c>
      <c r="J40" s="0" t="n">
        <v>11069.3341684095</v>
      </c>
    </row>
    <row r="41" customFormat="false" ht="12.8" hidden="false" customHeight="false" outlineLevel="0" collapsed="false">
      <c r="A41" s="0" t="n">
        <v>88</v>
      </c>
      <c r="B41" s="0" t="n">
        <v>3262966.82070688</v>
      </c>
      <c r="C41" s="0" t="n">
        <v>1865238.02335308</v>
      </c>
      <c r="D41" s="0" t="n">
        <v>972792.311605521</v>
      </c>
      <c r="E41" s="0" t="n">
        <v>299619.833807923</v>
      </c>
      <c r="F41" s="0" t="n">
        <v>0</v>
      </c>
      <c r="G41" s="0" t="n">
        <v>12308.1808252979</v>
      </c>
      <c r="H41" s="0" t="n">
        <v>61180.9914847325</v>
      </c>
      <c r="I41" s="0" t="n">
        <v>35670.4917023802</v>
      </c>
      <c r="J41" s="0" t="n">
        <v>9880.62041462213</v>
      </c>
    </row>
    <row r="42" customFormat="false" ht="12.8" hidden="false" customHeight="false" outlineLevel="0" collapsed="false">
      <c r="A42" s="0" t="n">
        <v>89</v>
      </c>
      <c r="B42" s="0" t="n">
        <v>3985792.97182293</v>
      </c>
      <c r="C42" s="0" t="n">
        <v>1942941.09889217</v>
      </c>
      <c r="D42" s="0" t="n">
        <v>914258.77503525</v>
      </c>
      <c r="E42" s="0" t="n">
        <v>304134.878674234</v>
      </c>
      <c r="F42" s="0" t="n">
        <v>710151.951097381</v>
      </c>
      <c r="G42" s="0" t="n">
        <v>7776.89664067485</v>
      </c>
      <c r="H42" s="0" t="n">
        <v>66299.8131676114</v>
      </c>
      <c r="I42" s="0" t="n">
        <v>28474.9820239442</v>
      </c>
      <c r="J42" s="0" t="n">
        <v>10240.667680417</v>
      </c>
    </row>
    <row r="43" customFormat="false" ht="12.8" hidden="false" customHeight="false" outlineLevel="0" collapsed="false">
      <c r="A43" s="0" t="n">
        <v>90</v>
      </c>
      <c r="B43" s="0" t="n">
        <v>3254100.67402204</v>
      </c>
      <c r="C43" s="0" t="n">
        <v>1870734.70294529</v>
      </c>
      <c r="D43" s="0" t="n">
        <v>957788.496944037</v>
      </c>
      <c r="E43" s="0" t="n">
        <v>304620.870025431</v>
      </c>
      <c r="F43" s="0" t="n">
        <v>0</v>
      </c>
      <c r="G43" s="0" t="n">
        <v>8186.64587081199</v>
      </c>
      <c r="H43" s="0" t="n">
        <v>65320.5493745566</v>
      </c>
      <c r="I43" s="0" t="n">
        <v>34881.6052005332</v>
      </c>
      <c r="J43" s="0" t="n">
        <v>11307.0979952956</v>
      </c>
    </row>
    <row r="44" customFormat="false" ht="12.8" hidden="false" customHeight="false" outlineLevel="0" collapsed="false">
      <c r="A44" s="0" t="n">
        <v>91</v>
      </c>
      <c r="B44" s="0" t="n">
        <v>3280606.85423207</v>
      </c>
      <c r="C44" s="0" t="n">
        <v>1915397.0297269</v>
      </c>
      <c r="D44" s="0" t="n">
        <v>939890.493928095</v>
      </c>
      <c r="E44" s="0" t="n">
        <v>304805.635541692</v>
      </c>
      <c r="F44" s="0" t="n">
        <v>0</v>
      </c>
      <c r="G44" s="0" t="n">
        <v>9926.67138089329</v>
      </c>
      <c r="H44" s="0" t="n">
        <v>60611.4476681947</v>
      </c>
      <c r="I44" s="0" t="n">
        <v>36034.1403422912</v>
      </c>
      <c r="J44" s="0" t="n">
        <v>10199.7794474824</v>
      </c>
    </row>
    <row r="45" customFormat="false" ht="12.8" hidden="false" customHeight="false" outlineLevel="0" collapsed="false">
      <c r="A45" s="0" t="n">
        <v>92</v>
      </c>
      <c r="B45" s="0" t="n">
        <v>3261870.12483857</v>
      </c>
      <c r="C45" s="0" t="n">
        <v>1899073.85703787</v>
      </c>
      <c r="D45" s="0" t="n">
        <v>939080.738425683</v>
      </c>
      <c r="E45" s="0" t="n">
        <v>303139.917972002</v>
      </c>
      <c r="F45" s="0" t="n">
        <v>0</v>
      </c>
      <c r="G45" s="0" t="n">
        <v>8910.55955669414</v>
      </c>
      <c r="H45" s="0" t="n">
        <v>71771.20013019</v>
      </c>
      <c r="I45" s="0" t="n">
        <v>26676.357059382</v>
      </c>
      <c r="J45" s="0" t="n">
        <v>9908.31480390715</v>
      </c>
    </row>
    <row r="46" customFormat="false" ht="12.8" hidden="false" customHeight="false" outlineLevel="0" collapsed="false">
      <c r="A46" s="0" t="n">
        <v>93</v>
      </c>
      <c r="B46" s="0" t="n">
        <v>3985306.29998458</v>
      </c>
      <c r="C46" s="0" t="n">
        <v>1889982.89714368</v>
      </c>
      <c r="D46" s="0" t="n">
        <v>954195.518553792</v>
      </c>
      <c r="E46" s="0" t="n">
        <v>302483.149687032</v>
      </c>
      <c r="F46" s="0" t="n">
        <v>696571.991319724</v>
      </c>
      <c r="G46" s="0" t="n">
        <v>8539.33740204769</v>
      </c>
      <c r="H46" s="0" t="n">
        <v>89935.761643179</v>
      </c>
      <c r="I46" s="0" t="n">
        <v>28337.1006625731</v>
      </c>
      <c r="J46" s="0" t="n">
        <v>11085.376588642</v>
      </c>
    </row>
    <row r="47" customFormat="false" ht="12.8" hidden="false" customHeight="false" outlineLevel="0" collapsed="false">
      <c r="A47" s="0" t="n">
        <v>94</v>
      </c>
      <c r="B47" s="0" t="n">
        <v>3237979.47009327</v>
      </c>
      <c r="C47" s="0" t="n">
        <v>1901176.23463408</v>
      </c>
      <c r="D47" s="0" t="n">
        <v>912940.410809961</v>
      </c>
      <c r="E47" s="0" t="n">
        <v>302618.312381459</v>
      </c>
      <c r="F47" s="0" t="n">
        <v>0</v>
      </c>
      <c r="G47" s="0" t="n">
        <v>10558.0972630023</v>
      </c>
      <c r="H47" s="0" t="n">
        <v>68543.9808823953</v>
      </c>
      <c r="I47" s="0" t="n">
        <v>29993.0043429371</v>
      </c>
      <c r="J47" s="0" t="n">
        <v>8826.09585239625</v>
      </c>
    </row>
    <row r="48" customFormat="false" ht="12.8" hidden="false" customHeight="false" outlineLevel="0" collapsed="false">
      <c r="A48" s="0" t="n">
        <v>95</v>
      </c>
      <c r="B48" s="0" t="n">
        <v>3206691.27765782</v>
      </c>
      <c r="C48" s="0" t="n">
        <v>1848116.78337909</v>
      </c>
      <c r="D48" s="0" t="n">
        <v>906520.195341733</v>
      </c>
      <c r="E48" s="0" t="n">
        <v>300259.081766717</v>
      </c>
      <c r="F48" s="0" t="n">
        <v>0</v>
      </c>
      <c r="G48" s="0" t="n">
        <v>6227.10089878862</v>
      </c>
      <c r="H48" s="0" t="n">
        <v>91365.99029355</v>
      </c>
      <c r="I48" s="0" t="n">
        <v>40455.077136705</v>
      </c>
      <c r="J48" s="0" t="n">
        <v>9976.32242708594</v>
      </c>
    </row>
    <row r="49" customFormat="false" ht="12.8" hidden="false" customHeight="false" outlineLevel="0" collapsed="false">
      <c r="A49" s="0" t="n">
        <v>96</v>
      </c>
      <c r="B49" s="0" t="n">
        <v>3160443.83305432</v>
      </c>
      <c r="C49" s="0" t="n">
        <v>1829738.34266728</v>
      </c>
      <c r="D49" s="0" t="n">
        <v>913453.394081229</v>
      </c>
      <c r="E49" s="0" t="n">
        <v>298067.179485432</v>
      </c>
      <c r="F49" s="0" t="n">
        <v>0</v>
      </c>
      <c r="G49" s="0" t="n">
        <v>10184.0991508711</v>
      </c>
      <c r="H49" s="0" t="n">
        <v>59895.0080241129</v>
      </c>
      <c r="I49" s="0" t="n">
        <v>35166.278864947</v>
      </c>
      <c r="J49" s="0" t="n">
        <v>7474.45493141977</v>
      </c>
    </row>
    <row r="50" customFormat="false" ht="12.8" hidden="false" customHeight="false" outlineLevel="0" collapsed="false">
      <c r="A50" s="0" t="n">
        <v>97</v>
      </c>
      <c r="B50" s="0" t="n">
        <v>3879645.26103613</v>
      </c>
      <c r="C50" s="0" t="n">
        <v>1779513.73848911</v>
      </c>
      <c r="D50" s="0" t="n">
        <v>968749.957251237</v>
      </c>
      <c r="E50" s="0" t="n">
        <v>296833.21323843</v>
      </c>
      <c r="F50" s="0" t="n">
        <v>686407.058041041</v>
      </c>
      <c r="G50" s="0" t="n">
        <v>13129.7945784369</v>
      </c>
      <c r="H50" s="0" t="n">
        <v>72341.0483571158</v>
      </c>
      <c r="I50" s="0" t="n">
        <v>48138.730029887</v>
      </c>
      <c r="J50" s="0" t="n">
        <v>10308.9509726702</v>
      </c>
    </row>
    <row r="51" customFormat="false" ht="12.8" hidden="false" customHeight="false" outlineLevel="0" collapsed="false">
      <c r="A51" s="0" t="n">
        <v>98</v>
      </c>
      <c r="B51" s="0" t="n">
        <v>3219634.05310552</v>
      </c>
      <c r="C51" s="0" t="n">
        <v>1777745.79088469</v>
      </c>
      <c r="D51" s="0" t="n">
        <v>1007962.94850462</v>
      </c>
      <c r="E51" s="0" t="n">
        <v>297864.038924502</v>
      </c>
      <c r="F51" s="0" t="n">
        <v>0</v>
      </c>
      <c r="G51" s="0" t="n">
        <v>6291.7019948912</v>
      </c>
      <c r="H51" s="0" t="n">
        <v>68201.7893205294</v>
      </c>
      <c r="I51" s="0" t="n">
        <v>45433.186903756</v>
      </c>
      <c r="J51" s="0" t="n">
        <v>10180.969173682</v>
      </c>
    </row>
    <row r="52" customFormat="false" ht="12.8" hidden="false" customHeight="false" outlineLevel="0" collapsed="false">
      <c r="A52" s="0" t="n">
        <v>99</v>
      </c>
      <c r="B52" s="0" t="n">
        <v>3221041.07706213</v>
      </c>
      <c r="C52" s="0" t="n">
        <v>1849998.23182345</v>
      </c>
      <c r="D52" s="0" t="n">
        <v>937439.42655409</v>
      </c>
      <c r="E52" s="0" t="n">
        <v>295583.365611697</v>
      </c>
      <c r="F52" s="0" t="n">
        <v>0</v>
      </c>
      <c r="G52" s="0" t="n">
        <v>8409.82666228174</v>
      </c>
      <c r="H52" s="0" t="n">
        <v>86229.7109309792</v>
      </c>
      <c r="I52" s="0" t="n">
        <v>29545.7396081466</v>
      </c>
      <c r="J52" s="0" t="n">
        <v>12728.1259010446</v>
      </c>
    </row>
    <row r="53" customFormat="false" ht="12.8" hidden="false" customHeight="false" outlineLevel="0" collapsed="false">
      <c r="A53" s="0" t="n">
        <v>100</v>
      </c>
      <c r="B53" s="0" t="n">
        <v>3141798.42616747</v>
      </c>
      <c r="C53" s="0" t="n">
        <v>1775920.94159865</v>
      </c>
      <c r="D53" s="0" t="n">
        <v>955850.383288409</v>
      </c>
      <c r="E53" s="0" t="n">
        <v>292990.092549328</v>
      </c>
      <c r="F53" s="0" t="n">
        <v>0</v>
      </c>
      <c r="G53" s="0" t="n">
        <v>9981.26802903741</v>
      </c>
      <c r="H53" s="0" t="n">
        <v>56914.5163530018</v>
      </c>
      <c r="I53" s="0" t="n">
        <v>32734.2391694003</v>
      </c>
      <c r="J53" s="0" t="n">
        <v>10912.7273806733</v>
      </c>
    </row>
    <row r="54" customFormat="false" ht="12.8" hidden="false" customHeight="false" outlineLevel="0" collapsed="false">
      <c r="A54" s="0" t="n">
        <v>101</v>
      </c>
      <c r="B54" s="0" t="n">
        <v>3954839.56669238</v>
      </c>
      <c r="C54" s="0" t="n">
        <v>1834392.34847917</v>
      </c>
      <c r="D54" s="0" t="n">
        <v>972565.526020857</v>
      </c>
      <c r="E54" s="0" t="n">
        <v>293584.746886299</v>
      </c>
      <c r="F54" s="0" t="n">
        <v>700528.453419047</v>
      </c>
      <c r="G54" s="0" t="n">
        <v>4686.53972767373</v>
      </c>
      <c r="H54" s="0" t="n">
        <v>84843.1292685087</v>
      </c>
      <c r="I54" s="0" t="n">
        <v>50942.7456602017</v>
      </c>
      <c r="J54" s="0" t="n">
        <v>10599.7997692107</v>
      </c>
    </row>
    <row r="55" customFormat="false" ht="12.8" hidden="false" customHeight="false" outlineLevel="0" collapsed="false">
      <c r="A55" s="0" t="n">
        <v>102</v>
      </c>
      <c r="B55" s="0" t="n">
        <v>3204349.31022272</v>
      </c>
      <c r="C55" s="0" t="n">
        <v>1890654.50148958</v>
      </c>
      <c r="D55" s="0" t="n">
        <v>873169.442691246</v>
      </c>
      <c r="E55" s="0" t="n">
        <v>288608.837287099</v>
      </c>
      <c r="F55" s="0" t="n">
        <v>0</v>
      </c>
      <c r="G55" s="0" t="n">
        <v>12556.5283043933</v>
      </c>
      <c r="H55" s="0" t="n">
        <v>86619.9931692763</v>
      </c>
      <c r="I55" s="0" t="n">
        <v>39023.8076387199</v>
      </c>
      <c r="J55" s="0" t="n">
        <v>12493.4798360451</v>
      </c>
    </row>
    <row r="56" customFormat="false" ht="12.8" hidden="false" customHeight="false" outlineLevel="0" collapsed="false">
      <c r="A56" s="0" t="n">
        <v>103</v>
      </c>
      <c r="B56" s="0" t="n">
        <v>3132800.74106515</v>
      </c>
      <c r="C56" s="0" t="n">
        <v>1836806.76372464</v>
      </c>
      <c r="D56" s="0" t="n">
        <v>888690.927347693</v>
      </c>
      <c r="E56" s="0" t="n">
        <v>290819.792905117</v>
      </c>
      <c r="F56" s="0" t="n">
        <v>0</v>
      </c>
      <c r="G56" s="0" t="n">
        <v>10048.7308648334</v>
      </c>
      <c r="H56" s="0" t="n">
        <v>59821.6923966431</v>
      </c>
      <c r="I56" s="0" t="n">
        <v>37833.7944158852</v>
      </c>
      <c r="J56" s="0" t="n">
        <v>9033.13812270081</v>
      </c>
    </row>
    <row r="57" customFormat="false" ht="12.8" hidden="false" customHeight="false" outlineLevel="0" collapsed="false">
      <c r="A57" s="0" t="n">
        <v>104</v>
      </c>
      <c r="B57" s="0" t="n">
        <v>3144245.76169922</v>
      </c>
      <c r="C57" s="0" t="n">
        <v>1812455.29993373</v>
      </c>
      <c r="D57" s="0" t="n">
        <v>905099.242496985</v>
      </c>
      <c r="E57" s="0" t="n">
        <v>292585.634195982</v>
      </c>
      <c r="F57" s="0" t="n">
        <v>0</v>
      </c>
      <c r="G57" s="0" t="n">
        <v>9336.72254465779</v>
      </c>
      <c r="H57" s="0" t="n">
        <v>84044.3144071595</v>
      </c>
      <c r="I57" s="0" t="n">
        <v>26895.1434280841</v>
      </c>
      <c r="J57" s="0" t="n">
        <v>13284.8828964063</v>
      </c>
    </row>
    <row r="58" customFormat="false" ht="12.8" hidden="false" customHeight="false" outlineLevel="0" collapsed="false">
      <c r="A58" s="0" t="n">
        <v>105</v>
      </c>
      <c r="B58" s="0" t="n">
        <v>3758517.18884456</v>
      </c>
      <c r="C58" s="0" t="n">
        <v>1800922.75907031</v>
      </c>
      <c r="D58" s="0" t="n">
        <v>857382.327777763</v>
      </c>
      <c r="E58" s="0" t="n">
        <v>290247.586178434</v>
      </c>
      <c r="F58" s="0" t="n">
        <v>683246.68950079</v>
      </c>
      <c r="G58" s="0" t="n">
        <v>6535.73356910006</v>
      </c>
      <c r="H58" s="0" t="n">
        <v>62957.7518693619</v>
      </c>
      <c r="I58" s="0" t="n">
        <v>45568.6939264016</v>
      </c>
      <c r="J58" s="0" t="n">
        <v>9996.5879298462</v>
      </c>
    </row>
    <row r="59" customFormat="false" ht="12.8" hidden="false" customHeight="false" outlineLevel="0" collapsed="false">
      <c r="A59" s="0" t="n">
        <v>106</v>
      </c>
      <c r="B59" s="0" t="n">
        <v>3114714.1997009</v>
      </c>
      <c r="C59" s="0" t="n">
        <v>1804964.59528049</v>
      </c>
      <c r="D59" s="0" t="n">
        <v>878766.528123447</v>
      </c>
      <c r="E59" s="0" t="n">
        <v>289912.68926309</v>
      </c>
      <c r="F59" s="0" t="n">
        <v>0</v>
      </c>
      <c r="G59" s="0" t="n">
        <v>8902.11131420439</v>
      </c>
      <c r="H59" s="0" t="n">
        <v>73852.7000110281</v>
      </c>
      <c r="I59" s="0" t="n">
        <v>44777.3284833436</v>
      </c>
      <c r="J59" s="0" t="n">
        <v>11329.7779240614</v>
      </c>
    </row>
    <row r="60" customFormat="false" ht="12.8" hidden="false" customHeight="false" outlineLevel="0" collapsed="false">
      <c r="A60" s="0" t="n">
        <v>107</v>
      </c>
      <c r="B60" s="0" t="n">
        <v>3083958.28490938</v>
      </c>
      <c r="C60" s="0" t="n">
        <v>1747471.50488457</v>
      </c>
      <c r="D60" s="0" t="n">
        <v>924077.553374371</v>
      </c>
      <c r="E60" s="0" t="n">
        <v>291714.134969552</v>
      </c>
      <c r="F60" s="0" t="n">
        <v>0</v>
      </c>
      <c r="G60" s="0" t="n">
        <v>7548.96577569397</v>
      </c>
      <c r="H60" s="0" t="n">
        <v>71488.987195619</v>
      </c>
      <c r="I60" s="0" t="n">
        <v>34836.7569304276</v>
      </c>
      <c r="J60" s="0" t="n">
        <v>10341.7365538854</v>
      </c>
    </row>
    <row r="61" customFormat="false" ht="12.8" hidden="false" customHeight="false" outlineLevel="0" collapsed="false">
      <c r="A61" s="0" t="n">
        <v>108</v>
      </c>
      <c r="B61" s="0" t="n">
        <v>3040945.02683252</v>
      </c>
      <c r="C61" s="0" t="n">
        <v>1695284.9037886</v>
      </c>
      <c r="D61" s="0" t="n">
        <v>932455.603318537</v>
      </c>
      <c r="E61" s="0" t="n">
        <v>289655.361457076</v>
      </c>
      <c r="F61" s="0" t="n">
        <v>0</v>
      </c>
      <c r="G61" s="0" t="n">
        <v>8930.70121397936</v>
      </c>
      <c r="H61" s="0" t="n">
        <v>67556.7921631474</v>
      </c>
      <c r="I61" s="0" t="n">
        <v>33106.1373044758</v>
      </c>
      <c r="J61" s="0" t="n">
        <v>11716.1946815687</v>
      </c>
    </row>
    <row r="62" customFormat="false" ht="12.8" hidden="false" customHeight="false" outlineLevel="0" collapsed="false">
      <c r="A62" s="0" t="n">
        <v>109</v>
      </c>
      <c r="B62" s="0" t="n">
        <v>3713667.08531169</v>
      </c>
      <c r="C62" s="0" t="n">
        <v>1728119.52198153</v>
      </c>
      <c r="D62" s="0" t="n">
        <v>890750.13070589</v>
      </c>
      <c r="E62" s="0" t="n">
        <v>286084.661129403</v>
      </c>
      <c r="F62" s="0" t="n">
        <v>683172.581518233</v>
      </c>
      <c r="G62" s="0" t="n">
        <v>9623.09288944654</v>
      </c>
      <c r="H62" s="0" t="n">
        <v>75610.0932483295</v>
      </c>
      <c r="I62" s="0" t="n">
        <v>26624.3686352537</v>
      </c>
      <c r="J62" s="0" t="n">
        <v>9292.8282163684</v>
      </c>
    </row>
    <row r="63" customFormat="false" ht="12.8" hidden="false" customHeight="false" outlineLevel="0" collapsed="false">
      <c r="A63" s="0" t="n">
        <v>110</v>
      </c>
      <c r="B63" s="0" t="n">
        <v>3063037.44456017</v>
      </c>
      <c r="C63" s="0" t="n">
        <v>1791233.45991519</v>
      </c>
      <c r="D63" s="0" t="n">
        <v>854239.398746173</v>
      </c>
      <c r="E63" s="0" t="n">
        <v>283776.534207184</v>
      </c>
      <c r="F63" s="0" t="n">
        <v>0</v>
      </c>
      <c r="G63" s="0" t="n">
        <v>7483.15690280696</v>
      </c>
      <c r="H63" s="0" t="n">
        <v>77038.1166471723</v>
      </c>
      <c r="I63" s="0" t="n">
        <v>36110.4127439179</v>
      </c>
      <c r="J63" s="0" t="n">
        <v>11420.705625375</v>
      </c>
    </row>
    <row r="64" customFormat="false" ht="12.8" hidden="false" customHeight="false" outlineLevel="0" collapsed="false">
      <c r="A64" s="0" t="n">
        <v>111</v>
      </c>
      <c r="B64" s="0" t="n">
        <v>3041937.904341</v>
      </c>
      <c r="C64" s="0" t="n">
        <v>1807039.398478</v>
      </c>
      <c r="D64" s="0" t="n">
        <v>827001.672210816</v>
      </c>
      <c r="E64" s="0" t="n">
        <v>279862.794978662</v>
      </c>
      <c r="F64" s="0" t="n">
        <v>0</v>
      </c>
      <c r="G64" s="0" t="n">
        <v>9404.84604521169</v>
      </c>
      <c r="H64" s="0" t="n">
        <v>66897.2875224157</v>
      </c>
      <c r="I64" s="0" t="n">
        <v>41075.9004278756</v>
      </c>
      <c r="J64" s="0" t="n">
        <v>10336.3248591189</v>
      </c>
    </row>
    <row r="65" customFormat="false" ht="12.8" hidden="false" customHeight="false" outlineLevel="0" collapsed="false">
      <c r="A65" s="0" t="n">
        <v>112</v>
      </c>
      <c r="B65" s="0" t="n">
        <v>3042457.24941591</v>
      </c>
      <c r="C65" s="0" t="n">
        <v>1783297.675456</v>
      </c>
      <c r="D65" s="0" t="n">
        <v>854846.599108165</v>
      </c>
      <c r="E65" s="0" t="n">
        <v>281719.148358472</v>
      </c>
      <c r="F65" s="0" t="n">
        <v>0</v>
      </c>
      <c r="G65" s="0" t="n">
        <v>7203.47118803404</v>
      </c>
      <c r="H65" s="0" t="n">
        <v>66823.9977041152</v>
      </c>
      <c r="I65" s="0" t="n">
        <v>33860.4434102461</v>
      </c>
      <c r="J65" s="0" t="n">
        <v>8721.77199578749</v>
      </c>
    </row>
    <row r="66" customFormat="false" ht="12.8" hidden="false" customHeight="false" outlineLevel="0" collapsed="false">
      <c r="A66" s="0" t="n">
        <v>113</v>
      </c>
      <c r="B66" s="0" t="n">
        <v>3650528.41369953</v>
      </c>
      <c r="C66" s="0" t="n">
        <v>1743464.61099041</v>
      </c>
      <c r="D66" s="0" t="n">
        <v>834442.599613227</v>
      </c>
      <c r="E66" s="0" t="n">
        <v>279600.95663694</v>
      </c>
      <c r="F66" s="0" t="n">
        <v>658314.974264237</v>
      </c>
      <c r="G66" s="0" t="n">
        <v>8640.64226938802</v>
      </c>
      <c r="H66" s="0" t="n">
        <v>76514.4862527446</v>
      </c>
      <c r="I66" s="0" t="n">
        <v>35685.0034051615</v>
      </c>
      <c r="J66" s="0" t="n">
        <v>12301.8282470659</v>
      </c>
    </row>
    <row r="67" customFormat="false" ht="12.8" hidden="false" customHeight="false" outlineLevel="0" collapsed="false">
      <c r="A67" s="0" t="n">
        <v>114</v>
      </c>
      <c r="B67" s="0" t="n">
        <v>3036642.1803236</v>
      </c>
      <c r="C67" s="0" t="n">
        <v>1748608.00142016</v>
      </c>
      <c r="D67" s="0" t="n">
        <v>871507.859594997</v>
      </c>
      <c r="E67" s="0" t="n">
        <v>280669.305838386</v>
      </c>
      <c r="F67" s="0" t="n">
        <v>0</v>
      </c>
      <c r="G67" s="0" t="n">
        <v>12005.8359799576</v>
      </c>
      <c r="H67" s="0" t="n">
        <v>61581.3436713857</v>
      </c>
      <c r="I67" s="0" t="n">
        <v>46818.6446711155</v>
      </c>
      <c r="J67" s="0" t="n">
        <v>11254.6794796011</v>
      </c>
    </row>
    <row r="68" customFormat="false" ht="12.8" hidden="false" customHeight="false" outlineLevel="0" collapsed="false">
      <c r="A68" s="0" t="n">
        <v>115</v>
      </c>
      <c r="B68" s="0" t="n">
        <v>2994427.64286515</v>
      </c>
      <c r="C68" s="0" t="n">
        <v>1768017.09078485</v>
      </c>
      <c r="D68" s="0" t="n">
        <v>832954.486641731</v>
      </c>
      <c r="E68" s="0" t="n">
        <v>280473.587399093</v>
      </c>
      <c r="F68" s="0" t="n">
        <v>0</v>
      </c>
      <c r="G68" s="0" t="n">
        <v>8291.94202864871</v>
      </c>
      <c r="H68" s="0" t="n">
        <v>62713.7220649072</v>
      </c>
      <c r="I68" s="0" t="n">
        <v>31246.2304140879</v>
      </c>
      <c r="J68" s="0" t="n">
        <v>8980.71563451948</v>
      </c>
    </row>
    <row r="69" customFormat="false" ht="12.8" hidden="false" customHeight="false" outlineLevel="0" collapsed="false">
      <c r="A69" s="0" t="n">
        <v>116</v>
      </c>
      <c r="B69" s="0" t="n">
        <v>2948595.24525737</v>
      </c>
      <c r="C69" s="0" t="n">
        <v>1703224.30802739</v>
      </c>
      <c r="D69" s="0" t="n">
        <v>858850.493632614</v>
      </c>
      <c r="E69" s="0" t="n">
        <v>276719.852727758</v>
      </c>
      <c r="F69" s="0" t="n">
        <v>0</v>
      </c>
      <c r="G69" s="0" t="n">
        <v>10284.5213469103</v>
      </c>
      <c r="H69" s="0" t="n">
        <v>62842.7125258149</v>
      </c>
      <c r="I69" s="0" t="n">
        <v>22945.5903218109</v>
      </c>
      <c r="J69" s="0" t="n">
        <v>10318.1215715739</v>
      </c>
    </row>
    <row r="70" customFormat="false" ht="12.8" hidden="false" customHeight="false" outlineLevel="0" collapsed="false">
      <c r="A70" s="0" t="n">
        <v>117</v>
      </c>
      <c r="B70" s="0" t="n">
        <v>3633303.66298887</v>
      </c>
      <c r="C70" s="0" t="n">
        <v>1822969.55564688</v>
      </c>
      <c r="D70" s="0" t="n">
        <v>750084.574645018</v>
      </c>
      <c r="E70" s="0" t="n">
        <v>278196.888330691</v>
      </c>
      <c r="F70" s="0" t="n">
        <v>655518.63531486</v>
      </c>
      <c r="G70" s="0" t="n">
        <v>9590.27602851026</v>
      </c>
      <c r="H70" s="0" t="n">
        <v>65314.6236653664</v>
      </c>
      <c r="I70" s="0" t="n">
        <v>29358.4385788498</v>
      </c>
      <c r="J70" s="0" t="n">
        <v>11080.9130683365</v>
      </c>
    </row>
    <row r="71" customFormat="false" ht="12.8" hidden="false" customHeight="false" outlineLevel="0" collapsed="false">
      <c r="A71" s="0" t="n">
        <v>118</v>
      </c>
      <c r="B71" s="0" t="n">
        <v>3010833.03694036</v>
      </c>
      <c r="C71" s="0" t="n">
        <v>1836709.64360994</v>
      </c>
      <c r="D71" s="0" t="n">
        <v>760522.143057426</v>
      </c>
      <c r="E71" s="0" t="n">
        <v>277038.960895098</v>
      </c>
      <c r="F71" s="0" t="n">
        <v>0</v>
      </c>
      <c r="G71" s="0" t="n">
        <v>7338.49653196034</v>
      </c>
      <c r="H71" s="0" t="n">
        <v>78395.4263765711</v>
      </c>
      <c r="I71" s="0" t="n">
        <v>35676.5602315533</v>
      </c>
      <c r="J71" s="0" t="n">
        <v>9987.70489024153</v>
      </c>
    </row>
    <row r="72" customFormat="false" ht="12.8" hidden="false" customHeight="false" outlineLevel="0" collapsed="false">
      <c r="A72" s="0" t="n">
        <v>119</v>
      </c>
      <c r="B72" s="0" t="n">
        <v>2951196.97676553</v>
      </c>
      <c r="C72" s="0" t="n">
        <v>1803804.76633429</v>
      </c>
      <c r="D72" s="0" t="n">
        <v>755694.421920384</v>
      </c>
      <c r="E72" s="0" t="n">
        <v>277949.155322174</v>
      </c>
      <c r="F72" s="0" t="n">
        <v>0</v>
      </c>
      <c r="G72" s="0" t="n">
        <v>9009.20557943934</v>
      </c>
      <c r="H72" s="0" t="n">
        <v>56924.8209610318</v>
      </c>
      <c r="I72" s="0" t="n">
        <v>45295.1426055923</v>
      </c>
      <c r="J72" s="0" t="n">
        <v>7633.36001274448</v>
      </c>
    </row>
    <row r="73" customFormat="false" ht="12.8" hidden="false" customHeight="false" outlineLevel="0" collapsed="false">
      <c r="A73" s="0" t="n">
        <v>120</v>
      </c>
      <c r="B73" s="0" t="n">
        <v>2879469.55945626</v>
      </c>
      <c r="C73" s="0" t="n">
        <v>1757499.01693859</v>
      </c>
      <c r="D73" s="0" t="n">
        <v>733774.158086128</v>
      </c>
      <c r="E73" s="0" t="n">
        <v>273175.239504457</v>
      </c>
      <c r="F73" s="0" t="n">
        <v>0</v>
      </c>
      <c r="G73" s="0" t="n">
        <v>8640.69973994197</v>
      </c>
      <c r="H73" s="0" t="n">
        <v>65440.127541731</v>
      </c>
      <c r="I73" s="0" t="n">
        <v>24618.5878132803</v>
      </c>
      <c r="J73" s="0" t="n">
        <v>11410.8531962414</v>
      </c>
    </row>
    <row r="74" customFormat="false" ht="12.8" hidden="false" customHeight="false" outlineLevel="0" collapsed="false">
      <c r="A74" s="0" t="n">
        <v>121</v>
      </c>
      <c r="B74" s="0" t="n">
        <v>3564634.76897309</v>
      </c>
      <c r="C74" s="0" t="n">
        <v>1715225.80191795</v>
      </c>
      <c r="D74" s="0" t="n">
        <v>817261.80046941</v>
      </c>
      <c r="E74" s="0" t="n">
        <v>273638.204971958</v>
      </c>
      <c r="F74" s="0" t="n">
        <v>645431.495632208</v>
      </c>
      <c r="G74" s="0" t="n">
        <v>6839.14644115657</v>
      </c>
      <c r="H74" s="0" t="n">
        <v>54704.3503413252</v>
      </c>
      <c r="I74" s="0" t="n">
        <v>43137.7057330517</v>
      </c>
      <c r="J74" s="0" t="n">
        <v>7992.76179568706</v>
      </c>
    </row>
    <row r="75" customFormat="false" ht="12.8" hidden="false" customHeight="false" outlineLevel="0" collapsed="false">
      <c r="A75" s="0" t="n">
        <v>122</v>
      </c>
      <c r="B75" s="0" t="n">
        <v>2865773.32916252</v>
      </c>
      <c r="C75" s="0" t="n">
        <v>1678320.649169</v>
      </c>
      <c r="D75" s="0" t="n">
        <v>798385.984621066</v>
      </c>
      <c r="E75" s="0" t="n">
        <v>272440.76339624</v>
      </c>
      <c r="F75" s="0" t="n">
        <v>0</v>
      </c>
      <c r="G75" s="0" t="n">
        <v>8486.09656401356</v>
      </c>
      <c r="H75" s="0" t="n">
        <v>60719.0261736202</v>
      </c>
      <c r="I75" s="0" t="n">
        <v>26957.1469806369</v>
      </c>
      <c r="J75" s="0" t="n">
        <v>8990.45321541273</v>
      </c>
    </row>
    <row r="76" customFormat="false" ht="12.8" hidden="false" customHeight="false" outlineLevel="0" collapsed="false">
      <c r="A76" s="0" t="n">
        <v>123</v>
      </c>
      <c r="B76" s="0" t="n">
        <v>2881771.0505504</v>
      </c>
      <c r="C76" s="0" t="n">
        <v>1738897.35076312</v>
      </c>
      <c r="D76" s="0" t="n">
        <v>761966.359058882</v>
      </c>
      <c r="E76" s="0" t="n">
        <v>272171.39303276</v>
      </c>
      <c r="F76" s="0" t="n">
        <v>0</v>
      </c>
      <c r="G76" s="0" t="n">
        <v>9295.96893328552</v>
      </c>
      <c r="H76" s="0" t="n">
        <v>56435.556964272</v>
      </c>
      <c r="I76" s="0" t="n">
        <v>21525.7049455003</v>
      </c>
      <c r="J76" s="0" t="n">
        <v>8960.75982479178</v>
      </c>
    </row>
    <row r="77" customFormat="false" ht="12.8" hidden="false" customHeight="false" outlineLevel="0" collapsed="false">
      <c r="A77" s="0" t="n">
        <v>124</v>
      </c>
      <c r="B77" s="0" t="n">
        <v>2768187.92186772</v>
      </c>
      <c r="C77" s="0" t="n">
        <v>1694778.10041238</v>
      </c>
      <c r="D77" s="0" t="n">
        <v>693308.511795878</v>
      </c>
      <c r="E77" s="0" t="n">
        <v>272232.45080303</v>
      </c>
      <c r="F77" s="0" t="n">
        <v>0</v>
      </c>
      <c r="G77" s="0" t="n">
        <v>9038.48260450841</v>
      </c>
      <c r="H77" s="0" t="n">
        <v>54191.3616877557</v>
      </c>
      <c r="I77" s="0" t="n">
        <v>31559.4322905715</v>
      </c>
      <c r="J77" s="0" t="n">
        <v>9449.44703654288</v>
      </c>
    </row>
    <row r="78" customFormat="false" ht="12.8" hidden="false" customHeight="false" outlineLevel="0" collapsed="false">
      <c r="A78" s="0" t="n">
        <v>125</v>
      </c>
      <c r="B78" s="0" t="n">
        <v>3398875.50270983</v>
      </c>
      <c r="C78" s="0" t="n">
        <v>1653184.1164776</v>
      </c>
      <c r="D78" s="0" t="n">
        <v>727269.414343511</v>
      </c>
      <c r="E78" s="0" t="n">
        <v>271533.752938029</v>
      </c>
      <c r="F78" s="0" t="n">
        <v>636828.906890769</v>
      </c>
      <c r="G78" s="0" t="n">
        <v>9080.64992771469</v>
      </c>
      <c r="H78" s="0" t="n">
        <v>60396.5700671547</v>
      </c>
      <c r="I78" s="0" t="n">
        <v>29167.4286544036</v>
      </c>
      <c r="J78" s="0" t="n">
        <v>8568.61524192151</v>
      </c>
    </row>
    <row r="79" customFormat="false" ht="12.8" hidden="false" customHeight="false" outlineLevel="0" collapsed="false">
      <c r="A79" s="0" t="n">
        <v>126</v>
      </c>
      <c r="B79" s="0" t="n">
        <v>2745762.9778039</v>
      </c>
      <c r="C79" s="0" t="n">
        <v>1641046.62033332</v>
      </c>
      <c r="D79" s="0" t="n">
        <v>726355.018842016</v>
      </c>
      <c r="E79" s="0" t="n">
        <v>271764.888933157</v>
      </c>
      <c r="F79" s="0" t="n">
        <v>0</v>
      </c>
      <c r="G79" s="0" t="n">
        <v>10614.5335532837</v>
      </c>
      <c r="H79" s="0" t="n">
        <v>58237.8384648755</v>
      </c>
      <c r="I79" s="0" t="n">
        <v>25523.4590745279</v>
      </c>
      <c r="J79" s="0" t="n">
        <v>10060.806896162</v>
      </c>
    </row>
    <row r="80" customFormat="false" ht="12.8" hidden="false" customHeight="false" outlineLevel="0" collapsed="false">
      <c r="A80" s="0" t="n">
        <v>127</v>
      </c>
      <c r="B80" s="0" t="n">
        <v>2745036.65552123</v>
      </c>
      <c r="C80" s="0" t="n">
        <v>1680464.00788892</v>
      </c>
      <c r="D80" s="0" t="n">
        <v>664744.660157308</v>
      </c>
      <c r="E80" s="0" t="n">
        <v>271335.314555051</v>
      </c>
      <c r="F80" s="0" t="n">
        <v>0</v>
      </c>
      <c r="G80" s="0" t="n">
        <v>10598.8745249456</v>
      </c>
      <c r="H80" s="0" t="n">
        <v>74202.2052087883</v>
      </c>
      <c r="I80" s="0" t="n">
        <v>25515.8669293166</v>
      </c>
      <c r="J80" s="0" t="n">
        <v>9694.44045977923</v>
      </c>
    </row>
    <row r="81" customFormat="false" ht="12.8" hidden="false" customHeight="false" outlineLevel="0" collapsed="false">
      <c r="A81" s="0" t="n">
        <v>128</v>
      </c>
      <c r="B81" s="0" t="n">
        <v>2728868.91283912</v>
      </c>
      <c r="C81" s="0" t="n">
        <v>1711157.81907491</v>
      </c>
      <c r="D81" s="0" t="n">
        <v>651712.426307101</v>
      </c>
      <c r="E81" s="0" t="n">
        <v>270578.465426124</v>
      </c>
      <c r="F81" s="0" t="n">
        <v>0</v>
      </c>
      <c r="G81" s="0" t="n">
        <v>9246.13460555382</v>
      </c>
      <c r="H81" s="0" t="n">
        <v>51972.9683970748</v>
      </c>
      <c r="I81" s="0" t="n">
        <v>21507.732241554</v>
      </c>
      <c r="J81" s="0" t="n">
        <v>8325.52474064625</v>
      </c>
    </row>
    <row r="82" customFormat="false" ht="12.8" hidden="false" customHeight="false" outlineLevel="0" collapsed="false">
      <c r="A82" s="0" t="n">
        <v>129</v>
      </c>
      <c r="B82" s="0" t="n">
        <v>3396765.54391819</v>
      </c>
      <c r="C82" s="0" t="n">
        <v>1714896.89880831</v>
      </c>
      <c r="D82" s="0" t="n">
        <v>646674.522175202</v>
      </c>
      <c r="E82" s="0" t="n">
        <v>269168.015799368</v>
      </c>
      <c r="F82" s="0" t="n">
        <v>637246.128764232</v>
      </c>
      <c r="G82" s="0" t="n">
        <v>13185.2861441856</v>
      </c>
      <c r="H82" s="0" t="n">
        <v>66246.9170536495</v>
      </c>
      <c r="I82" s="0" t="n">
        <v>30011.3515748981</v>
      </c>
      <c r="J82" s="0" t="n">
        <v>7936.1520614721</v>
      </c>
    </row>
    <row r="83" customFormat="false" ht="12.8" hidden="false" customHeight="false" outlineLevel="0" collapsed="false">
      <c r="A83" s="0" t="n">
        <v>130</v>
      </c>
      <c r="B83" s="0" t="n">
        <v>2683601.59123903</v>
      </c>
      <c r="C83" s="0" t="n">
        <v>1669525.26079711</v>
      </c>
      <c r="D83" s="0" t="n">
        <v>623889.441827061</v>
      </c>
      <c r="E83" s="0" t="n">
        <v>268391.748318033</v>
      </c>
      <c r="F83" s="0" t="n">
        <v>0</v>
      </c>
      <c r="G83" s="0" t="n">
        <v>8306.88276129457</v>
      </c>
      <c r="H83" s="0" t="n">
        <v>69797.9951944295</v>
      </c>
      <c r="I83" s="0" t="n">
        <v>29422.9507958495</v>
      </c>
      <c r="J83" s="0" t="n">
        <v>10096.1633386185</v>
      </c>
    </row>
    <row r="84" customFormat="false" ht="12.8" hidden="false" customHeight="false" outlineLevel="0" collapsed="false">
      <c r="A84" s="0" t="n">
        <v>131</v>
      </c>
      <c r="B84" s="0" t="n">
        <v>2695269.2405687</v>
      </c>
      <c r="C84" s="0" t="n">
        <v>1653664.90366067</v>
      </c>
      <c r="D84" s="0" t="n">
        <v>656132.19357716</v>
      </c>
      <c r="E84" s="0" t="n">
        <v>268969.684486822</v>
      </c>
      <c r="F84" s="0" t="n">
        <v>0</v>
      </c>
      <c r="G84" s="0" t="n">
        <v>12542.7272244974</v>
      </c>
      <c r="H84" s="0" t="n">
        <v>55830.6051244451</v>
      </c>
      <c r="I84" s="0" t="n">
        <v>29378.7705069877</v>
      </c>
      <c r="J84" s="0" t="n">
        <v>10480.6072238871</v>
      </c>
    </row>
    <row r="85" customFormat="false" ht="12.8" hidden="false" customHeight="false" outlineLevel="0" collapsed="false">
      <c r="A85" s="0" t="n">
        <v>132</v>
      </c>
      <c r="B85" s="0" t="n">
        <v>2720912.82514096</v>
      </c>
      <c r="C85" s="0" t="n">
        <v>1669784.6509776</v>
      </c>
      <c r="D85" s="0" t="n">
        <v>692345.054396294</v>
      </c>
      <c r="E85" s="0" t="n">
        <v>266361.087945139</v>
      </c>
      <c r="F85" s="0" t="n">
        <v>0</v>
      </c>
      <c r="G85" s="0" t="n">
        <v>12608.4662356866</v>
      </c>
      <c r="H85" s="0" t="n">
        <v>50074.3473858865</v>
      </c>
      <c r="I85" s="0" t="n">
        <v>26369.9426423494</v>
      </c>
      <c r="J85" s="0" t="n">
        <v>7294.00888706482</v>
      </c>
    </row>
    <row r="86" customFormat="false" ht="12.8" hidden="false" customHeight="false" outlineLevel="0" collapsed="false">
      <c r="A86" s="0" t="n">
        <v>133</v>
      </c>
      <c r="B86" s="0" t="n">
        <v>3326561.65870811</v>
      </c>
      <c r="C86" s="0" t="n">
        <v>1612779.5898322</v>
      </c>
      <c r="D86" s="0" t="n">
        <v>706701.846889212</v>
      </c>
      <c r="E86" s="0" t="n">
        <v>266500.058860071</v>
      </c>
      <c r="F86" s="0" t="n">
        <v>632148.058765152</v>
      </c>
      <c r="G86" s="0" t="n">
        <v>9501.92327942129</v>
      </c>
      <c r="H86" s="0" t="n">
        <v>64041.667356477</v>
      </c>
      <c r="I86" s="0" t="n">
        <v>14549.907368189</v>
      </c>
      <c r="J86" s="0" t="n">
        <v>8730.70452606844</v>
      </c>
    </row>
    <row r="87" customFormat="false" ht="12.8" hidden="false" customHeight="false" outlineLevel="0" collapsed="false">
      <c r="A87" s="0" t="n">
        <v>134</v>
      </c>
      <c r="B87" s="0" t="n">
        <v>2707338.23026054</v>
      </c>
      <c r="C87" s="0" t="n">
        <v>1621754.95316872</v>
      </c>
      <c r="D87" s="0" t="n">
        <v>704012.162287858</v>
      </c>
      <c r="E87" s="0" t="n">
        <v>264812.046729341</v>
      </c>
      <c r="F87" s="0" t="n">
        <v>0</v>
      </c>
      <c r="G87" s="0" t="n">
        <v>8072.83586978541</v>
      </c>
      <c r="H87" s="0" t="n">
        <v>69566.5515310744</v>
      </c>
      <c r="I87" s="0" t="n">
        <v>27702.7249988917</v>
      </c>
      <c r="J87" s="0" t="n">
        <v>11526.6381150985</v>
      </c>
    </row>
    <row r="88" customFormat="false" ht="12.8" hidden="false" customHeight="false" outlineLevel="0" collapsed="false">
      <c r="A88" s="0" t="n">
        <v>135</v>
      </c>
      <c r="B88" s="0" t="n">
        <v>2706440.20286845</v>
      </c>
      <c r="C88" s="0" t="n">
        <v>1655892.58731767</v>
      </c>
      <c r="D88" s="0" t="n">
        <v>652374.141274037</v>
      </c>
      <c r="E88" s="0" t="n">
        <v>262425.682619825</v>
      </c>
      <c r="F88" s="0" t="n">
        <v>0</v>
      </c>
      <c r="G88" s="0" t="n">
        <v>9525.30550607971</v>
      </c>
      <c r="H88" s="0" t="n">
        <v>63417.6914936745</v>
      </c>
      <c r="I88" s="0" t="n">
        <v>40228.0974632305</v>
      </c>
      <c r="J88" s="0" t="n">
        <v>8735.44162538889</v>
      </c>
    </row>
    <row r="89" customFormat="false" ht="12.8" hidden="false" customHeight="false" outlineLevel="0" collapsed="false">
      <c r="A89" s="0" t="n">
        <v>136</v>
      </c>
      <c r="B89" s="0" t="n">
        <v>2664161.17747443</v>
      </c>
      <c r="C89" s="0" t="n">
        <v>1573615.62282606</v>
      </c>
      <c r="D89" s="0" t="n">
        <v>707293.005794516</v>
      </c>
      <c r="E89" s="0" t="n">
        <v>264399.18551853</v>
      </c>
      <c r="F89" s="0" t="n">
        <v>0</v>
      </c>
      <c r="G89" s="0" t="n">
        <v>10009.9682745621</v>
      </c>
      <c r="H89" s="0" t="n">
        <v>61758.3365249209</v>
      </c>
      <c r="I89" s="0" t="n">
        <v>23807.6112339401</v>
      </c>
      <c r="J89" s="0" t="n">
        <v>10105.3587112084</v>
      </c>
    </row>
    <row r="90" customFormat="false" ht="12.8" hidden="false" customHeight="false" outlineLevel="0" collapsed="false">
      <c r="A90" s="0" t="n">
        <v>137</v>
      </c>
      <c r="B90" s="0" t="n">
        <v>3335526.5501136</v>
      </c>
      <c r="C90" s="0" t="n">
        <v>1597988.02828943</v>
      </c>
      <c r="D90" s="0" t="n">
        <v>718563.062644056</v>
      </c>
      <c r="E90" s="0" t="n">
        <v>264201.405536797</v>
      </c>
      <c r="F90" s="0" t="n">
        <v>626640.074568221</v>
      </c>
      <c r="G90" s="0" t="n">
        <v>9343.0333100147</v>
      </c>
      <c r="H90" s="0" t="n">
        <v>62007.8918616024</v>
      </c>
      <c r="I90" s="0" t="n">
        <v>25564.2872542213</v>
      </c>
      <c r="J90" s="0" t="n">
        <v>9621.57399238072</v>
      </c>
    </row>
    <row r="91" customFormat="false" ht="12.8" hidden="false" customHeight="false" outlineLevel="0" collapsed="false">
      <c r="A91" s="0" t="n">
        <v>138</v>
      </c>
      <c r="B91" s="0" t="n">
        <v>2617553.09864542</v>
      </c>
      <c r="C91" s="0" t="n">
        <v>1540968.84948884</v>
      </c>
      <c r="D91" s="0" t="n">
        <v>707992.965445564</v>
      </c>
      <c r="E91" s="0" t="n">
        <v>261820.67421182</v>
      </c>
      <c r="F91" s="0" t="n">
        <v>0</v>
      </c>
      <c r="G91" s="0" t="n">
        <v>8713.84746346969</v>
      </c>
      <c r="H91" s="0" t="n">
        <v>59007.1320537989</v>
      </c>
      <c r="I91" s="0" t="n">
        <v>24053.7920634561</v>
      </c>
      <c r="J91" s="0" t="n">
        <v>12074.8913165353</v>
      </c>
    </row>
    <row r="92" customFormat="false" ht="12.8" hidden="false" customHeight="false" outlineLevel="0" collapsed="false">
      <c r="A92" s="0" t="n">
        <v>139</v>
      </c>
      <c r="B92" s="0" t="n">
        <v>2662524.51768859</v>
      </c>
      <c r="C92" s="0" t="n">
        <v>1640658.4823279</v>
      </c>
      <c r="D92" s="0" t="n">
        <v>647543.329002853</v>
      </c>
      <c r="E92" s="0" t="n">
        <v>262708.214777502</v>
      </c>
      <c r="F92" s="0" t="n">
        <v>0</v>
      </c>
      <c r="G92" s="0" t="n">
        <v>7623.21449493149</v>
      </c>
      <c r="H92" s="0" t="n">
        <v>55034.3234450513</v>
      </c>
      <c r="I92" s="0" t="n">
        <v>27170.5706436052</v>
      </c>
      <c r="J92" s="0" t="n">
        <v>7730.93317065157</v>
      </c>
    </row>
    <row r="93" customFormat="false" ht="12.8" hidden="false" customHeight="false" outlineLevel="0" collapsed="false">
      <c r="A93" s="0" t="n">
        <v>140</v>
      </c>
      <c r="B93" s="0" t="n">
        <v>2674033.02805785</v>
      </c>
      <c r="C93" s="0" t="n">
        <v>1698185.33920491</v>
      </c>
      <c r="D93" s="0" t="n">
        <v>590815.119689888</v>
      </c>
      <c r="E93" s="0" t="n">
        <v>263321.063511751</v>
      </c>
      <c r="F93" s="0" t="n">
        <v>0</v>
      </c>
      <c r="G93" s="0" t="n">
        <v>8668.60004635935</v>
      </c>
      <c r="H93" s="0" t="n">
        <v>67690.9124801647</v>
      </c>
      <c r="I93" s="0" t="n">
        <v>31695.8924989377</v>
      </c>
      <c r="J93" s="0" t="n">
        <v>10314.287331303</v>
      </c>
    </row>
    <row r="94" customFormat="false" ht="12.8" hidden="false" customHeight="false" outlineLevel="0" collapsed="false">
      <c r="A94" s="0" t="n">
        <v>141</v>
      </c>
      <c r="B94" s="0" t="n">
        <v>3262749.79714277</v>
      </c>
      <c r="C94" s="0" t="n">
        <v>1611065.12607718</v>
      </c>
      <c r="D94" s="0" t="n">
        <v>662772.530438245</v>
      </c>
      <c r="E94" s="0" t="n">
        <v>261892.243795159</v>
      </c>
      <c r="F94" s="0" t="n">
        <v>635410.660524121</v>
      </c>
      <c r="G94" s="0" t="n">
        <v>8301.3927988397</v>
      </c>
      <c r="H94" s="0" t="n">
        <v>53141.2361105539</v>
      </c>
      <c r="I94" s="0" t="n">
        <v>10746.4438469905</v>
      </c>
      <c r="J94" s="0" t="n">
        <v>8267.27076247479</v>
      </c>
    </row>
    <row r="95" customFormat="false" ht="12.8" hidden="false" customHeight="false" outlineLevel="0" collapsed="false">
      <c r="A95" s="0" t="n">
        <v>142</v>
      </c>
      <c r="B95" s="0" t="n">
        <v>2574369.05968794</v>
      </c>
      <c r="C95" s="0" t="n">
        <v>1612745.24280515</v>
      </c>
      <c r="D95" s="0" t="n">
        <v>594995.19234045</v>
      </c>
      <c r="E95" s="0" t="n">
        <v>261322.651383057</v>
      </c>
      <c r="F95" s="0" t="n">
        <v>0</v>
      </c>
      <c r="G95" s="0" t="n">
        <v>9468.81009475856</v>
      </c>
      <c r="H95" s="0" t="n">
        <v>57050.9478534248</v>
      </c>
      <c r="I95" s="0" t="n">
        <v>24322.1494338896</v>
      </c>
      <c r="J95" s="0" t="n">
        <v>10073.4101046088</v>
      </c>
    </row>
    <row r="96" customFormat="false" ht="12.8" hidden="false" customHeight="false" outlineLevel="0" collapsed="false">
      <c r="A96" s="0" t="n">
        <v>143</v>
      </c>
      <c r="B96" s="0" t="n">
        <v>2585244.33934509</v>
      </c>
      <c r="C96" s="0" t="n">
        <v>1569947.43202315</v>
      </c>
      <c r="D96" s="0" t="n">
        <v>634370.896041144</v>
      </c>
      <c r="E96" s="0" t="n">
        <v>263851.220087661</v>
      </c>
      <c r="F96" s="0" t="n">
        <v>0</v>
      </c>
      <c r="G96" s="0" t="n">
        <v>8912.58958600149</v>
      </c>
      <c r="H96" s="0" t="n">
        <v>65103.8171635145</v>
      </c>
      <c r="I96" s="0" t="n">
        <v>27414.6709334546</v>
      </c>
      <c r="J96" s="0" t="n">
        <v>8721.63698138201</v>
      </c>
    </row>
    <row r="97" customFormat="false" ht="12.8" hidden="false" customHeight="false" outlineLevel="0" collapsed="false">
      <c r="A97" s="0" t="n">
        <v>144</v>
      </c>
      <c r="B97" s="0" t="n">
        <v>2651832.49762185</v>
      </c>
      <c r="C97" s="0" t="n">
        <v>1636702.89794765</v>
      </c>
      <c r="D97" s="0" t="n">
        <v>637602.400016423</v>
      </c>
      <c r="E97" s="0" t="n">
        <v>266672.302128951</v>
      </c>
      <c r="F97" s="0" t="n">
        <v>0</v>
      </c>
      <c r="G97" s="0" t="n">
        <v>11021.2606842337</v>
      </c>
      <c r="H97" s="0" t="n">
        <v>67526.0885319106</v>
      </c>
      <c r="I97" s="0" t="n">
        <v>28200.5136767284</v>
      </c>
      <c r="J97" s="0" t="n">
        <v>10369.9827413836</v>
      </c>
    </row>
    <row r="98" customFormat="false" ht="12.8" hidden="false" customHeight="false" outlineLevel="0" collapsed="false">
      <c r="A98" s="0" t="n">
        <v>145</v>
      </c>
      <c r="B98" s="0" t="n">
        <v>3213669.36614726</v>
      </c>
      <c r="C98" s="0" t="n">
        <v>1626408.67157186</v>
      </c>
      <c r="D98" s="0" t="n">
        <v>608580.548220419</v>
      </c>
      <c r="E98" s="0" t="n">
        <v>268478.889845522</v>
      </c>
      <c r="F98" s="0" t="n">
        <v>616244.175292512</v>
      </c>
      <c r="G98" s="0" t="n">
        <v>10539.5565645498</v>
      </c>
      <c r="H98" s="0" t="n">
        <v>63694.8879458262</v>
      </c>
      <c r="I98" s="0" t="n">
        <v>15853.0450632753</v>
      </c>
      <c r="J98" s="0" t="n">
        <v>9355.18373169687</v>
      </c>
    </row>
    <row r="99" customFormat="false" ht="12.8" hidden="false" customHeight="false" outlineLevel="0" collapsed="false">
      <c r="A99" s="0" t="n">
        <v>146</v>
      </c>
      <c r="B99" s="0" t="n">
        <v>2678589.30065366</v>
      </c>
      <c r="C99" s="0" t="n">
        <v>1650462.71781998</v>
      </c>
      <c r="D99" s="0" t="n">
        <v>633959.978678359</v>
      </c>
      <c r="E99" s="0" t="n">
        <v>265486.383917749</v>
      </c>
      <c r="F99" s="0" t="n">
        <v>0</v>
      </c>
      <c r="G99" s="0" t="n">
        <v>10157.6763393218</v>
      </c>
      <c r="H99" s="0" t="n">
        <v>66128.3703070204</v>
      </c>
      <c r="I99" s="0" t="n">
        <v>43909.0039424149</v>
      </c>
      <c r="J99" s="0" t="n">
        <v>8707.99611168884</v>
      </c>
    </row>
    <row r="100" customFormat="false" ht="12.8" hidden="false" customHeight="false" outlineLevel="0" collapsed="false">
      <c r="A100" s="0" t="n">
        <v>147</v>
      </c>
      <c r="B100" s="0" t="n">
        <v>2611476.53986026</v>
      </c>
      <c r="C100" s="0" t="n">
        <v>1601609.30837006</v>
      </c>
      <c r="D100" s="0" t="n">
        <v>640824.169605246</v>
      </c>
      <c r="E100" s="0" t="n">
        <v>268734.312894896</v>
      </c>
      <c r="F100" s="0" t="n">
        <v>0</v>
      </c>
      <c r="G100" s="0" t="n">
        <v>12055.9354178701</v>
      </c>
      <c r="H100" s="0" t="n">
        <v>59291.7953328567</v>
      </c>
      <c r="I100" s="0" t="n">
        <v>20643.6124079804</v>
      </c>
      <c r="J100" s="0" t="n">
        <v>9224.79585331737</v>
      </c>
    </row>
    <row r="101" customFormat="false" ht="12.8" hidden="false" customHeight="false" outlineLevel="0" collapsed="false">
      <c r="A101" s="0" t="n">
        <v>148</v>
      </c>
      <c r="B101" s="0" t="n">
        <v>2564170.98966162</v>
      </c>
      <c r="C101" s="0" t="n">
        <v>1673715.40271627</v>
      </c>
      <c r="D101" s="0" t="n">
        <v>526024.533713446</v>
      </c>
      <c r="E101" s="0" t="n">
        <v>264541.263880416</v>
      </c>
      <c r="F101" s="0" t="n">
        <v>0</v>
      </c>
      <c r="G101" s="0" t="n">
        <v>13246.7414564365</v>
      </c>
      <c r="H101" s="0" t="n">
        <v>63063.7446276447</v>
      </c>
      <c r="I101" s="0" t="n">
        <v>18643.7990942222</v>
      </c>
      <c r="J101" s="0" t="n">
        <v>9805.7849555502</v>
      </c>
    </row>
    <row r="102" customFormat="false" ht="12.8" hidden="false" customHeight="false" outlineLevel="0" collapsed="false">
      <c r="A102" s="0" t="n">
        <v>149</v>
      </c>
      <c r="B102" s="0" t="n">
        <v>3163877.7695961</v>
      </c>
      <c r="C102" s="0" t="n">
        <v>1618186.72166716</v>
      </c>
      <c r="D102" s="0" t="n">
        <v>581664.612103374</v>
      </c>
      <c r="E102" s="0" t="n">
        <v>264714.234178532</v>
      </c>
      <c r="F102" s="0" t="n">
        <v>605801.672527957</v>
      </c>
      <c r="G102" s="0" t="n">
        <v>8251.22958823271</v>
      </c>
      <c r="H102" s="0" t="n">
        <v>66495.6710753234</v>
      </c>
      <c r="I102" s="0" t="n">
        <v>15107.5036339349</v>
      </c>
      <c r="J102" s="0" t="n">
        <v>10210.1498973436</v>
      </c>
    </row>
    <row r="103" customFormat="false" ht="12.8" hidden="false" customHeight="false" outlineLevel="0" collapsed="false">
      <c r="A103" s="0" t="n">
        <v>150</v>
      </c>
      <c r="B103" s="0" t="n">
        <v>2570186.97800334</v>
      </c>
      <c r="C103" s="0" t="n">
        <v>1620819.07664459</v>
      </c>
      <c r="D103" s="0" t="n">
        <v>567976.599062289</v>
      </c>
      <c r="E103" s="0" t="n">
        <v>266322.981703821</v>
      </c>
      <c r="F103" s="0" t="n">
        <v>0</v>
      </c>
      <c r="G103" s="0" t="n">
        <v>12162.6610637467</v>
      </c>
      <c r="H103" s="0" t="n">
        <v>74754.6994287722</v>
      </c>
      <c r="I103" s="0" t="n">
        <v>19951.3748062962</v>
      </c>
      <c r="J103" s="0" t="n">
        <v>10486.8502785793</v>
      </c>
    </row>
    <row r="104" customFormat="false" ht="12.8" hidden="false" customHeight="false" outlineLevel="0" collapsed="false">
      <c r="A104" s="0" t="n">
        <v>151</v>
      </c>
      <c r="B104" s="0" t="n">
        <v>2516702.80645581</v>
      </c>
      <c r="C104" s="0" t="n">
        <v>1581530.17635981</v>
      </c>
      <c r="D104" s="0" t="n">
        <v>564551.687710769</v>
      </c>
      <c r="E104" s="0" t="n">
        <v>265554.60329134</v>
      </c>
      <c r="F104" s="0" t="n">
        <v>0</v>
      </c>
      <c r="G104" s="0" t="n">
        <v>10755.5371904661</v>
      </c>
      <c r="H104" s="0" t="n">
        <v>73674.6539262643</v>
      </c>
      <c r="I104" s="0" t="n">
        <v>14500.3169832057</v>
      </c>
      <c r="J104" s="0" t="n">
        <v>11284.7512423195</v>
      </c>
    </row>
    <row r="105" customFormat="false" ht="12.8" hidden="false" customHeight="false" outlineLevel="0" collapsed="false">
      <c r="A105" s="0" t="n">
        <v>152</v>
      </c>
      <c r="B105" s="0" t="n">
        <v>2523245.29654739</v>
      </c>
      <c r="C105" s="0" t="n">
        <v>1584479.77036769</v>
      </c>
      <c r="D105" s="0" t="n">
        <v>555085.758825827</v>
      </c>
      <c r="E105" s="0" t="n">
        <v>267942.347952736</v>
      </c>
      <c r="F105" s="0" t="n">
        <v>0</v>
      </c>
      <c r="G105" s="0" t="n">
        <v>9448.75717009292</v>
      </c>
      <c r="H105" s="0" t="n">
        <v>67081.2559422575</v>
      </c>
      <c r="I105" s="0" t="n">
        <v>28404.4622267604</v>
      </c>
      <c r="J105" s="0" t="n">
        <v>11464.339769909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A1:J105"/>
    </sheetView>
  </sheetViews>
  <sheetFormatPr defaultColWidth="11.625" defaultRowHeight="12.75" zeroHeight="false" outlineLevelRow="0" outlineLevelCol="0"/>
  <sheetData>
    <row r="1" customFormat="false" ht="12.75" hidden="false" customHeight="false" outlineLevel="0" collapsed="false">
      <c r="A1" s="0" t="s">
        <v>175</v>
      </c>
      <c r="B1" s="0" t="s">
        <v>192</v>
      </c>
      <c r="C1" s="0" t="s">
        <v>193</v>
      </c>
      <c r="D1" s="0" t="s">
        <v>194</v>
      </c>
      <c r="E1" s="0" t="s">
        <v>195</v>
      </c>
      <c r="F1" s="0" t="s">
        <v>196</v>
      </c>
      <c r="G1" s="0" t="s">
        <v>197</v>
      </c>
      <c r="H1" s="0" t="s">
        <v>198</v>
      </c>
      <c r="I1" s="0" t="s">
        <v>199</v>
      </c>
      <c r="J1" s="0" t="s">
        <v>200</v>
      </c>
    </row>
    <row r="2" customFormat="false" ht="12.75" hidden="false" customHeight="false" outlineLevel="0" collapsed="false">
      <c r="A2" s="0" t="n">
        <v>49</v>
      </c>
      <c r="B2" s="136" t="n">
        <v>2734350.16043429</v>
      </c>
      <c r="C2" s="136" t="n">
        <v>769150.970156744</v>
      </c>
      <c r="D2" s="136" t="n">
        <v>1347875.48370656</v>
      </c>
      <c r="E2" s="136" t="n">
        <v>183870.104000691</v>
      </c>
      <c r="F2" s="136" t="n">
        <v>338093.926038193</v>
      </c>
      <c r="G2" s="136" t="n">
        <v>31526.3823338806</v>
      </c>
      <c r="H2" s="136" t="n">
        <v>24077.1305853279</v>
      </c>
      <c r="I2" s="136" t="n">
        <v>31658.6935432472</v>
      </c>
      <c r="J2" s="136" t="n">
        <v>9202.30324894151</v>
      </c>
    </row>
    <row r="3" customFormat="false" ht="12.75" hidden="false" customHeight="false" outlineLevel="0" collapsed="false">
      <c r="A3" s="0" t="n">
        <v>50</v>
      </c>
      <c r="B3" s="136" t="n">
        <v>2477379.0710721</v>
      </c>
      <c r="C3" s="136" t="n">
        <v>691195.429516271</v>
      </c>
      <c r="D3" s="136" t="n">
        <v>1268052.4844006</v>
      </c>
      <c r="E3" s="136" t="n">
        <v>184400.119829744</v>
      </c>
      <c r="F3" s="136" t="n">
        <v>245542.076304456</v>
      </c>
      <c r="G3" s="136" t="n">
        <v>20998.5084501751</v>
      </c>
      <c r="H3" s="136" t="n">
        <v>29210.9064576864</v>
      </c>
      <c r="I3" s="136" t="n">
        <v>27931.6708723083</v>
      </c>
      <c r="J3" s="136" t="n">
        <v>10914.7131947921</v>
      </c>
    </row>
    <row r="4" customFormat="false" ht="12.75" hidden="false" customHeight="false" outlineLevel="0" collapsed="false">
      <c r="A4" s="0" t="n">
        <v>51</v>
      </c>
      <c r="B4" s="136" t="n">
        <v>2917699.64699186</v>
      </c>
      <c r="C4" s="136" t="n">
        <v>904566.572509716</v>
      </c>
      <c r="D4" s="136" t="n">
        <v>1553931.86249794</v>
      </c>
      <c r="E4" s="136" t="n">
        <v>353100.647166009</v>
      </c>
      <c r="F4" s="136" t="n">
        <v>0</v>
      </c>
      <c r="G4" s="136" t="n">
        <v>3427.68829186488</v>
      </c>
      <c r="H4" s="136" t="n">
        <v>28272.2424773039</v>
      </c>
      <c r="I4" s="136" t="n">
        <v>68274.6358079497</v>
      </c>
      <c r="J4" s="136" t="n">
        <v>7563.11359751674</v>
      </c>
    </row>
    <row r="5" customFormat="false" ht="12.75" hidden="false" customHeight="false" outlineLevel="0" collapsed="false">
      <c r="A5" s="0" t="n">
        <v>52</v>
      </c>
      <c r="B5" s="136" t="n">
        <v>2756313.56138864</v>
      </c>
      <c r="C5" s="136" t="n">
        <v>868035.636248455</v>
      </c>
      <c r="D5" s="136" t="n">
        <v>1446456.09856422</v>
      </c>
      <c r="E5" s="136" t="n">
        <v>332075.995672236</v>
      </c>
      <c r="F5" s="136" t="n">
        <v>0</v>
      </c>
      <c r="G5" s="136" t="n">
        <v>7651.38230010397</v>
      </c>
      <c r="H5" s="136" t="n">
        <v>38436.7963471556</v>
      </c>
      <c r="I5" s="136" t="n">
        <v>54213.3977020749</v>
      </c>
      <c r="J5" s="136" t="n">
        <v>10193.2630571491</v>
      </c>
    </row>
    <row r="6" customFormat="false" ht="12.75" hidden="false" customHeight="false" outlineLevel="0" collapsed="false">
      <c r="A6" s="0" t="n">
        <v>53</v>
      </c>
      <c r="B6" s="136" t="n">
        <v>2795174.27854746</v>
      </c>
      <c r="C6" s="136" t="n">
        <v>651983.941091058</v>
      </c>
      <c r="D6" s="136" t="n">
        <v>1253642.50840363</v>
      </c>
      <c r="E6" s="136" t="n">
        <v>284415.403588367</v>
      </c>
      <c r="F6" s="136" t="n">
        <v>535174.73604387</v>
      </c>
      <c r="G6" s="136" t="n">
        <v>2963.34551881839</v>
      </c>
      <c r="H6" s="136" t="n">
        <v>21138.0436511109</v>
      </c>
      <c r="I6" s="136" t="n">
        <v>39227.9750118616</v>
      </c>
      <c r="J6" s="136" t="n">
        <v>7113.02391421705</v>
      </c>
    </row>
    <row r="7" customFormat="false" ht="12.75" hidden="false" customHeight="false" outlineLevel="0" collapsed="false">
      <c r="A7" s="0" t="n">
        <v>54</v>
      </c>
      <c r="B7" s="136" t="n">
        <v>2827291.46962747</v>
      </c>
      <c r="C7" s="136" t="n">
        <v>1170083.2953331</v>
      </c>
      <c r="D7" s="136" t="n">
        <v>1281417.83113838</v>
      </c>
      <c r="E7" s="136" t="n">
        <v>283463.506387765</v>
      </c>
      <c r="F7" s="136" t="n">
        <v>0</v>
      </c>
      <c r="G7" s="136" t="n">
        <v>4262.27989327429</v>
      </c>
      <c r="H7" s="136" t="n">
        <v>40692.4994081849</v>
      </c>
      <c r="I7" s="136" t="n">
        <v>41562.537068552</v>
      </c>
      <c r="J7" s="136" t="n">
        <v>6701.73710393453</v>
      </c>
    </row>
    <row r="8" customFormat="false" ht="12.75" hidden="false" customHeight="false" outlineLevel="0" collapsed="false">
      <c r="A8" s="0" t="n">
        <v>55</v>
      </c>
      <c r="B8" s="136" t="n">
        <v>2477332.11619084</v>
      </c>
      <c r="C8" s="136" t="n">
        <v>912108.961680962</v>
      </c>
      <c r="D8" s="136" t="n">
        <v>1195744.49461844</v>
      </c>
      <c r="E8" s="136" t="n">
        <v>265506.850230414</v>
      </c>
      <c r="F8" s="136" t="n">
        <v>0</v>
      </c>
      <c r="G8" s="136" t="n">
        <v>3313.79219433679</v>
      </c>
      <c r="H8" s="136" t="n">
        <v>44329.3532834185</v>
      </c>
      <c r="I8" s="136" t="n">
        <v>50876.2046295664</v>
      </c>
      <c r="J8" s="136" t="n">
        <v>5933.34745344313</v>
      </c>
    </row>
    <row r="9" customFormat="false" ht="12.75" hidden="false" customHeight="false" outlineLevel="0" collapsed="false">
      <c r="A9" s="0" t="n">
        <v>56</v>
      </c>
      <c r="B9" s="136" t="n">
        <v>3910348.4398605</v>
      </c>
      <c r="C9" s="136" t="n">
        <v>2134725.58721156</v>
      </c>
      <c r="D9" s="136" t="n">
        <v>1259565.93983801</v>
      </c>
      <c r="E9" s="136" t="n">
        <v>345441.107184082</v>
      </c>
      <c r="F9" s="136" t="n">
        <v>0</v>
      </c>
      <c r="G9" s="136" t="n">
        <v>6017.20836578514</v>
      </c>
      <c r="H9" s="136" t="n">
        <v>88039.7773410462</v>
      </c>
      <c r="I9" s="136" t="n">
        <v>63419.9744560475</v>
      </c>
      <c r="J9" s="136" t="n">
        <v>13138.8454639734</v>
      </c>
    </row>
    <row r="10" customFormat="false" ht="12.75" hidden="false" customHeight="false" outlineLevel="0" collapsed="false">
      <c r="A10" s="0" t="n">
        <v>57</v>
      </c>
      <c r="B10" s="136" t="n">
        <v>4298955.28184956</v>
      </c>
      <c r="C10" s="136" t="n">
        <v>1860159.28305272</v>
      </c>
      <c r="D10" s="136" t="n">
        <v>1247158.55143378</v>
      </c>
      <c r="E10" s="136" t="n">
        <v>324705.61349667</v>
      </c>
      <c r="F10" s="136" t="n">
        <v>748947.797476514</v>
      </c>
      <c r="G10" s="136" t="n">
        <v>5410.31196281292</v>
      </c>
      <c r="H10" s="136" t="n">
        <v>73375.6709614865</v>
      </c>
      <c r="I10" s="136" t="n">
        <v>29279.8648550301</v>
      </c>
      <c r="J10" s="136" t="n">
        <v>10554.2742020238</v>
      </c>
    </row>
    <row r="11" customFormat="false" ht="12.75" hidden="false" customHeight="false" outlineLevel="0" collapsed="false">
      <c r="A11" s="0" t="n">
        <v>58</v>
      </c>
      <c r="B11" s="136" t="n">
        <v>3938877.93859074</v>
      </c>
      <c r="C11" s="136" t="n">
        <v>2230764.05068608</v>
      </c>
      <c r="D11" s="136" t="n">
        <v>1220883.19620096</v>
      </c>
      <c r="E11" s="136" t="n">
        <v>356978.103767779</v>
      </c>
      <c r="F11" s="136" t="n">
        <v>0</v>
      </c>
      <c r="G11" s="136" t="n">
        <v>9241.43146997252</v>
      </c>
      <c r="H11" s="136" t="n">
        <v>64519.83033329</v>
      </c>
      <c r="I11" s="136" t="n">
        <v>48573.1089921066</v>
      </c>
      <c r="J11" s="136" t="n">
        <v>8445.26291397342</v>
      </c>
    </row>
    <row r="12" customFormat="false" ht="12.75" hidden="false" customHeight="false" outlineLevel="0" collapsed="false">
      <c r="A12" s="0" t="n">
        <v>59</v>
      </c>
      <c r="B12" s="136" t="n">
        <v>3599109.6687936</v>
      </c>
      <c r="C12" s="136" t="n">
        <v>1918501.09778747</v>
      </c>
      <c r="D12" s="136" t="n">
        <v>1188096.3688738</v>
      </c>
      <c r="E12" s="136" t="n">
        <v>338899.429955525</v>
      </c>
      <c r="F12" s="136" t="n">
        <v>0</v>
      </c>
      <c r="G12" s="136" t="n">
        <v>6384.15770926033</v>
      </c>
      <c r="H12" s="136" t="n">
        <v>87888.1027564367</v>
      </c>
      <c r="I12" s="136" t="n">
        <v>49450.610055503</v>
      </c>
      <c r="J12" s="136" t="n">
        <v>10394.7851948797</v>
      </c>
    </row>
    <row r="13" customFormat="false" ht="12.75" hidden="false" customHeight="false" outlineLevel="0" collapsed="false">
      <c r="A13" s="0" t="n">
        <v>60</v>
      </c>
      <c r="B13" s="136" t="n">
        <v>4011961.89295399</v>
      </c>
      <c r="C13" s="136" t="n">
        <v>2267425.78760671</v>
      </c>
      <c r="D13" s="136" t="n">
        <v>1215955.532242</v>
      </c>
      <c r="E13" s="136" t="n">
        <v>356955.85452758</v>
      </c>
      <c r="F13" s="136" t="n">
        <v>0</v>
      </c>
      <c r="G13" s="136" t="n">
        <v>8826.33476454865</v>
      </c>
      <c r="H13" s="136" t="n">
        <v>94195.9994458094</v>
      </c>
      <c r="I13" s="136" t="n">
        <v>57454.1403555487</v>
      </c>
      <c r="J13" s="136" t="n">
        <v>11693.7191805119</v>
      </c>
    </row>
    <row r="14" customFormat="false" ht="12.75" hidden="false" customHeight="false" outlineLevel="0" collapsed="false">
      <c r="A14" s="0" t="n">
        <v>61</v>
      </c>
      <c r="B14" s="136" t="n">
        <v>4266309.08811414</v>
      </c>
      <c r="C14" s="136" t="n">
        <v>1928232.33057195</v>
      </c>
      <c r="D14" s="136" t="n">
        <v>1138999.25175111</v>
      </c>
      <c r="E14" s="136" t="n">
        <v>330167.470120155</v>
      </c>
      <c r="F14" s="136" t="n">
        <v>751592.026007215</v>
      </c>
      <c r="G14" s="136" t="n">
        <v>7111.38473049712</v>
      </c>
      <c r="H14" s="136" t="n">
        <v>70362.4095334242</v>
      </c>
      <c r="I14" s="136" t="n">
        <v>30362.2381592399</v>
      </c>
      <c r="J14" s="136" t="n">
        <v>9401.88872724604</v>
      </c>
    </row>
    <row r="15" customFormat="false" ht="12.75" hidden="false" customHeight="false" outlineLevel="0" collapsed="false">
      <c r="A15" s="0" t="n">
        <v>62</v>
      </c>
      <c r="B15" s="136" t="n">
        <v>3381171.90764194</v>
      </c>
      <c r="C15" s="136" t="n">
        <v>1760055.19447752</v>
      </c>
      <c r="D15" s="136" t="n">
        <v>1203221.78024999</v>
      </c>
      <c r="E15" s="136" t="n">
        <v>303010.352639536</v>
      </c>
      <c r="F15" s="136" t="n">
        <v>0</v>
      </c>
      <c r="G15" s="136" t="n">
        <v>5731.17480185237</v>
      </c>
      <c r="H15" s="136" t="n">
        <v>61480.5115327529</v>
      </c>
      <c r="I15" s="136" t="n">
        <v>40145.2110637175</v>
      </c>
      <c r="J15" s="136" t="n">
        <v>7527.68287658078</v>
      </c>
    </row>
    <row r="16" customFormat="false" ht="12.75" hidden="false" customHeight="false" outlineLevel="0" collapsed="false">
      <c r="A16" s="0" t="n">
        <v>63</v>
      </c>
      <c r="B16" s="136" t="n">
        <v>3202284.51980686</v>
      </c>
      <c r="C16" s="136" t="n">
        <v>1650605.48746751</v>
      </c>
      <c r="D16" s="136" t="n">
        <v>1128289.4808683</v>
      </c>
      <c r="E16" s="136" t="n">
        <v>304202.814454594</v>
      </c>
      <c r="F16" s="136" t="n">
        <v>0</v>
      </c>
      <c r="G16" s="136" t="n">
        <v>6998.37353569656</v>
      </c>
      <c r="H16" s="136" t="n">
        <v>59194.5034707977</v>
      </c>
      <c r="I16" s="136" t="n">
        <v>44619.146161517</v>
      </c>
      <c r="J16" s="136" t="n">
        <v>8301.32822020951</v>
      </c>
    </row>
    <row r="17" customFormat="false" ht="12.75" hidden="false" customHeight="false" outlineLevel="0" collapsed="false">
      <c r="A17" s="0" t="n">
        <v>64</v>
      </c>
      <c r="B17" s="136" t="n">
        <v>3094422.08481611</v>
      </c>
      <c r="C17" s="136" t="n">
        <v>1631090.2463114</v>
      </c>
      <c r="D17" s="136" t="n">
        <v>1067520.76442157</v>
      </c>
      <c r="E17" s="136" t="n">
        <v>290199.663974963</v>
      </c>
      <c r="F17" s="136" t="n">
        <v>0</v>
      </c>
      <c r="G17" s="136" t="n">
        <v>8729.53215178949</v>
      </c>
      <c r="H17" s="136" t="n">
        <v>45863.2774661453</v>
      </c>
      <c r="I17" s="136" t="n">
        <v>43419.2574784731</v>
      </c>
      <c r="J17" s="136" t="n">
        <v>7638.26046064531</v>
      </c>
    </row>
    <row r="18" customFormat="false" ht="12.75" hidden="false" customHeight="false" outlineLevel="0" collapsed="false">
      <c r="A18" s="0" t="n">
        <v>65</v>
      </c>
      <c r="B18" s="136" t="n">
        <v>3259346.22416976</v>
      </c>
      <c r="C18" s="136" t="n">
        <v>1392902.4701724</v>
      </c>
      <c r="D18" s="136" t="n">
        <v>924786.691670261</v>
      </c>
      <c r="E18" s="136" t="n">
        <v>262146.667052426</v>
      </c>
      <c r="F18" s="136" t="n">
        <v>581421.041417124</v>
      </c>
      <c r="G18" s="136" t="n">
        <v>3600.51911967029</v>
      </c>
      <c r="H18" s="136" t="n">
        <v>56100.7023378871</v>
      </c>
      <c r="I18" s="136" t="n">
        <v>31390.9564292344</v>
      </c>
      <c r="J18" s="136" t="n">
        <v>7538.08246468047</v>
      </c>
    </row>
    <row r="19" customFormat="false" ht="12.75" hidden="false" customHeight="false" outlineLevel="0" collapsed="false">
      <c r="A19" s="0" t="n">
        <v>66</v>
      </c>
      <c r="B19" s="136" t="n">
        <v>2983961.94757354</v>
      </c>
      <c r="C19" s="136" t="n">
        <v>1319457.73217813</v>
      </c>
      <c r="D19" s="136" t="n">
        <v>1303521.122</v>
      </c>
      <c r="E19" s="136" t="n">
        <v>262100.962664791</v>
      </c>
      <c r="F19" s="136" t="n">
        <v>0</v>
      </c>
      <c r="G19" s="136" t="n">
        <v>6226.83379834132</v>
      </c>
      <c r="H19" s="136" t="n">
        <v>57000.3904733406</v>
      </c>
      <c r="I19" s="136" t="n">
        <v>28836.2203932277</v>
      </c>
      <c r="J19" s="136" t="n">
        <v>6853.96452501441</v>
      </c>
    </row>
    <row r="20" customFormat="false" ht="12.75" hidden="false" customHeight="false" outlineLevel="0" collapsed="false">
      <c r="A20" s="0" t="n">
        <v>67</v>
      </c>
      <c r="B20" s="136" t="n">
        <v>2898475.53432219</v>
      </c>
      <c r="C20" s="136" t="n">
        <v>1328813.60378935</v>
      </c>
      <c r="D20" s="136" t="n">
        <v>1217859.45838</v>
      </c>
      <c r="E20" s="136" t="n">
        <v>261585.419926763</v>
      </c>
      <c r="F20" s="136" t="n">
        <v>0</v>
      </c>
      <c r="G20" s="136" t="n">
        <v>7957.97754310913</v>
      </c>
      <c r="H20" s="136" t="n">
        <v>44365.5635833252</v>
      </c>
      <c r="I20" s="136" t="n">
        <v>32640.3289225184</v>
      </c>
      <c r="J20" s="136" t="n">
        <v>6036.88248485005</v>
      </c>
    </row>
    <row r="21" customFormat="false" ht="12.75" hidden="false" customHeight="false" outlineLevel="0" collapsed="false">
      <c r="A21" s="0" t="n">
        <v>68</v>
      </c>
      <c r="B21" s="136" t="n">
        <v>3099126.45636561</v>
      </c>
      <c r="C21" s="136" t="n">
        <v>1415633.72806566</v>
      </c>
      <c r="D21" s="136" t="n">
        <v>1329992.93142</v>
      </c>
      <c r="E21" s="136" t="n">
        <v>267548.65829524</v>
      </c>
      <c r="F21" s="136" t="n">
        <v>0</v>
      </c>
      <c r="G21" s="136" t="n">
        <v>3839.76539847142</v>
      </c>
      <c r="H21" s="136" t="n">
        <v>45504.9043145783</v>
      </c>
      <c r="I21" s="136" t="n">
        <v>30887.7706297744</v>
      </c>
      <c r="J21" s="136" t="n">
        <v>5875.63120614656</v>
      </c>
    </row>
    <row r="22" customFormat="false" ht="12.75" hidden="false" customHeight="false" outlineLevel="0" collapsed="false">
      <c r="A22" s="0" t="n">
        <v>69</v>
      </c>
      <c r="B22" s="136" t="n">
        <v>3411290.53533943</v>
      </c>
      <c r="C22" s="136" t="n">
        <v>1345242.0711346</v>
      </c>
      <c r="D22" s="136" t="n">
        <v>1146912.9419398</v>
      </c>
      <c r="E22" s="136" t="n">
        <v>260052.344625011</v>
      </c>
      <c r="F22" s="136" t="n">
        <v>561599.921733647</v>
      </c>
      <c r="G22" s="136" t="n">
        <v>6639.12531244027</v>
      </c>
      <c r="H22" s="136" t="n">
        <v>53575.0145703763</v>
      </c>
      <c r="I22" s="136" t="n">
        <v>30651.5823236356</v>
      </c>
      <c r="J22" s="136" t="n">
        <v>6858.27702035475</v>
      </c>
    </row>
    <row r="23" customFormat="false" ht="12.75" hidden="false" customHeight="false" outlineLevel="0" collapsed="false">
      <c r="A23" s="0" t="n">
        <v>70</v>
      </c>
      <c r="B23" s="136" t="n">
        <v>2533823.93692121</v>
      </c>
      <c r="C23" s="136" t="n">
        <v>1276798.63016296</v>
      </c>
      <c r="D23" s="136" t="n">
        <v>921758.417616837</v>
      </c>
      <c r="E23" s="136" t="n">
        <v>247182.213256204</v>
      </c>
      <c r="F23" s="136" t="n">
        <v>0</v>
      </c>
      <c r="G23" s="136" t="n">
        <v>2666.38314713723</v>
      </c>
      <c r="H23" s="136" t="n">
        <v>41791.3859129883</v>
      </c>
      <c r="I23" s="136" t="n">
        <v>38238.0847442083</v>
      </c>
      <c r="J23" s="136" t="n">
        <v>5423.20253057625</v>
      </c>
    </row>
    <row r="24" customFormat="false" ht="12.75" hidden="false" customHeight="false" outlineLevel="0" collapsed="false">
      <c r="A24" s="0" t="n">
        <v>71</v>
      </c>
      <c r="B24" s="136" t="n">
        <v>2502968.8181568</v>
      </c>
      <c r="C24" s="136" t="n">
        <v>1260793.33565794</v>
      </c>
      <c r="D24" s="136" t="n">
        <v>906874.661173169</v>
      </c>
      <c r="E24" s="136" t="n">
        <v>247712.856678239</v>
      </c>
      <c r="F24" s="136" t="n">
        <v>0</v>
      </c>
      <c r="G24" s="136" t="n">
        <v>5805.29133199326</v>
      </c>
      <c r="H24" s="136" t="n">
        <v>47719.862621397</v>
      </c>
      <c r="I24" s="136" t="n">
        <v>26472.9970234001</v>
      </c>
      <c r="J24" s="136" t="n">
        <v>7707.04905205678</v>
      </c>
    </row>
    <row r="25" customFormat="false" ht="12.75" hidden="false" customHeight="false" outlineLevel="0" collapsed="false">
      <c r="A25" s="0" t="n">
        <v>72</v>
      </c>
      <c r="B25" s="136" t="n">
        <v>2459845.35938398</v>
      </c>
      <c r="C25" s="136" t="n">
        <v>1201338.09648865</v>
      </c>
      <c r="D25" s="136" t="n">
        <v>919309.769640502</v>
      </c>
      <c r="E25" s="136" t="n">
        <v>242981.698530301</v>
      </c>
      <c r="F25" s="136" t="n">
        <v>0</v>
      </c>
      <c r="G25" s="136" t="n">
        <v>6026.57839926278</v>
      </c>
      <c r="H25" s="136" t="n">
        <v>36540.1200786192</v>
      </c>
      <c r="I25" s="136" t="n">
        <v>47699.6282509177</v>
      </c>
      <c r="J25" s="136" t="n">
        <v>6065.30331081167</v>
      </c>
    </row>
    <row r="26" customFormat="false" ht="12.75" hidden="false" customHeight="false" outlineLevel="0" collapsed="false">
      <c r="A26" s="0" t="n">
        <v>73</v>
      </c>
      <c r="B26" s="136" t="n">
        <v>3011036.65708467</v>
      </c>
      <c r="C26" s="136" t="n">
        <v>1229681.71508421</v>
      </c>
      <c r="D26" s="136" t="n">
        <v>899959.501483487</v>
      </c>
      <c r="E26" s="136" t="n">
        <v>244436.301207374</v>
      </c>
      <c r="F26" s="136" t="n">
        <v>541441.287863286</v>
      </c>
      <c r="G26" s="136" t="n">
        <v>4665.56747420517</v>
      </c>
      <c r="H26" s="136" t="n">
        <v>39565.0036263447</v>
      </c>
      <c r="I26" s="136" t="n">
        <v>45694.7601578366</v>
      </c>
      <c r="J26" s="136" t="n">
        <v>5792.66446144767</v>
      </c>
    </row>
    <row r="27" customFormat="false" ht="12.75" hidden="false" customHeight="false" outlineLevel="0" collapsed="false">
      <c r="A27" s="0" t="n">
        <v>74</v>
      </c>
      <c r="B27" s="136" t="n">
        <v>2731438.73645559</v>
      </c>
      <c r="C27" s="136" t="n">
        <v>1405737.64840801</v>
      </c>
      <c r="D27" s="136" t="n">
        <v>949218.419450411</v>
      </c>
      <c r="E27" s="136" t="n">
        <v>256374.089416141</v>
      </c>
      <c r="F27" s="136" t="n">
        <v>0</v>
      </c>
      <c r="G27" s="136" t="n">
        <v>6015.52106959058</v>
      </c>
      <c r="H27" s="136" t="n">
        <v>55439.614104431</v>
      </c>
      <c r="I27" s="136" t="n">
        <v>52918.1818585236</v>
      </c>
      <c r="J27" s="136" t="n">
        <v>6185.83724633761</v>
      </c>
    </row>
    <row r="28" customFormat="false" ht="12.75" hidden="false" customHeight="false" outlineLevel="0" collapsed="false">
      <c r="A28" s="0" t="n">
        <v>75</v>
      </c>
      <c r="B28" s="136" t="n">
        <v>2623611.61674806</v>
      </c>
      <c r="C28" s="136" t="n">
        <v>1327223.92114606</v>
      </c>
      <c r="D28" s="136" t="n">
        <v>941158.253106403</v>
      </c>
      <c r="E28" s="136" t="n">
        <v>253141.103848025</v>
      </c>
      <c r="F28" s="136" t="n">
        <v>0</v>
      </c>
      <c r="G28" s="136" t="n">
        <v>4630.44872306718</v>
      </c>
      <c r="H28" s="136" t="n">
        <v>43294.9826598929</v>
      </c>
      <c r="I28" s="136" t="n">
        <v>48113.5275296574</v>
      </c>
      <c r="J28" s="136" t="n">
        <v>6400.32568681907</v>
      </c>
    </row>
    <row r="29" customFormat="false" ht="12.75" hidden="false" customHeight="false" outlineLevel="0" collapsed="false">
      <c r="A29" s="0" t="n">
        <v>76</v>
      </c>
      <c r="B29" s="136" t="n">
        <v>2663551.59196295</v>
      </c>
      <c r="C29" s="136" t="n">
        <v>1364261.00929961</v>
      </c>
      <c r="D29" s="136" t="n">
        <v>953050.340988384</v>
      </c>
      <c r="E29" s="136" t="n">
        <v>251129.032371237</v>
      </c>
      <c r="F29" s="136" t="n">
        <v>0</v>
      </c>
      <c r="G29" s="136" t="n">
        <v>7506.23568342309</v>
      </c>
      <c r="H29" s="136" t="n">
        <v>43439.7940528024</v>
      </c>
      <c r="I29" s="136" t="n">
        <v>37598.8137221094</v>
      </c>
      <c r="J29" s="136" t="n">
        <v>6505.90206501255</v>
      </c>
    </row>
    <row r="30" customFormat="false" ht="12.75" hidden="false" customHeight="false" outlineLevel="0" collapsed="false">
      <c r="A30" s="0" t="n">
        <v>77</v>
      </c>
      <c r="B30" s="136" t="n">
        <v>3169341.04276641</v>
      </c>
      <c r="C30" s="136" t="n">
        <v>1332719.11348207</v>
      </c>
      <c r="D30" s="136" t="n">
        <v>913402.606945198</v>
      </c>
      <c r="E30" s="136" t="n">
        <v>254215.986816997</v>
      </c>
      <c r="F30" s="136" t="n">
        <v>565934.320256931</v>
      </c>
      <c r="G30" s="136" t="n">
        <v>4223.16335455714</v>
      </c>
      <c r="H30" s="136" t="n">
        <v>44986.0367621681</v>
      </c>
      <c r="I30" s="136" t="n">
        <v>47578.799162005</v>
      </c>
      <c r="J30" s="136" t="n">
        <v>6337.66462135588</v>
      </c>
    </row>
    <row r="31" customFormat="false" ht="12.75" hidden="false" customHeight="false" outlineLevel="0" collapsed="false">
      <c r="A31" s="0" t="n">
        <v>78</v>
      </c>
      <c r="B31" s="136" t="n">
        <v>2724619.5858559</v>
      </c>
      <c r="C31" s="136" t="n">
        <v>1344401.24899307</v>
      </c>
      <c r="D31" s="136" t="n">
        <v>1002984.87543602</v>
      </c>
      <c r="E31" s="136" t="n">
        <v>254793.195473321</v>
      </c>
      <c r="F31" s="136" t="n">
        <v>0</v>
      </c>
      <c r="G31" s="136" t="n">
        <v>3443.40652564881</v>
      </c>
      <c r="H31" s="136" t="n">
        <v>54477.4674706764</v>
      </c>
      <c r="I31" s="136" t="n">
        <v>58339.6451013444</v>
      </c>
      <c r="J31" s="136" t="n">
        <v>6634.97155732142</v>
      </c>
    </row>
    <row r="32" customFormat="false" ht="12.75" hidden="false" customHeight="false" outlineLevel="0" collapsed="false">
      <c r="A32" s="0" t="n">
        <v>79</v>
      </c>
      <c r="B32" s="136" t="n">
        <v>2672756.81037997</v>
      </c>
      <c r="C32" s="136" t="n">
        <v>1331944.07900884</v>
      </c>
      <c r="D32" s="136" t="n">
        <v>983249.587166411</v>
      </c>
      <c r="E32" s="136" t="n">
        <v>259636.393566107</v>
      </c>
      <c r="F32" s="136" t="n">
        <v>0</v>
      </c>
      <c r="G32" s="136" t="n">
        <v>6074.43170428735</v>
      </c>
      <c r="H32" s="136" t="n">
        <v>39814.5377107503</v>
      </c>
      <c r="I32" s="136" t="n">
        <v>45951.9709417865</v>
      </c>
      <c r="J32" s="136" t="n">
        <v>6123.07326443778</v>
      </c>
    </row>
    <row r="33" customFormat="false" ht="12.75" hidden="false" customHeight="false" outlineLevel="0" collapsed="false">
      <c r="A33" s="0" t="n">
        <v>80</v>
      </c>
      <c r="B33" s="136" t="n">
        <v>2706857.6772134</v>
      </c>
      <c r="C33" s="136" t="n">
        <v>1366806.10670222</v>
      </c>
      <c r="D33" s="136" t="n">
        <v>986619.403941306</v>
      </c>
      <c r="E33" s="136" t="n">
        <v>257816.761161777</v>
      </c>
      <c r="F33" s="136" t="n">
        <v>0</v>
      </c>
      <c r="G33" s="136" t="n">
        <v>4555.36266831481</v>
      </c>
      <c r="H33" s="136" t="n">
        <v>50268.9522620191</v>
      </c>
      <c r="I33" s="136" t="n">
        <v>34290.3148971824</v>
      </c>
      <c r="J33" s="136" t="n">
        <v>6538.32219671516</v>
      </c>
    </row>
    <row r="34" customFormat="false" ht="12.75" hidden="false" customHeight="false" outlineLevel="0" collapsed="false">
      <c r="A34" s="0" t="n">
        <v>81</v>
      </c>
      <c r="B34" s="136" t="n">
        <v>3304009.63730797</v>
      </c>
      <c r="C34" s="136" t="n">
        <v>1374758.28968348</v>
      </c>
      <c r="D34" s="136" t="n">
        <v>982081.771017761</v>
      </c>
      <c r="E34" s="136" t="n">
        <v>260683.680085498</v>
      </c>
      <c r="F34" s="136" t="n">
        <v>587838.88654053</v>
      </c>
      <c r="G34" s="136" t="n">
        <v>7362.86769748182</v>
      </c>
      <c r="H34" s="136" t="n">
        <v>45005.853481854</v>
      </c>
      <c r="I34" s="136" t="n">
        <v>40268.5428650172</v>
      </c>
      <c r="J34" s="136" t="n">
        <v>6154.84764461866</v>
      </c>
    </row>
    <row r="35" customFormat="false" ht="12.75" hidden="false" customHeight="false" outlineLevel="0" collapsed="false">
      <c r="A35" s="0" t="n">
        <v>82</v>
      </c>
      <c r="B35" s="136" t="n">
        <v>2770321.77523391</v>
      </c>
      <c r="C35" s="136" t="n">
        <v>1447144.51196854</v>
      </c>
      <c r="D35" s="136" t="n">
        <v>955449.248155305</v>
      </c>
      <c r="E35" s="136" t="n">
        <v>259203.793211224</v>
      </c>
      <c r="F35" s="136" t="n">
        <v>0</v>
      </c>
      <c r="G35" s="136" t="n">
        <v>5565.40381350802</v>
      </c>
      <c r="H35" s="136" t="n">
        <v>56151.0113393992</v>
      </c>
      <c r="I35" s="136" t="n">
        <v>38340.8495180547</v>
      </c>
      <c r="J35" s="136" t="n">
        <v>8466.95722787609</v>
      </c>
    </row>
    <row r="36" customFormat="false" ht="12.75" hidden="false" customHeight="false" outlineLevel="0" collapsed="false">
      <c r="A36" s="0" t="n">
        <v>83</v>
      </c>
      <c r="B36" s="136" t="n">
        <v>2746475.94881395</v>
      </c>
      <c r="C36" s="136" t="n">
        <v>1396747.8179603</v>
      </c>
      <c r="D36" s="136" t="n">
        <v>984374.901008254</v>
      </c>
      <c r="E36" s="136" t="n">
        <v>259303.961090499</v>
      </c>
      <c r="F36" s="136" t="n">
        <v>0</v>
      </c>
      <c r="G36" s="136" t="n">
        <v>6027.30149071102</v>
      </c>
      <c r="H36" s="136" t="n">
        <v>49937.0513065791</v>
      </c>
      <c r="I36" s="136" t="n">
        <v>44494.8879770814</v>
      </c>
      <c r="J36" s="136" t="n">
        <v>5908.25020184017</v>
      </c>
    </row>
    <row r="37" customFormat="false" ht="12.75" hidden="false" customHeight="false" outlineLevel="0" collapsed="false">
      <c r="A37" s="0" t="n">
        <v>84</v>
      </c>
      <c r="B37" s="136" t="n">
        <v>2763205.18736566</v>
      </c>
      <c r="C37" s="136" t="n">
        <v>1411733.33385047</v>
      </c>
      <c r="D37" s="136" t="n">
        <v>987505.948063885</v>
      </c>
      <c r="E37" s="136" t="n">
        <v>257713.575257676</v>
      </c>
      <c r="F37" s="136" t="n">
        <v>0</v>
      </c>
      <c r="G37" s="136" t="n">
        <v>7522.32216424631</v>
      </c>
      <c r="H37" s="136" t="n">
        <v>51112.5218647192</v>
      </c>
      <c r="I37" s="136" t="n">
        <v>39929.5263192034</v>
      </c>
      <c r="J37" s="136" t="n">
        <v>7687.95984546208</v>
      </c>
    </row>
    <row r="38" customFormat="false" ht="12.75" hidden="false" customHeight="false" outlineLevel="0" collapsed="false">
      <c r="A38" s="0" t="n">
        <v>85</v>
      </c>
      <c r="B38" s="136" t="n">
        <v>3377653.52336906</v>
      </c>
      <c r="C38" s="136" t="n">
        <v>1465994.60475672</v>
      </c>
      <c r="D38" s="136" t="n">
        <v>945003.262786269</v>
      </c>
      <c r="E38" s="136" t="n">
        <v>257185.685218075</v>
      </c>
      <c r="F38" s="136" t="n">
        <v>605374.574757475</v>
      </c>
      <c r="G38" s="136" t="n">
        <v>7964.65635528495</v>
      </c>
      <c r="H38" s="136" t="n">
        <v>59582.6732165736</v>
      </c>
      <c r="I38" s="136" t="n">
        <v>29211.9344158667</v>
      </c>
      <c r="J38" s="136" t="n">
        <v>7783.27261930153</v>
      </c>
    </row>
    <row r="39" customFormat="false" ht="12.75" hidden="false" customHeight="false" outlineLevel="0" collapsed="false">
      <c r="A39" s="0" t="n">
        <v>86</v>
      </c>
      <c r="B39" s="136" t="n">
        <v>2754718.21701348</v>
      </c>
      <c r="C39" s="136" t="n">
        <v>1444357.70732679</v>
      </c>
      <c r="D39" s="136" t="n">
        <v>958600.443024397</v>
      </c>
      <c r="E39" s="136" t="n">
        <v>259840.659318425</v>
      </c>
      <c r="F39" s="136" t="n">
        <v>0</v>
      </c>
      <c r="G39" s="136" t="n">
        <v>4201.48967690622</v>
      </c>
      <c r="H39" s="136" t="n">
        <v>62689.6527249599</v>
      </c>
      <c r="I39" s="136" t="n">
        <v>16403.5155082808</v>
      </c>
      <c r="J39" s="136" t="n">
        <v>8844.63109515905</v>
      </c>
    </row>
    <row r="40" customFormat="false" ht="12.75" hidden="false" customHeight="false" outlineLevel="0" collapsed="false">
      <c r="A40" s="0" t="n">
        <v>87</v>
      </c>
      <c r="B40" s="136" t="n">
        <v>2773494.58699871</v>
      </c>
      <c r="C40" s="136" t="n">
        <v>1481861.23448723</v>
      </c>
      <c r="D40" s="136" t="n">
        <v>942627.418003478</v>
      </c>
      <c r="E40" s="136" t="n">
        <v>259754.098918399</v>
      </c>
      <c r="F40" s="136" t="n">
        <v>0</v>
      </c>
      <c r="G40" s="136" t="n">
        <v>4966.70152122394</v>
      </c>
      <c r="H40" s="136" t="n">
        <v>51058.7840538759</v>
      </c>
      <c r="I40" s="136" t="n">
        <v>25993.5861749811</v>
      </c>
      <c r="J40" s="136" t="n">
        <v>7341.78698114957</v>
      </c>
    </row>
    <row r="41" customFormat="false" ht="12.75" hidden="false" customHeight="false" outlineLevel="0" collapsed="false">
      <c r="A41" s="0" t="n">
        <v>88</v>
      </c>
      <c r="B41" s="136" t="n">
        <v>2786380.00010523</v>
      </c>
      <c r="C41" s="136" t="n">
        <v>1436985.03863031</v>
      </c>
      <c r="D41" s="136" t="n">
        <v>989402.435874422</v>
      </c>
      <c r="E41" s="136" t="n">
        <v>260262.083073151</v>
      </c>
      <c r="F41" s="136" t="n">
        <v>0</v>
      </c>
      <c r="G41" s="136" t="n">
        <v>3899.78724910291</v>
      </c>
      <c r="H41" s="136" t="n">
        <v>44843.8527135691</v>
      </c>
      <c r="I41" s="136" t="n">
        <v>45799.3074198667</v>
      </c>
      <c r="J41" s="136" t="n">
        <v>6928.10979038723</v>
      </c>
    </row>
    <row r="42" customFormat="false" ht="12.75" hidden="false" customHeight="false" outlineLevel="0" collapsed="false">
      <c r="A42" s="0" t="n">
        <v>89</v>
      </c>
      <c r="B42" s="136" t="n">
        <v>3400563.95129376</v>
      </c>
      <c r="C42" s="136" t="n">
        <v>1443118.62806498</v>
      </c>
      <c r="D42" s="136" t="n">
        <v>976235.305734548</v>
      </c>
      <c r="E42" s="136" t="n">
        <v>259505.80110493</v>
      </c>
      <c r="F42" s="136" t="n">
        <v>607308.101888493</v>
      </c>
      <c r="G42" s="136" t="n">
        <v>8282.07415740608</v>
      </c>
      <c r="H42" s="136" t="n">
        <v>47965.3208654822</v>
      </c>
      <c r="I42" s="136" t="n">
        <v>53534.0781840569</v>
      </c>
      <c r="J42" s="136" t="n">
        <v>6446.35872655289</v>
      </c>
    </row>
    <row r="43" customFormat="false" ht="12.75" hidden="false" customHeight="false" outlineLevel="0" collapsed="false">
      <c r="A43" s="0" t="n">
        <v>90</v>
      </c>
      <c r="B43" s="136" t="n">
        <v>2803516.33501595</v>
      </c>
      <c r="C43" s="136" t="n">
        <v>1460095.74590752</v>
      </c>
      <c r="D43" s="136" t="n">
        <v>975314.984789439</v>
      </c>
      <c r="E43" s="136" t="n">
        <v>259436.744446374</v>
      </c>
      <c r="F43" s="136" t="n">
        <v>0</v>
      </c>
      <c r="G43" s="136" t="n">
        <v>7016.86148003193</v>
      </c>
      <c r="H43" s="136" t="n">
        <v>49808.9040199458</v>
      </c>
      <c r="I43" s="136" t="n">
        <v>43888.59426682</v>
      </c>
      <c r="J43" s="136" t="n">
        <v>7970.90552372854</v>
      </c>
    </row>
    <row r="44" customFormat="false" ht="12.75" hidden="false" customHeight="false" outlineLevel="0" collapsed="false">
      <c r="A44" s="0" t="n">
        <v>91</v>
      </c>
      <c r="B44" s="136" t="n">
        <v>2804138.35519738</v>
      </c>
      <c r="C44" s="136" t="n">
        <v>1508327.67890091</v>
      </c>
      <c r="D44" s="136" t="n">
        <v>923922.385095816</v>
      </c>
      <c r="E44" s="136" t="n">
        <v>260481.877343526</v>
      </c>
      <c r="F44" s="136" t="n">
        <v>0</v>
      </c>
      <c r="G44" s="136" t="n">
        <v>5865.25602500605</v>
      </c>
      <c r="H44" s="136" t="n">
        <v>51293.2016388947</v>
      </c>
      <c r="I44" s="136" t="n">
        <v>47354.1418233821</v>
      </c>
      <c r="J44" s="136" t="n">
        <v>7520.55918482874</v>
      </c>
    </row>
    <row r="45" customFormat="false" ht="12.75" hidden="false" customHeight="false" outlineLevel="0" collapsed="false">
      <c r="A45" s="0" t="n">
        <v>92</v>
      </c>
      <c r="B45" s="136" t="n">
        <v>2828281.45261914</v>
      </c>
      <c r="C45" s="136" t="n">
        <v>1508710.78792919</v>
      </c>
      <c r="D45" s="136" t="n">
        <v>955493.419543949</v>
      </c>
      <c r="E45" s="136" t="n">
        <v>263688.510868298</v>
      </c>
      <c r="F45" s="136" t="n">
        <v>0</v>
      </c>
      <c r="G45" s="136" t="n">
        <v>5784.1283852334</v>
      </c>
      <c r="H45" s="136" t="n">
        <v>56433.4312409729</v>
      </c>
      <c r="I45" s="136" t="n">
        <v>31153.0847867637</v>
      </c>
      <c r="J45" s="136" t="n">
        <v>7643.02989258545</v>
      </c>
    </row>
    <row r="46" customFormat="false" ht="12.75" hidden="false" customHeight="false" outlineLevel="0" collapsed="false">
      <c r="A46" s="0" t="n">
        <v>93</v>
      </c>
      <c r="B46" s="136" t="n">
        <v>3416804.40756129</v>
      </c>
      <c r="C46" s="136" t="n">
        <v>1458851.2972188</v>
      </c>
      <c r="D46" s="136" t="n">
        <v>980777.589789681</v>
      </c>
      <c r="E46" s="136" t="n">
        <v>263004.962086026</v>
      </c>
      <c r="F46" s="136" t="n">
        <v>604491.389443923</v>
      </c>
      <c r="G46" s="136" t="n">
        <v>7576.60905671317</v>
      </c>
      <c r="H46" s="136" t="n">
        <v>53539.1394059589</v>
      </c>
      <c r="I46" s="136" t="n">
        <v>39904.2444266695</v>
      </c>
      <c r="J46" s="136" t="n">
        <v>5971.45034491326</v>
      </c>
    </row>
    <row r="47" customFormat="false" ht="12.75" hidden="false" customHeight="false" outlineLevel="0" collapsed="false">
      <c r="A47" s="0" t="n">
        <v>94</v>
      </c>
      <c r="B47" s="136" t="n">
        <v>2817071.43577755</v>
      </c>
      <c r="C47" s="136" t="n">
        <v>1471891.79937978</v>
      </c>
      <c r="D47" s="136" t="n">
        <v>977647.739306381</v>
      </c>
      <c r="E47" s="136" t="n">
        <v>261615.13017113</v>
      </c>
      <c r="F47" s="136" t="n">
        <v>0</v>
      </c>
      <c r="G47" s="136" t="n">
        <v>6741.1238306511</v>
      </c>
      <c r="H47" s="136" t="n">
        <v>52437.2505111385</v>
      </c>
      <c r="I47" s="136" t="n">
        <v>36858.3096474651</v>
      </c>
      <c r="J47" s="136" t="n">
        <v>7893.20174550828</v>
      </c>
    </row>
    <row r="48" customFormat="false" ht="12.75" hidden="false" customHeight="false" outlineLevel="0" collapsed="false">
      <c r="A48" s="0" t="n">
        <v>95</v>
      </c>
      <c r="B48" s="136" t="n">
        <v>2781214.21978716</v>
      </c>
      <c r="C48" s="136" t="n">
        <v>1450142.60033424</v>
      </c>
      <c r="D48" s="136" t="n">
        <v>957742.07534233</v>
      </c>
      <c r="E48" s="136" t="n">
        <v>262717.369918644</v>
      </c>
      <c r="F48" s="136" t="n">
        <v>0</v>
      </c>
      <c r="G48" s="136" t="n">
        <v>5317.05524665432</v>
      </c>
      <c r="H48" s="136" t="n">
        <v>46526.6224153915</v>
      </c>
      <c r="I48" s="136" t="n">
        <v>52591.012192676</v>
      </c>
      <c r="J48" s="136" t="n">
        <v>6478.71075367056</v>
      </c>
    </row>
    <row r="49" customFormat="false" ht="12.75" hidden="false" customHeight="false" outlineLevel="0" collapsed="false">
      <c r="A49" s="0" t="n">
        <v>96</v>
      </c>
      <c r="B49" s="136" t="n">
        <v>2754078.84394885</v>
      </c>
      <c r="C49" s="136" t="n">
        <v>1436880.86586805</v>
      </c>
      <c r="D49" s="136" t="n">
        <v>960351.425952483</v>
      </c>
      <c r="E49" s="136" t="n">
        <v>260947.724936207</v>
      </c>
      <c r="F49" s="136" t="n">
        <v>0</v>
      </c>
      <c r="G49" s="136" t="n">
        <v>5674.18687574081</v>
      </c>
      <c r="H49" s="136" t="n">
        <v>49031.8998869924</v>
      </c>
      <c r="I49" s="136" t="n">
        <v>32775.6046075103</v>
      </c>
      <c r="J49" s="136" t="n">
        <v>7663.20980481406</v>
      </c>
    </row>
    <row r="50" customFormat="false" ht="12.75" hidden="false" customHeight="false" outlineLevel="0" collapsed="false">
      <c r="A50" s="0" t="n">
        <v>97</v>
      </c>
      <c r="B50" s="136" t="n">
        <v>3392429.43704482</v>
      </c>
      <c r="C50" s="136" t="n">
        <v>1438473.28064373</v>
      </c>
      <c r="D50" s="136" t="n">
        <v>980093.598669686</v>
      </c>
      <c r="E50" s="136" t="n">
        <v>259046.613609421</v>
      </c>
      <c r="F50" s="136" t="n">
        <v>600011.765271512</v>
      </c>
      <c r="G50" s="136" t="n">
        <v>4366.50407950217</v>
      </c>
      <c r="H50" s="136" t="n">
        <v>62146.8416504462</v>
      </c>
      <c r="I50" s="136" t="n">
        <v>40653.6198659955</v>
      </c>
      <c r="J50" s="136" t="n">
        <v>8015.17006481176</v>
      </c>
    </row>
    <row r="51" customFormat="false" ht="12.75" hidden="false" customHeight="false" outlineLevel="0" collapsed="false">
      <c r="A51" s="0" t="n">
        <v>98</v>
      </c>
      <c r="B51" s="136" t="n">
        <v>2748284.62919831</v>
      </c>
      <c r="C51" s="136" t="n">
        <v>1407574.55062885</v>
      </c>
      <c r="D51" s="136" t="n">
        <v>982326.186764096</v>
      </c>
      <c r="E51" s="136" t="n">
        <v>255083.597014708</v>
      </c>
      <c r="F51" s="136" t="n">
        <v>0</v>
      </c>
      <c r="G51" s="136" t="n">
        <v>5715.1955876416</v>
      </c>
      <c r="H51" s="136" t="n">
        <v>56991.9371708774</v>
      </c>
      <c r="I51" s="136" t="n">
        <v>33297.0265307093</v>
      </c>
      <c r="J51" s="136" t="n">
        <v>7161.67818537943</v>
      </c>
    </row>
    <row r="52" customFormat="false" ht="12.75" hidden="false" customHeight="false" outlineLevel="0" collapsed="false">
      <c r="A52" s="0" t="n">
        <v>99</v>
      </c>
      <c r="B52" s="136" t="n">
        <v>2748540.51235526</v>
      </c>
      <c r="C52" s="136" t="n">
        <v>1456882.30619731</v>
      </c>
      <c r="D52" s="136" t="n">
        <v>931821.9804703</v>
      </c>
      <c r="E52" s="136" t="n">
        <v>252656.458290448</v>
      </c>
      <c r="F52" s="136" t="n">
        <v>0</v>
      </c>
      <c r="G52" s="136" t="n">
        <v>6209.16878330806</v>
      </c>
      <c r="H52" s="136" t="n">
        <v>64383.9769644159</v>
      </c>
      <c r="I52" s="136" t="n">
        <v>29093.1437166318</v>
      </c>
      <c r="J52" s="136" t="n">
        <v>6891.51365769415</v>
      </c>
    </row>
    <row r="53" customFormat="false" ht="12.75" hidden="false" customHeight="false" outlineLevel="0" collapsed="false">
      <c r="A53" s="0" t="n">
        <v>100</v>
      </c>
      <c r="B53" s="136" t="n">
        <v>2781878.52427861</v>
      </c>
      <c r="C53" s="136" t="n">
        <v>1453649.03537974</v>
      </c>
      <c r="D53" s="136" t="n">
        <v>974209.551779528</v>
      </c>
      <c r="E53" s="136" t="n">
        <v>251835.411458651</v>
      </c>
      <c r="F53" s="136" t="n">
        <v>0</v>
      </c>
      <c r="G53" s="136" t="n">
        <v>7813.50069699785</v>
      </c>
      <c r="H53" s="136" t="n">
        <v>59077.6955504379</v>
      </c>
      <c r="I53" s="136" t="n">
        <v>29376.2032663988</v>
      </c>
      <c r="J53" s="136" t="n">
        <v>6117.1329491455</v>
      </c>
    </row>
    <row r="54" customFormat="false" ht="12.75" hidden="false" customHeight="false" outlineLevel="0" collapsed="false">
      <c r="A54" s="0" t="n">
        <v>101</v>
      </c>
      <c r="B54" s="136" t="n">
        <v>3326736.12399822</v>
      </c>
      <c r="C54" s="136" t="n">
        <v>1474077.8433598</v>
      </c>
      <c r="D54" s="136" t="n">
        <v>905225.394279962</v>
      </c>
      <c r="E54" s="136" t="n">
        <v>253141.043291522</v>
      </c>
      <c r="F54" s="136" t="n">
        <v>583335.229930007</v>
      </c>
      <c r="G54" s="136" t="n">
        <v>6247.96086675985</v>
      </c>
      <c r="H54" s="136" t="n">
        <v>59062.5523025829</v>
      </c>
      <c r="I54" s="136" t="n">
        <v>41816.1301748407</v>
      </c>
      <c r="J54" s="136" t="n">
        <v>6625.9614963284</v>
      </c>
    </row>
    <row r="55" customFormat="false" ht="12.75" hidden="false" customHeight="false" outlineLevel="0" collapsed="false">
      <c r="A55" s="0" t="n">
        <v>102</v>
      </c>
      <c r="B55" s="136" t="n">
        <v>2684223.25390453</v>
      </c>
      <c r="C55" s="136" t="n">
        <v>1395018.48904636</v>
      </c>
      <c r="D55" s="136" t="n">
        <v>942890.078427248</v>
      </c>
      <c r="E55" s="136" t="n">
        <v>250805.699152103</v>
      </c>
      <c r="F55" s="136" t="n">
        <v>0</v>
      </c>
      <c r="G55" s="136" t="n">
        <v>9027.31292373686</v>
      </c>
      <c r="H55" s="136" t="n">
        <v>42017.5471596829</v>
      </c>
      <c r="I55" s="136" t="n">
        <v>40781.1332532819</v>
      </c>
      <c r="J55" s="136" t="n">
        <v>4148.10615053888</v>
      </c>
    </row>
    <row r="56" customFormat="false" ht="12.75" hidden="false" customHeight="false" outlineLevel="0" collapsed="false">
      <c r="A56" s="0" t="n">
        <v>103</v>
      </c>
      <c r="B56" s="136" t="n">
        <v>2675777.21172811</v>
      </c>
      <c r="C56" s="136" t="n">
        <v>1379617.3295953</v>
      </c>
      <c r="D56" s="136" t="n">
        <v>936663.821809279</v>
      </c>
      <c r="E56" s="136" t="n">
        <v>249316.274173094</v>
      </c>
      <c r="F56" s="136" t="n">
        <v>0</v>
      </c>
      <c r="G56" s="136" t="n">
        <v>8673.35814357392</v>
      </c>
      <c r="H56" s="136" t="n">
        <v>69884.7957462453</v>
      </c>
      <c r="I56" s="136" t="n">
        <v>26193.1869559223</v>
      </c>
      <c r="J56" s="136" t="n">
        <v>8335.81529441477</v>
      </c>
    </row>
    <row r="57" customFormat="false" ht="12.75" hidden="false" customHeight="false" outlineLevel="0" collapsed="false">
      <c r="A57" s="0" t="n">
        <v>104</v>
      </c>
      <c r="B57" s="136" t="n">
        <v>2625080.19574901</v>
      </c>
      <c r="C57" s="136" t="n">
        <v>1391298.74172098</v>
      </c>
      <c r="D57" s="136" t="n">
        <v>902343.437227824</v>
      </c>
      <c r="E57" s="136" t="n">
        <v>245106.26774691</v>
      </c>
      <c r="F57" s="136" t="n">
        <v>0</v>
      </c>
      <c r="G57" s="136" t="n">
        <v>5623.06001967449</v>
      </c>
      <c r="H57" s="136" t="n">
        <v>46793.6522401551</v>
      </c>
      <c r="I57" s="136" t="n">
        <v>29507.993776787</v>
      </c>
      <c r="J57" s="136" t="n">
        <v>6330.81769512284</v>
      </c>
    </row>
    <row r="58" customFormat="false" ht="12.75" hidden="false" customHeight="false" outlineLevel="0" collapsed="false">
      <c r="A58" s="0" t="n">
        <v>105</v>
      </c>
      <c r="B58" s="136" t="n">
        <v>3237466.80568869</v>
      </c>
      <c r="C58" s="136" t="n">
        <v>1426602.5123099</v>
      </c>
      <c r="D58" s="136" t="n">
        <v>884436.838133958</v>
      </c>
      <c r="E58" s="136" t="n">
        <v>245938.987774978</v>
      </c>
      <c r="F58" s="136" t="n">
        <v>583939.933197198</v>
      </c>
      <c r="G58" s="136" t="n">
        <v>6285.62884970747</v>
      </c>
      <c r="H58" s="136" t="n">
        <v>49819.7379823195</v>
      </c>
      <c r="I58" s="136" t="n">
        <v>32554.3160037154</v>
      </c>
      <c r="J58" s="136" t="n">
        <v>8074.73147964968</v>
      </c>
    </row>
    <row r="59" customFormat="false" ht="12.75" hidden="false" customHeight="false" outlineLevel="0" collapsed="false">
      <c r="A59" s="0" t="n">
        <v>106</v>
      </c>
      <c r="B59" s="136" t="n">
        <v>2639577.11573333</v>
      </c>
      <c r="C59" s="136" t="n">
        <v>1399189.30977083</v>
      </c>
      <c r="D59" s="136" t="n">
        <v>889945.809910674</v>
      </c>
      <c r="E59" s="136" t="n">
        <v>244831.910884197</v>
      </c>
      <c r="F59" s="136" t="n">
        <v>0</v>
      </c>
      <c r="G59" s="136" t="n">
        <v>6588.7736122341</v>
      </c>
      <c r="H59" s="136" t="n">
        <v>53258.7340495059</v>
      </c>
      <c r="I59" s="136" t="n">
        <v>36925.5323865868</v>
      </c>
      <c r="J59" s="136" t="n">
        <v>8771.57412629958</v>
      </c>
    </row>
    <row r="60" customFormat="false" ht="12.75" hidden="false" customHeight="false" outlineLevel="0" collapsed="false">
      <c r="A60" s="0" t="n">
        <v>107</v>
      </c>
      <c r="B60" s="136" t="n">
        <v>2673840.74090527</v>
      </c>
      <c r="C60" s="136" t="n">
        <v>1417849.78601595</v>
      </c>
      <c r="D60" s="136" t="n">
        <v>901820.460674098</v>
      </c>
      <c r="E60" s="136" t="n">
        <v>246308.568502998</v>
      </c>
      <c r="F60" s="136" t="n">
        <v>0</v>
      </c>
      <c r="G60" s="136" t="n">
        <v>7273.29427917575</v>
      </c>
      <c r="H60" s="136" t="n">
        <v>65586.000346839</v>
      </c>
      <c r="I60" s="136" t="n">
        <v>25783.6070167085</v>
      </c>
      <c r="J60" s="136" t="n">
        <v>8848.68682276507</v>
      </c>
    </row>
    <row r="61" customFormat="false" ht="12.75" hidden="false" customHeight="false" outlineLevel="0" collapsed="false">
      <c r="A61" s="0" t="n">
        <v>108</v>
      </c>
      <c r="B61" s="136" t="n">
        <v>2641441.10611659</v>
      </c>
      <c r="C61" s="136" t="n">
        <v>1432384.3630811</v>
      </c>
      <c r="D61" s="136" t="n">
        <v>865584.026674002</v>
      </c>
      <c r="E61" s="136" t="n">
        <v>246422.617478723</v>
      </c>
      <c r="F61" s="136" t="n">
        <v>0</v>
      </c>
      <c r="G61" s="136" t="n">
        <v>10435.0358668156</v>
      </c>
      <c r="H61" s="136" t="n">
        <v>45693.1412690158</v>
      </c>
      <c r="I61" s="136" t="n">
        <v>35452.7247976114</v>
      </c>
      <c r="J61" s="136" t="n">
        <v>6675.81965139911</v>
      </c>
    </row>
    <row r="62" customFormat="false" ht="12.75" hidden="false" customHeight="false" outlineLevel="0" collapsed="false">
      <c r="A62" s="0" t="n">
        <v>109</v>
      </c>
      <c r="B62" s="136" t="n">
        <v>3149990.53112224</v>
      </c>
      <c r="C62" s="136" t="n">
        <v>1423481.8541145</v>
      </c>
      <c r="D62" s="136" t="n">
        <v>819618.86052255</v>
      </c>
      <c r="E62" s="136" t="n">
        <v>245679.655001585</v>
      </c>
      <c r="F62" s="136" t="n">
        <v>566237.778160773</v>
      </c>
      <c r="G62" s="136" t="n">
        <v>8310.78020737535</v>
      </c>
      <c r="H62" s="136" t="n">
        <v>49977.2203666274</v>
      </c>
      <c r="I62" s="136" t="n">
        <v>31047.7175085091</v>
      </c>
      <c r="J62" s="136" t="n">
        <v>7619.43455879612</v>
      </c>
    </row>
    <row r="63" customFormat="false" ht="12.75" hidden="false" customHeight="false" outlineLevel="0" collapsed="false">
      <c r="A63" s="0" t="n">
        <v>110</v>
      </c>
      <c r="B63" s="136" t="n">
        <v>2522166.97854775</v>
      </c>
      <c r="C63" s="136" t="n">
        <v>1369105.81217606</v>
      </c>
      <c r="D63" s="136" t="n">
        <v>823223.147195682</v>
      </c>
      <c r="E63" s="136" t="n">
        <v>242806.692793421</v>
      </c>
      <c r="F63" s="136" t="n">
        <v>0</v>
      </c>
      <c r="G63" s="136" t="n">
        <v>8244.02177953666</v>
      </c>
      <c r="H63" s="136" t="n">
        <v>44674.8361408834</v>
      </c>
      <c r="I63" s="136" t="n">
        <v>27025.7327422154</v>
      </c>
      <c r="J63" s="136" t="n">
        <v>7590.49142328243</v>
      </c>
    </row>
    <row r="64" customFormat="false" ht="12.75" hidden="false" customHeight="false" outlineLevel="0" collapsed="false">
      <c r="A64" s="0" t="n">
        <v>111</v>
      </c>
      <c r="B64" s="136" t="n">
        <v>2568657.66307012</v>
      </c>
      <c r="C64" s="136" t="n">
        <v>1367097.79680083</v>
      </c>
      <c r="D64" s="136" t="n">
        <v>849209.247234688</v>
      </c>
      <c r="E64" s="136" t="n">
        <v>240566.970964169</v>
      </c>
      <c r="F64" s="136" t="n">
        <v>0</v>
      </c>
      <c r="G64" s="136" t="n">
        <v>4757.26606495632</v>
      </c>
      <c r="H64" s="136" t="n">
        <v>60027.4537896179</v>
      </c>
      <c r="I64" s="136" t="n">
        <v>38231.9726426699</v>
      </c>
      <c r="J64" s="136" t="n">
        <v>7570.20579656264</v>
      </c>
    </row>
    <row r="65" customFormat="false" ht="12.75" hidden="false" customHeight="false" outlineLevel="0" collapsed="false">
      <c r="A65" s="0" t="n">
        <v>112</v>
      </c>
      <c r="B65" s="136" t="n">
        <v>2555618.2905002</v>
      </c>
      <c r="C65" s="136" t="n">
        <v>1372544.58434104</v>
      </c>
      <c r="D65" s="136" t="n">
        <v>853144.198697429</v>
      </c>
      <c r="E65" s="136" t="n">
        <v>240895.859945927</v>
      </c>
      <c r="F65" s="136" t="n">
        <v>0</v>
      </c>
      <c r="G65" s="136" t="n">
        <v>7181.53281407412</v>
      </c>
      <c r="H65" s="136" t="n">
        <v>36770.0856154566</v>
      </c>
      <c r="I65" s="136" t="n">
        <v>36350.5059130004</v>
      </c>
      <c r="J65" s="136" t="n">
        <v>7509.62512050222</v>
      </c>
    </row>
    <row r="66" customFormat="false" ht="12.75" hidden="false" customHeight="false" outlineLevel="0" collapsed="false">
      <c r="A66" s="0" t="n">
        <v>113</v>
      </c>
      <c r="B66" s="136" t="n">
        <v>3138109.3306565</v>
      </c>
      <c r="C66" s="136" t="n">
        <v>1392152.30825806</v>
      </c>
      <c r="D66" s="136" t="n">
        <v>837361.527071805</v>
      </c>
      <c r="E66" s="136" t="n">
        <v>240866.272364725</v>
      </c>
      <c r="F66" s="136" t="n">
        <v>559510.138553518</v>
      </c>
      <c r="G66" s="136" t="n">
        <v>5420.58449562066</v>
      </c>
      <c r="H66" s="136" t="n">
        <v>54804.973538329</v>
      </c>
      <c r="I66" s="136" t="n">
        <v>39682.7859438191</v>
      </c>
      <c r="J66" s="136" t="n">
        <v>7708.08516847057</v>
      </c>
    </row>
    <row r="67" customFormat="false" ht="12.75" hidden="false" customHeight="false" outlineLevel="0" collapsed="false">
      <c r="A67" s="0" t="n">
        <v>114</v>
      </c>
      <c r="B67" s="136" t="n">
        <v>2476013.01412128</v>
      </c>
      <c r="C67" s="136" t="n">
        <v>1321985.83774979</v>
      </c>
      <c r="D67" s="136" t="n">
        <v>821899.158142726</v>
      </c>
      <c r="E67" s="136" t="n">
        <v>237725.717032698</v>
      </c>
      <c r="F67" s="136" t="n">
        <v>0</v>
      </c>
      <c r="G67" s="136" t="n">
        <v>6583.60205556878</v>
      </c>
      <c r="H67" s="136" t="n">
        <v>42114.7581338793</v>
      </c>
      <c r="I67" s="136" t="n">
        <v>38171.0297321364</v>
      </c>
      <c r="J67" s="136" t="n">
        <v>6922.19954438785</v>
      </c>
    </row>
    <row r="68" customFormat="false" ht="12.75" hidden="false" customHeight="false" outlineLevel="0" collapsed="false">
      <c r="A68" s="0" t="n">
        <v>115</v>
      </c>
      <c r="B68" s="136" t="n">
        <v>2541053.12060485</v>
      </c>
      <c r="C68" s="136" t="n">
        <v>1433655.03222577</v>
      </c>
      <c r="D68" s="136" t="n">
        <v>759694.921909717</v>
      </c>
      <c r="E68" s="136" t="n">
        <v>239616.838952657</v>
      </c>
      <c r="F68" s="136" t="n">
        <v>0</v>
      </c>
      <c r="G68" s="136" t="n">
        <v>6611.98773882902</v>
      </c>
      <c r="H68" s="136" t="n">
        <v>54222.2939228625</v>
      </c>
      <c r="I68" s="136" t="n">
        <v>37203.6532914447</v>
      </c>
      <c r="J68" s="136" t="n">
        <v>9430.50236130168</v>
      </c>
    </row>
    <row r="69" customFormat="false" ht="12.75" hidden="false" customHeight="false" outlineLevel="0" collapsed="false">
      <c r="A69" s="0" t="n">
        <v>116</v>
      </c>
      <c r="B69" s="136" t="n">
        <v>2501867.15237314</v>
      </c>
      <c r="C69" s="136" t="n">
        <v>1315100.84792307</v>
      </c>
      <c r="D69" s="136" t="n">
        <v>851042.150097209</v>
      </c>
      <c r="E69" s="136" t="n">
        <v>237669.683318497</v>
      </c>
      <c r="F69" s="136" t="n">
        <v>0</v>
      </c>
      <c r="G69" s="136" t="n">
        <v>7303.69458687355</v>
      </c>
      <c r="H69" s="136" t="n">
        <v>50004.0672225221</v>
      </c>
      <c r="I69" s="136" t="n">
        <v>34210.7476377551</v>
      </c>
      <c r="J69" s="136" t="n">
        <v>6745.35371580886</v>
      </c>
    </row>
    <row r="70" customFormat="false" ht="12.75" hidden="false" customHeight="false" outlineLevel="0" collapsed="false">
      <c r="A70" s="0" t="n">
        <v>117</v>
      </c>
      <c r="B70" s="136" t="n">
        <v>3076103.87627589</v>
      </c>
      <c r="C70" s="136" t="n">
        <v>1345573.17926972</v>
      </c>
      <c r="D70" s="136" t="n">
        <v>836785.893065354</v>
      </c>
      <c r="E70" s="136" t="n">
        <v>235139.528047166</v>
      </c>
      <c r="F70" s="136" t="n">
        <v>551494.855600681</v>
      </c>
      <c r="G70" s="136" t="n">
        <v>3799.64155162744</v>
      </c>
      <c r="H70" s="136" t="n">
        <v>60117.9819298818</v>
      </c>
      <c r="I70" s="136" t="n">
        <v>35308.9524791966</v>
      </c>
      <c r="J70" s="136" t="n">
        <v>8556.40603914643</v>
      </c>
    </row>
    <row r="71" customFormat="false" ht="12.75" hidden="false" customHeight="false" outlineLevel="0" collapsed="false">
      <c r="A71" s="0" t="n">
        <v>118</v>
      </c>
      <c r="B71" s="136" t="n">
        <v>2462443.95080351</v>
      </c>
      <c r="C71" s="136" t="n">
        <v>1344801.75491582</v>
      </c>
      <c r="D71" s="136" t="n">
        <v>778470.554000305</v>
      </c>
      <c r="E71" s="136" t="n">
        <v>236987.736729439</v>
      </c>
      <c r="F71" s="136" t="n">
        <v>0</v>
      </c>
      <c r="G71" s="136" t="n">
        <v>7187.57540753087</v>
      </c>
      <c r="H71" s="136" t="n">
        <v>51163.2742041592</v>
      </c>
      <c r="I71" s="136" t="n">
        <v>36530.6557336798</v>
      </c>
      <c r="J71" s="136" t="n">
        <v>6951.99993017837</v>
      </c>
    </row>
    <row r="72" customFormat="false" ht="12.75" hidden="false" customHeight="false" outlineLevel="0" collapsed="false">
      <c r="A72" s="0" t="n">
        <v>119</v>
      </c>
      <c r="B72" s="136" t="n">
        <v>2483775.01788935</v>
      </c>
      <c r="C72" s="136" t="n">
        <v>1353791.36633572</v>
      </c>
      <c r="D72" s="136" t="n">
        <v>785353.894357017</v>
      </c>
      <c r="E72" s="136" t="n">
        <v>238740.952861219</v>
      </c>
      <c r="F72" s="136" t="n">
        <v>0</v>
      </c>
      <c r="G72" s="136" t="n">
        <v>4129.75270494472</v>
      </c>
      <c r="H72" s="136" t="n">
        <v>57183.0382311569</v>
      </c>
      <c r="I72" s="136" t="n">
        <v>35537.798700214</v>
      </c>
      <c r="J72" s="136" t="n">
        <v>8384.22120688163</v>
      </c>
    </row>
    <row r="73" customFormat="false" ht="12.75" hidden="false" customHeight="false" outlineLevel="0" collapsed="false">
      <c r="A73" s="0" t="n">
        <v>120</v>
      </c>
      <c r="B73" s="136" t="n">
        <v>2511905.71855104</v>
      </c>
      <c r="C73" s="136" t="n">
        <v>1363685.42942065</v>
      </c>
      <c r="D73" s="136" t="n">
        <v>803181.093399146</v>
      </c>
      <c r="E73" s="136" t="n">
        <v>238614.287678518</v>
      </c>
      <c r="F73" s="136" t="n">
        <v>0</v>
      </c>
      <c r="G73" s="136" t="n">
        <v>5931.29971347943</v>
      </c>
      <c r="H73" s="136" t="n">
        <v>53892.6758537963</v>
      </c>
      <c r="I73" s="136" t="n">
        <v>37524.4583972508</v>
      </c>
      <c r="J73" s="136" t="n">
        <v>7619.94148970606</v>
      </c>
    </row>
    <row r="74" customFormat="false" ht="12.75" hidden="false" customHeight="false" outlineLevel="0" collapsed="false">
      <c r="A74" s="0" t="n">
        <v>121</v>
      </c>
      <c r="B74" s="136" t="n">
        <v>3049195.70831574</v>
      </c>
      <c r="C74" s="136" t="n">
        <v>1342331.36389323</v>
      </c>
      <c r="D74" s="136" t="n">
        <v>821707.724888547</v>
      </c>
      <c r="E74" s="136" t="n">
        <v>238664.06542322</v>
      </c>
      <c r="F74" s="136" t="n">
        <v>550785.630217001</v>
      </c>
      <c r="G74" s="136" t="n">
        <v>6888.13022276644</v>
      </c>
      <c r="H74" s="136" t="n">
        <v>56589.6553242171</v>
      </c>
      <c r="I74" s="136" t="n">
        <v>23783.7305022424</v>
      </c>
      <c r="J74" s="136" t="n">
        <v>7847.03031176591</v>
      </c>
    </row>
    <row r="75" customFormat="false" ht="12.75" hidden="false" customHeight="false" outlineLevel="0" collapsed="false">
      <c r="A75" s="0" t="n">
        <v>122</v>
      </c>
      <c r="B75" s="136" t="n">
        <v>2511561.94126691</v>
      </c>
      <c r="C75" s="136" t="n">
        <v>1396910.17092696</v>
      </c>
      <c r="D75" s="136" t="n">
        <v>766147.632519871</v>
      </c>
      <c r="E75" s="136" t="n">
        <v>238174.84003794</v>
      </c>
      <c r="F75" s="136" t="n">
        <v>0</v>
      </c>
      <c r="G75" s="136" t="n">
        <v>7033.49146443841</v>
      </c>
      <c r="H75" s="136" t="n">
        <v>62426.7724224795</v>
      </c>
      <c r="I75" s="136" t="n">
        <v>30514.6085492018</v>
      </c>
      <c r="J75" s="136" t="n">
        <v>8167.93724120428</v>
      </c>
    </row>
    <row r="76" customFormat="false" ht="12.75" hidden="false" customHeight="false" outlineLevel="0" collapsed="false">
      <c r="A76" s="0" t="n">
        <v>123</v>
      </c>
      <c r="B76" s="136" t="n">
        <v>2475275.3737525</v>
      </c>
      <c r="C76" s="136" t="n">
        <v>1343922.08407268</v>
      </c>
      <c r="D76" s="136" t="n">
        <v>786916.891550544</v>
      </c>
      <c r="E76" s="136" t="n">
        <v>236006.411784662</v>
      </c>
      <c r="F76" s="136" t="n">
        <v>0</v>
      </c>
      <c r="G76" s="136" t="n">
        <v>6910.94352876864</v>
      </c>
      <c r="H76" s="136" t="n">
        <v>55240.6099565894</v>
      </c>
      <c r="I76" s="136" t="n">
        <v>37193.1249723059</v>
      </c>
      <c r="J76" s="136" t="n">
        <v>8907.98897576815</v>
      </c>
    </row>
    <row r="77" customFormat="false" ht="12.75" hidden="false" customHeight="false" outlineLevel="0" collapsed="false">
      <c r="A77" s="0" t="n">
        <v>124</v>
      </c>
      <c r="B77" s="136" t="n">
        <v>2506127.52240722</v>
      </c>
      <c r="C77" s="136" t="n">
        <v>1350891.40358241</v>
      </c>
      <c r="D77" s="136" t="n">
        <v>810280.874506055</v>
      </c>
      <c r="E77" s="136" t="n">
        <v>231450.289092573</v>
      </c>
      <c r="F77" s="136" t="n">
        <v>0</v>
      </c>
      <c r="G77" s="136" t="n">
        <v>12824.714826699</v>
      </c>
      <c r="H77" s="136" t="n">
        <v>69726.9718024027</v>
      </c>
      <c r="I77" s="136" t="n">
        <v>22566.8464309137</v>
      </c>
      <c r="J77" s="136" t="n">
        <v>8266.15986974919</v>
      </c>
    </row>
    <row r="78" customFormat="false" ht="12.75" hidden="false" customHeight="false" outlineLevel="0" collapsed="false">
      <c r="A78" s="0" t="n">
        <v>125</v>
      </c>
      <c r="B78" s="136" t="n">
        <v>2958255.55211037</v>
      </c>
      <c r="C78" s="136" t="n">
        <v>1359747.32116138</v>
      </c>
      <c r="D78" s="136" t="n">
        <v>742308.548748689</v>
      </c>
      <c r="E78" s="136" t="n">
        <v>233690.441445553</v>
      </c>
      <c r="F78" s="136" t="n">
        <v>527148.371435315</v>
      </c>
      <c r="G78" s="136" t="n">
        <v>7440.3371804681</v>
      </c>
      <c r="H78" s="136" t="n">
        <v>57475.8113609662</v>
      </c>
      <c r="I78" s="136" t="n">
        <v>23461.4544759209</v>
      </c>
      <c r="J78" s="136" t="n">
        <v>8438.3694799921</v>
      </c>
    </row>
    <row r="79" customFormat="false" ht="12.75" hidden="false" customHeight="false" outlineLevel="0" collapsed="false">
      <c r="A79" s="0" t="n">
        <v>126</v>
      </c>
      <c r="B79" s="136" t="n">
        <v>2384984.58158429</v>
      </c>
      <c r="C79" s="136" t="n">
        <v>1329695.41885006</v>
      </c>
      <c r="D79" s="136" t="n">
        <v>734318.919030271</v>
      </c>
      <c r="E79" s="136" t="n">
        <v>231636.557233193</v>
      </c>
      <c r="F79" s="136" t="n">
        <v>0</v>
      </c>
      <c r="G79" s="136" t="n">
        <v>9185.90646255242</v>
      </c>
      <c r="H79" s="136" t="n">
        <v>44717.6996423664</v>
      </c>
      <c r="I79" s="136" t="n">
        <v>26767.5059399788</v>
      </c>
      <c r="J79" s="136" t="n">
        <v>8181.75222066782</v>
      </c>
    </row>
    <row r="80" customFormat="false" ht="12.75" hidden="false" customHeight="false" outlineLevel="0" collapsed="false">
      <c r="A80" s="0" t="n">
        <v>127</v>
      </c>
      <c r="B80" s="136" t="n">
        <v>2440417.16844505</v>
      </c>
      <c r="C80" s="136" t="n">
        <v>1430697.24999107</v>
      </c>
      <c r="D80" s="136" t="n">
        <v>662348.225672471</v>
      </c>
      <c r="E80" s="136" t="n">
        <v>229843.933798475</v>
      </c>
      <c r="F80" s="136" t="n">
        <v>0</v>
      </c>
      <c r="G80" s="136" t="n">
        <v>4846.06260010483</v>
      </c>
      <c r="H80" s="136" t="n">
        <v>63744.8999543833</v>
      </c>
      <c r="I80" s="136" t="n">
        <v>39183.7665543647</v>
      </c>
      <c r="J80" s="136" t="n">
        <v>8649.14261691194</v>
      </c>
    </row>
    <row r="81" customFormat="false" ht="12.75" hidden="false" customHeight="false" outlineLevel="0" collapsed="false">
      <c r="A81" s="0" t="n">
        <v>128</v>
      </c>
      <c r="B81" s="136" t="n">
        <v>2447704.49546203</v>
      </c>
      <c r="C81" s="136" t="n">
        <v>1385944.48684396</v>
      </c>
      <c r="D81" s="136" t="n">
        <v>724689.375480665</v>
      </c>
      <c r="E81" s="136" t="n">
        <v>229758.366141055</v>
      </c>
      <c r="F81" s="136" t="n">
        <v>0</v>
      </c>
      <c r="G81" s="136" t="n">
        <v>6714.64866094013</v>
      </c>
      <c r="H81" s="136" t="n">
        <v>59136.785604161</v>
      </c>
      <c r="I81" s="136" t="n">
        <v>30891.7430649894</v>
      </c>
      <c r="J81" s="136" t="n">
        <v>7430.57614561091</v>
      </c>
    </row>
    <row r="82" customFormat="false" ht="12.75" hidden="false" customHeight="false" outlineLevel="0" collapsed="false">
      <c r="A82" s="0" t="n">
        <v>129</v>
      </c>
      <c r="B82" s="136" t="n">
        <v>2958819.09553334</v>
      </c>
      <c r="C82" s="136" t="n">
        <v>1383193.22587969</v>
      </c>
      <c r="D82" s="136" t="n">
        <v>725704.963690542</v>
      </c>
      <c r="E82" s="136" t="n">
        <v>229655.595457944</v>
      </c>
      <c r="F82" s="136" t="n">
        <v>517911.314167355</v>
      </c>
      <c r="G82" s="136" t="n">
        <v>6618.84714464927</v>
      </c>
      <c r="H82" s="136" t="n">
        <v>55636.5240548828</v>
      </c>
      <c r="I82" s="136" t="n">
        <v>30493.1785454261</v>
      </c>
      <c r="J82" s="136" t="n">
        <v>9113.19057637608</v>
      </c>
    </row>
    <row r="83" customFormat="false" ht="12.75" hidden="false" customHeight="false" outlineLevel="0" collapsed="false">
      <c r="A83" s="0" t="n">
        <v>130</v>
      </c>
      <c r="B83" s="136" t="n">
        <v>2461826.77727858</v>
      </c>
      <c r="C83" s="136" t="n">
        <v>1392606.08426009</v>
      </c>
      <c r="D83" s="136" t="n">
        <v>740736.02610157</v>
      </c>
      <c r="E83" s="136" t="n">
        <v>227527.604920362</v>
      </c>
      <c r="F83" s="136" t="n">
        <v>0</v>
      </c>
      <c r="G83" s="136" t="n">
        <v>6736.13405142968</v>
      </c>
      <c r="H83" s="136" t="n">
        <v>47172.9072731367</v>
      </c>
      <c r="I83" s="136" t="n">
        <v>40381.4676863363</v>
      </c>
      <c r="J83" s="136" t="n">
        <v>6968.15219290761</v>
      </c>
    </row>
    <row r="84" customFormat="false" ht="12.75" hidden="false" customHeight="false" outlineLevel="0" collapsed="false">
      <c r="A84" s="0" t="n">
        <v>131</v>
      </c>
      <c r="B84" s="136" t="n">
        <v>2466675.43865289</v>
      </c>
      <c r="C84" s="136" t="n">
        <v>1418891.1015402</v>
      </c>
      <c r="D84" s="136" t="n">
        <v>708816.439604635</v>
      </c>
      <c r="E84" s="136" t="n">
        <v>225312.898585626</v>
      </c>
      <c r="F84" s="136" t="n">
        <v>0</v>
      </c>
      <c r="G84" s="136" t="n">
        <v>10851.3042075975</v>
      </c>
      <c r="H84" s="136" t="n">
        <v>53743.4371558849</v>
      </c>
      <c r="I84" s="136" t="n">
        <v>41124.0865393761</v>
      </c>
      <c r="J84" s="136" t="n">
        <v>8076.43590794842</v>
      </c>
    </row>
    <row r="85" customFormat="false" ht="12.75" hidden="false" customHeight="false" outlineLevel="0" collapsed="false">
      <c r="A85" s="0" t="n">
        <v>132</v>
      </c>
      <c r="B85" s="136" t="n">
        <v>2448893.4316165</v>
      </c>
      <c r="C85" s="136" t="n">
        <v>1389683.6721358</v>
      </c>
      <c r="D85" s="136" t="n">
        <v>736534.75040804</v>
      </c>
      <c r="E85" s="136" t="n">
        <v>224733.736824904</v>
      </c>
      <c r="F85" s="136" t="n">
        <v>0</v>
      </c>
      <c r="G85" s="136" t="n">
        <v>7593.27534744259</v>
      </c>
      <c r="H85" s="136" t="n">
        <v>49102.3406360254</v>
      </c>
      <c r="I85" s="136" t="n">
        <v>32627.5996050249</v>
      </c>
      <c r="J85" s="136" t="n">
        <v>7158.6279410075</v>
      </c>
    </row>
    <row r="86" customFormat="false" ht="12.75" hidden="false" customHeight="false" outlineLevel="0" collapsed="false">
      <c r="A86" s="0" t="n">
        <v>133</v>
      </c>
      <c r="B86" s="136" t="n">
        <v>2918287.41749222</v>
      </c>
      <c r="C86" s="136" t="n">
        <v>1377447.01463737</v>
      </c>
      <c r="D86" s="136" t="n">
        <v>703149.572760289</v>
      </c>
      <c r="E86" s="136" t="n">
        <v>227440.858101937</v>
      </c>
      <c r="F86" s="136" t="n">
        <v>522997.76673317</v>
      </c>
      <c r="G86" s="136" t="n">
        <v>8175.2756987505</v>
      </c>
      <c r="H86" s="136" t="n">
        <v>35955.0264721881</v>
      </c>
      <c r="I86" s="136" t="n">
        <v>37634.7745919201</v>
      </c>
      <c r="J86" s="136" t="n">
        <v>5516.89183634674</v>
      </c>
    </row>
    <row r="87" customFormat="false" ht="12.75" hidden="false" customHeight="false" outlineLevel="0" collapsed="false">
      <c r="A87" s="0" t="n">
        <v>134</v>
      </c>
      <c r="B87" s="136" t="n">
        <v>2385024.8121972</v>
      </c>
      <c r="C87" s="136" t="n">
        <v>1340444.73706957</v>
      </c>
      <c r="D87" s="136" t="n">
        <v>714262.137339659</v>
      </c>
      <c r="E87" s="136" t="n">
        <v>224487.046714156</v>
      </c>
      <c r="F87" s="136" t="n">
        <v>0</v>
      </c>
      <c r="G87" s="136" t="n">
        <v>6375.29610641073</v>
      </c>
      <c r="H87" s="136" t="n">
        <v>62083.691448076</v>
      </c>
      <c r="I87" s="136" t="n">
        <v>28853.5884241126</v>
      </c>
      <c r="J87" s="136" t="n">
        <v>8049.3938262662</v>
      </c>
    </row>
    <row r="88" customFormat="false" ht="12.75" hidden="false" customHeight="false" outlineLevel="0" collapsed="false">
      <c r="A88" s="0" t="n">
        <v>135</v>
      </c>
      <c r="B88" s="136" t="n">
        <v>2394561.74164417</v>
      </c>
      <c r="C88" s="136" t="n">
        <v>1364646.10858859</v>
      </c>
      <c r="D88" s="136" t="n">
        <v>720973.8639084</v>
      </c>
      <c r="E88" s="136" t="n">
        <v>221479.451708214</v>
      </c>
      <c r="F88" s="136" t="n">
        <v>0</v>
      </c>
      <c r="G88" s="136" t="n">
        <v>5648.46903148738</v>
      </c>
      <c r="H88" s="136" t="n">
        <v>46770.7289820945</v>
      </c>
      <c r="I88" s="136" t="n">
        <v>31829.9190315677</v>
      </c>
      <c r="J88" s="136" t="n">
        <v>6599.80688218663</v>
      </c>
    </row>
    <row r="89" customFormat="false" ht="12.75" hidden="false" customHeight="false" outlineLevel="0" collapsed="false">
      <c r="A89" s="0" t="n">
        <v>136</v>
      </c>
      <c r="B89" s="136" t="n">
        <v>2411225.90330221</v>
      </c>
      <c r="C89" s="136" t="n">
        <v>1362559.91023042</v>
      </c>
      <c r="D89" s="136" t="n">
        <v>744828.313692324</v>
      </c>
      <c r="E89" s="136" t="n">
        <v>220640.374964358</v>
      </c>
      <c r="F89" s="136" t="n">
        <v>0</v>
      </c>
      <c r="G89" s="136" t="n">
        <v>7047.17312705136</v>
      </c>
      <c r="H89" s="136" t="n">
        <v>33036.6888139509</v>
      </c>
      <c r="I89" s="136" t="n">
        <v>38032.69562486</v>
      </c>
      <c r="J89" s="136" t="n">
        <v>4960.80296420335</v>
      </c>
    </row>
    <row r="90" customFormat="false" ht="12.75" hidden="false" customHeight="false" outlineLevel="0" collapsed="false">
      <c r="A90" s="0" t="n">
        <v>137</v>
      </c>
      <c r="B90" s="136" t="n">
        <v>2863514.32936898</v>
      </c>
      <c r="C90" s="136" t="n">
        <v>1318885.01601157</v>
      </c>
      <c r="D90" s="136" t="n">
        <v>718752.548357921</v>
      </c>
      <c r="E90" s="136" t="n">
        <v>220342.884363996</v>
      </c>
      <c r="F90" s="136" t="n">
        <v>522059.825343349</v>
      </c>
      <c r="G90" s="136" t="n">
        <v>9349.67149850191</v>
      </c>
      <c r="H90" s="136" t="n">
        <v>40341.6087531466</v>
      </c>
      <c r="I90" s="136" t="n">
        <v>30451.9891865146</v>
      </c>
      <c r="J90" s="136" t="n">
        <v>6775.4912049763</v>
      </c>
    </row>
    <row r="91" customFormat="false" ht="12.75" hidden="false" customHeight="false" outlineLevel="0" collapsed="false">
      <c r="A91" s="0" t="n">
        <v>138</v>
      </c>
      <c r="B91" s="136" t="n">
        <v>2378076.46544607</v>
      </c>
      <c r="C91" s="136" t="n">
        <v>1335674.08192813</v>
      </c>
      <c r="D91" s="136" t="n">
        <v>728385.948172746</v>
      </c>
      <c r="E91" s="136" t="n">
        <v>221177.225766326</v>
      </c>
      <c r="F91" s="136" t="n">
        <v>0</v>
      </c>
      <c r="G91" s="136" t="n">
        <v>7677.23244919416</v>
      </c>
      <c r="H91" s="136" t="n">
        <v>50896.2025128714</v>
      </c>
      <c r="I91" s="136" t="n">
        <v>28706.777614447</v>
      </c>
      <c r="J91" s="136" t="n">
        <v>6791.1443548808</v>
      </c>
    </row>
    <row r="92" customFormat="false" ht="12.75" hidden="false" customHeight="false" outlineLevel="0" collapsed="false">
      <c r="A92" s="0" t="n">
        <v>139</v>
      </c>
      <c r="B92" s="136" t="n">
        <v>2383595.97185577</v>
      </c>
      <c r="C92" s="136" t="n">
        <v>1340622.03930011</v>
      </c>
      <c r="D92" s="136" t="n">
        <v>743855.674406882</v>
      </c>
      <c r="E92" s="136" t="n">
        <v>217225.485060385</v>
      </c>
      <c r="F92" s="136" t="n">
        <v>0</v>
      </c>
      <c r="G92" s="136" t="n">
        <v>6912.15459176585</v>
      </c>
      <c r="H92" s="136" t="n">
        <v>43758.9895590527</v>
      </c>
      <c r="I92" s="136" t="n">
        <v>30753.3316089425</v>
      </c>
      <c r="J92" s="136" t="n">
        <v>6028.32460650447</v>
      </c>
    </row>
    <row r="93" customFormat="false" ht="12.75" hidden="false" customHeight="false" outlineLevel="0" collapsed="false">
      <c r="A93" s="0" t="n">
        <v>140</v>
      </c>
      <c r="B93" s="136" t="n">
        <v>2320394.83183382</v>
      </c>
      <c r="C93" s="136" t="n">
        <v>1258043.82317035</v>
      </c>
      <c r="D93" s="136" t="n">
        <v>762287.531726258</v>
      </c>
      <c r="E93" s="136" t="n">
        <v>218464.484435541</v>
      </c>
      <c r="F93" s="136" t="n">
        <v>0</v>
      </c>
      <c r="G93" s="136" t="n">
        <v>6810.00166390763</v>
      </c>
      <c r="H93" s="136" t="n">
        <v>40746.193777773</v>
      </c>
      <c r="I93" s="136" t="n">
        <v>28510.8875335768</v>
      </c>
      <c r="J93" s="136" t="n">
        <v>5766.34541342139</v>
      </c>
    </row>
    <row r="94" customFormat="false" ht="12.75" hidden="false" customHeight="false" outlineLevel="0" collapsed="false">
      <c r="A94" s="0" t="n">
        <v>141</v>
      </c>
      <c r="B94" s="136" t="n">
        <v>2827907.79821972</v>
      </c>
      <c r="C94" s="136" t="n">
        <v>1313458.39897531</v>
      </c>
      <c r="D94" s="136" t="n">
        <v>683163.723444935</v>
      </c>
      <c r="E94" s="136" t="n">
        <v>218208.599119106</v>
      </c>
      <c r="F94" s="136" t="n">
        <v>523676.594304698</v>
      </c>
      <c r="G94" s="136" t="n">
        <v>5661.35500950078</v>
      </c>
      <c r="H94" s="136" t="n">
        <v>53256.134135104</v>
      </c>
      <c r="I94" s="136" t="n">
        <v>24949.18883696</v>
      </c>
      <c r="J94" s="136" t="n">
        <v>7603.8827991721</v>
      </c>
    </row>
    <row r="95" customFormat="false" ht="12.75" hidden="false" customHeight="false" outlineLevel="0" collapsed="false">
      <c r="A95" s="0" t="n">
        <v>142</v>
      </c>
      <c r="B95" s="136" t="n">
        <v>2321277.95857898</v>
      </c>
      <c r="C95" s="136" t="n">
        <v>1239085.62891162</v>
      </c>
      <c r="D95" s="136" t="n">
        <v>747747.157184186</v>
      </c>
      <c r="E95" s="136" t="n">
        <v>217627.232398934</v>
      </c>
      <c r="F95" s="136" t="n">
        <v>0</v>
      </c>
      <c r="G95" s="136" t="n">
        <v>8621.6967381014</v>
      </c>
      <c r="H95" s="136" t="n">
        <v>54443.5081134988</v>
      </c>
      <c r="I95" s="136" t="n">
        <v>47632.8407097408</v>
      </c>
      <c r="J95" s="136" t="n">
        <v>8441.54136629875</v>
      </c>
    </row>
    <row r="96" customFormat="false" ht="12.75" hidden="false" customHeight="false" outlineLevel="0" collapsed="false">
      <c r="A96" s="0" t="n">
        <v>143</v>
      </c>
      <c r="B96" s="136" t="n">
        <v>2310090.04461186</v>
      </c>
      <c r="C96" s="136" t="n">
        <v>1235627.18841659</v>
      </c>
      <c r="D96" s="136" t="n">
        <v>761766.778490262</v>
      </c>
      <c r="E96" s="136" t="n">
        <v>215805.395781357</v>
      </c>
      <c r="F96" s="136" t="n">
        <v>0</v>
      </c>
      <c r="G96" s="136" t="n">
        <v>5444.42651854775</v>
      </c>
      <c r="H96" s="136" t="n">
        <v>48668.3470698185</v>
      </c>
      <c r="I96" s="136" t="n">
        <v>37461.3602244385</v>
      </c>
      <c r="J96" s="136" t="n">
        <v>6600.24848699966</v>
      </c>
    </row>
    <row r="97" customFormat="false" ht="12.75" hidden="false" customHeight="false" outlineLevel="0" collapsed="false">
      <c r="A97" s="0" t="n">
        <v>144</v>
      </c>
      <c r="B97" s="136" t="n">
        <v>2254381.67396942</v>
      </c>
      <c r="C97" s="136" t="n">
        <v>1218148.0524276</v>
      </c>
      <c r="D97" s="136" t="n">
        <v>730069.297049312</v>
      </c>
      <c r="E97" s="136" t="n">
        <v>214946.214699286</v>
      </c>
      <c r="F97" s="136" t="n">
        <v>0</v>
      </c>
      <c r="G97" s="136" t="n">
        <v>8997.54028683441</v>
      </c>
      <c r="H97" s="136" t="n">
        <v>51804.2129583381</v>
      </c>
      <c r="I97" s="136" t="n">
        <v>25218.2810122059</v>
      </c>
      <c r="J97" s="136" t="n">
        <v>7558.23664681263</v>
      </c>
    </row>
    <row r="98" customFormat="false" ht="12.75" hidden="false" customHeight="false" outlineLevel="0" collapsed="false">
      <c r="A98" s="0" t="n">
        <v>145</v>
      </c>
      <c r="B98" s="136" t="n">
        <v>2808186.98907732</v>
      </c>
      <c r="C98" s="136" t="n">
        <v>1231755.02396616</v>
      </c>
      <c r="D98" s="136" t="n">
        <v>732377.760084896</v>
      </c>
      <c r="E98" s="136" t="n">
        <v>217039.09423777</v>
      </c>
      <c r="F98" s="136" t="n">
        <v>514914.132579873</v>
      </c>
      <c r="G98" s="136" t="n">
        <v>6815.23473486375</v>
      </c>
      <c r="H98" s="136" t="n">
        <v>69932.5100378373</v>
      </c>
      <c r="I98" s="136" t="n">
        <v>28669.0181907734</v>
      </c>
      <c r="J98" s="136" t="n">
        <v>8663.51428068015</v>
      </c>
    </row>
    <row r="99" customFormat="false" ht="12.75" hidden="false" customHeight="false" outlineLevel="0" collapsed="false">
      <c r="A99" s="0" t="n">
        <v>146</v>
      </c>
      <c r="B99" s="136" t="n">
        <v>2300902.85714282</v>
      </c>
      <c r="C99" s="136" t="n">
        <v>1204286.24922001</v>
      </c>
      <c r="D99" s="136" t="n">
        <v>765227.751992684</v>
      </c>
      <c r="E99" s="136" t="n">
        <v>214523.773597041</v>
      </c>
      <c r="F99" s="136" t="n">
        <v>0</v>
      </c>
      <c r="G99" s="136" t="n">
        <v>6685.98358771791</v>
      </c>
      <c r="H99" s="136" t="n">
        <v>46244.5234638303</v>
      </c>
      <c r="I99" s="136" t="n">
        <v>57923.488701992</v>
      </c>
      <c r="J99" s="136" t="n">
        <v>6880.3953730328</v>
      </c>
    </row>
    <row r="100" customFormat="false" ht="12.75" hidden="false" customHeight="false" outlineLevel="0" collapsed="false">
      <c r="A100" s="0" t="n">
        <v>147</v>
      </c>
      <c r="B100" s="136" t="n">
        <v>2307729.79249474</v>
      </c>
      <c r="C100" s="136" t="n">
        <v>1224743.74890067</v>
      </c>
      <c r="D100" s="136" t="n">
        <v>762857.347615956</v>
      </c>
      <c r="E100" s="136" t="n">
        <v>216158.150406262</v>
      </c>
      <c r="F100" s="136" t="n">
        <v>0</v>
      </c>
      <c r="G100" s="136" t="n">
        <v>6536.05096579385</v>
      </c>
      <c r="H100" s="136" t="n">
        <v>48297.0895546132</v>
      </c>
      <c r="I100" s="136" t="n">
        <v>42002.4638097297</v>
      </c>
      <c r="J100" s="136" t="n">
        <v>6861.49271142968</v>
      </c>
    </row>
    <row r="101" customFormat="false" ht="12.75" hidden="false" customHeight="false" outlineLevel="0" collapsed="false">
      <c r="A101" s="0" t="n">
        <v>148</v>
      </c>
      <c r="B101" s="136" t="n">
        <v>2322645.71278971</v>
      </c>
      <c r="C101" s="136" t="n">
        <v>1239402.60368007</v>
      </c>
      <c r="D101" s="136" t="n">
        <v>772100.020628572</v>
      </c>
      <c r="E101" s="136" t="n">
        <v>216317.182410129</v>
      </c>
      <c r="F101" s="136" t="n">
        <v>0</v>
      </c>
      <c r="G101" s="136" t="n">
        <v>5432.64082533618</v>
      </c>
      <c r="H101" s="136" t="n">
        <v>44068.6286204038</v>
      </c>
      <c r="I101" s="136" t="n">
        <v>37763.6126412867</v>
      </c>
      <c r="J101" s="136" t="n">
        <v>6142.04660430935</v>
      </c>
    </row>
    <row r="102" customFormat="false" ht="12.75" hidden="false" customHeight="false" outlineLevel="0" collapsed="false">
      <c r="A102" s="0" t="n">
        <v>149</v>
      </c>
      <c r="B102" s="136" t="n">
        <v>2811506.49409227</v>
      </c>
      <c r="C102" s="136" t="n">
        <v>1268185.45658149</v>
      </c>
      <c r="D102" s="136" t="n">
        <v>738684.451967794</v>
      </c>
      <c r="E102" s="136" t="n">
        <v>215592.417381791</v>
      </c>
      <c r="F102" s="136" t="n">
        <v>512055.656129748</v>
      </c>
      <c r="G102" s="136" t="n">
        <v>6152.73373838434</v>
      </c>
      <c r="H102" s="136" t="n">
        <v>37886.9834185227</v>
      </c>
      <c r="I102" s="136" t="n">
        <v>24157.1992711717</v>
      </c>
      <c r="J102" s="136" t="n">
        <v>6255.26164196555</v>
      </c>
    </row>
    <row r="103" customFormat="false" ht="12.75" hidden="false" customHeight="false" outlineLevel="0" collapsed="false">
      <c r="A103" s="0" t="n">
        <v>150</v>
      </c>
      <c r="B103" s="136" t="n">
        <v>2313406.88748044</v>
      </c>
      <c r="C103" s="136" t="n">
        <v>1244132.76138447</v>
      </c>
      <c r="D103" s="136" t="n">
        <v>755749.496383009</v>
      </c>
      <c r="E103" s="136" t="n">
        <v>214394.390548291</v>
      </c>
      <c r="F103" s="136" t="n">
        <v>0</v>
      </c>
      <c r="G103" s="136" t="n">
        <v>9816.49277218093</v>
      </c>
      <c r="H103" s="136" t="n">
        <v>45837.8843601756</v>
      </c>
      <c r="I103" s="136" t="n">
        <v>34992.4413311862</v>
      </c>
      <c r="J103" s="136" t="n">
        <v>6199.34843892375</v>
      </c>
    </row>
    <row r="104" customFormat="false" ht="12.75" hidden="false" customHeight="false" outlineLevel="0" collapsed="false">
      <c r="A104" s="0" t="n">
        <v>151</v>
      </c>
      <c r="B104" s="136" t="n">
        <v>2317816.28067148</v>
      </c>
      <c r="C104" s="136" t="n">
        <v>1266398.88413754</v>
      </c>
      <c r="D104" s="136" t="n">
        <v>742730.40756289</v>
      </c>
      <c r="E104" s="136" t="n">
        <v>213376.283924099</v>
      </c>
      <c r="F104" s="136" t="n">
        <v>0</v>
      </c>
      <c r="G104" s="136" t="n">
        <v>5936.68572904892</v>
      </c>
      <c r="H104" s="136" t="n">
        <v>47775.6986939825</v>
      </c>
      <c r="I104" s="136" t="n">
        <v>33682.5312531212</v>
      </c>
      <c r="J104" s="136" t="n">
        <v>6191.29980788682</v>
      </c>
    </row>
    <row r="105" customFormat="false" ht="12.75" hidden="false" customHeight="false" outlineLevel="0" collapsed="false">
      <c r="A105" s="0" t="n">
        <v>152</v>
      </c>
      <c r="B105" s="136" t="n">
        <v>2254516.93973984</v>
      </c>
      <c r="C105" s="136" t="n">
        <v>1199714.62288998</v>
      </c>
      <c r="D105" s="136" t="n">
        <v>744355.817609931</v>
      </c>
      <c r="E105" s="136" t="n">
        <v>212410.93406139</v>
      </c>
      <c r="F105" s="136" t="n">
        <v>0</v>
      </c>
      <c r="G105" s="136" t="n">
        <v>9831.58608857494</v>
      </c>
      <c r="H105" s="136" t="n">
        <v>48443.6583132931</v>
      </c>
      <c r="I105" s="136" t="n">
        <v>30901.0304880204</v>
      </c>
      <c r="J105" s="136" t="n">
        <v>7643.11671001823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B85" colorId="64" zoomScale="100" zoomScaleNormal="100" zoomScalePageLayoutView="100" workbookViewId="0">
      <selection pane="topLeft" activeCell="C9" activeCellId="0" sqref="A1:J105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2"/>
    <col collapsed="false" customWidth="true" hidden="false" outlineLevel="0" max="3" min="3" style="0" width="27.71"/>
    <col collapsed="false" customWidth="true" hidden="false" outlineLevel="0" max="4" min="4" style="0" width="19"/>
    <col collapsed="false" customWidth="true" hidden="false" outlineLevel="0" max="5" min="5" style="0" width="18.58"/>
    <col collapsed="false" customWidth="true" hidden="false" outlineLevel="0" max="6" min="6" style="0" width="19"/>
    <col collapsed="false" customWidth="true" hidden="false" outlineLevel="0" max="7" min="7" style="0" width="19.42"/>
    <col collapsed="false" customWidth="true" hidden="false" outlineLevel="0" max="8" min="8" style="0" width="19.31"/>
    <col collapsed="false" customWidth="true" hidden="false" outlineLevel="0" max="9" min="9" style="0" width="21.29"/>
    <col collapsed="false" customWidth="true" hidden="false" outlineLevel="0" max="10" min="10" style="0" width="16.29"/>
  </cols>
  <sheetData>
    <row r="1" customFormat="false" ht="12.75" hidden="false" customHeight="false" outlineLevel="0" collapsed="false">
      <c r="A1" s="0" t="s">
        <v>175</v>
      </c>
      <c r="B1" s="0" t="s">
        <v>192</v>
      </c>
      <c r="C1" s="0" t="s">
        <v>193</v>
      </c>
      <c r="D1" s="0" t="s">
        <v>194</v>
      </c>
      <c r="E1" s="0" t="s">
        <v>195</v>
      </c>
      <c r="F1" s="0" t="s">
        <v>196</v>
      </c>
      <c r="G1" s="0" t="s">
        <v>197</v>
      </c>
      <c r="H1" s="0" t="s">
        <v>198</v>
      </c>
      <c r="I1" s="0" t="s">
        <v>199</v>
      </c>
      <c r="J1" s="0" t="s">
        <v>200</v>
      </c>
    </row>
    <row r="2" customFormat="false" ht="12.75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75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75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75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75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75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75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75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75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75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75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75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75" hidden="false" customHeight="false" outlineLevel="0" collapsed="false">
      <c r="A14" s="0" t="n">
        <v>61</v>
      </c>
      <c r="B14" s="0" t="n">
        <v>4266185.78561778</v>
      </c>
      <c r="C14" s="0" t="n">
        <v>1928109.02807559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75" hidden="false" customHeight="false" outlineLevel="0" collapsed="false">
      <c r="A15" s="0" t="n">
        <v>62</v>
      </c>
      <c r="B15" s="0" t="n">
        <v>3380805.35094116</v>
      </c>
      <c r="C15" s="0" t="n">
        <v>1759707.62827546</v>
      </c>
      <c r="D15" s="0" t="n">
        <v>1203221.78024999</v>
      </c>
      <c r="E15" s="0" t="n">
        <v>302991.362140804</v>
      </c>
      <c r="F15" s="0" t="n">
        <v>0</v>
      </c>
      <c r="G15" s="0" t="n">
        <v>5731.17480185237</v>
      </c>
      <c r="H15" s="0" t="n">
        <v>61480.5115327529</v>
      </c>
      <c r="I15" s="0" t="n">
        <v>40145.2110637175</v>
      </c>
      <c r="J15" s="0" t="n">
        <v>7527.68287658078</v>
      </c>
    </row>
    <row r="16" customFormat="false" ht="12.75" hidden="false" customHeight="false" outlineLevel="0" collapsed="false">
      <c r="A16" s="0" t="n">
        <v>63</v>
      </c>
      <c r="B16" s="0" t="n">
        <v>3200521.30381778</v>
      </c>
      <c r="C16" s="0" t="n">
        <v>1648842.27147843</v>
      </c>
      <c r="D16" s="0" t="n">
        <v>1128289.4808683</v>
      </c>
      <c r="E16" s="0" t="n">
        <v>304202.814454594</v>
      </c>
      <c r="F16" s="0" t="n">
        <v>0</v>
      </c>
      <c r="G16" s="0" t="n">
        <v>6998.37353569656</v>
      </c>
      <c r="H16" s="0" t="n">
        <v>59194.5034707977</v>
      </c>
      <c r="I16" s="0" t="n">
        <v>44619.146161517</v>
      </c>
      <c r="J16" s="0" t="n">
        <v>8301.32822020951</v>
      </c>
    </row>
    <row r="17" customFormat="false" ht="12.75" hidden="false" customHeight="false" outlineLevel="0" collapsed="false">
      <c r="A17" s="0" t="n">
        <v>64</v>
      </c>
      <c r="B17" s="0" t="n">
        <v>3094246.88786557</v>
      </c>
      <c r="C17" s="0" t="n">
        <v>1631135.94343929</v>
      </c>
      <c r="D17" s="0" t="n">
        <v>1067520.76442157</v>
      </c>
      <c r="E17" s="0" t="n">
        <v>289978.769896528</v>
      </c>
      <c r="F17" s="0" t="n">
        <v>0</v>
      </c>
      <c r="G17" s="0" t="n">
        <v>8729.53215178949</v>
      </c>
      <c r="H17" s="0" t="n">
        <v>45863.2774661453</v>
      </c>
      <c r="I17" s="0" t="n">
        <v>43419.2574784731</v>
      </c>
      <c r="J17" s="0" t="n">
        <v>7638.26046064531</v>
      </c>
    </row>
    <row r="18" customFormat="false" ht="12.75" hidden="false" customHeight="false" outlineLevel="0" collapsed="false">
      <c r="A18" s="0" t="n">
        <v>65</v>
      </c>
      <c r="B18" s="0" t="n">
        <v>3260183.79237257</v>
      </c>
      <c r="C18" s="0" t="n">
        <v>1391718.38957474</v>
      </c>
      <c r="D18" s="0" t="n">
        <v>926701.1073524</v>
      </c>
      <c r="E18" s="0" t="n">
        <v>262175.661338286</v>
      </c>
      <c r="F18" s="0" t="n">
        <v>581499.280249594</v>
      </c>
      <c r="G18" s="0" t="n">
        <v>3600.51911967029</v>
      </c>
      <c r="H18" s="0" t="n">
        <v>56100.7023378871</v>
      </c>
      <c r="I18" s="0" t="n">
        <v>31390.9564292344</v>
      </c>
      <c r="J18" s="0" t="n">
        <v>7538.08246468047</v>
      </c>
    </row>
    <row r="19" customFormat="false" ht="12.75" hidden="false" customHeight="false" outlineLevel="0" collapsed="false">
      <c r="A19" s="0" t="n">
        <v>66</v>
      </c>
      <c r="B19" s="0" t="n">
        <v>2980388.18039497</v>
      </c>
      <c r="C19" s="0" t="n">
        <v>1318101.28846449</v>
      </c>
      <c r="D19" s="0" t="n">
        <v>1305562.0134</v>
      </c>
      <c r="E19" s="0" t="n">
        <v>261948.984261001</v>
      </c>
      <c r="F19" s="0" t="n">
        <v>0</v>
      </c>
      <c r="G19" s="0" t="n">
        <v>6165.46493535946</v>
      </c>
      <c r="H19" s="0" t="n">
        <v>51081.4132643409</v>
      </c>
      <c r="I19" s="0" t="n">
        <v>30603.5066277463</v>
      </c>
      <c r="J19" s="0" t="n">
        <v>6960.78790133444</v>
      </c>
    </row>
    <row r="20" customFormat="false" ht="12.75" hidden="false" customHeight="false" outlineLevel="0" collapsed="false">
      <c r="A20" s="0" t="n">
        <v>67</v>
      </c>
      <c r="B20" s="0" t="n">
        <v>2895242.22880813</v>
      </c>
      <c r="C20" s="0" t="n">
        <v>1325762.3021009</v>
      </c>
      <c r="D20" s="0" t="n">
        <v>1216043.93882</v>
      </c>
      <c r="E20" s="0" t="n">
        <v>261552.974706998</v>
      </c>
      <c r="F20" s="0" t="n">
        <v>0</v>
      </c>
      <c r="G20" s="0" t="n">
        <v>8448.09804934357</v>
      </c>
      <c r="H20" s="0" t="n">
        <v>47213.1621404048</v>
      </c>
      <c r="I20" s="0" t="n">
        <v>31051.2623214744</v>
      </c>
      <c r="J20" s="0" t="n">
        <v>5954.19097672563</v>
      </c>
    </row>
    <row r="21" customFormat="false" ht="12.75" hidden="false" customHeight="false" outlineLevel="0" collapsed="false">
      <c r="A21" s="0" t="n">
        <v>68</v>
      </c>
      <c r="B21" s="0" t="n">
        <v>3098358.84930827</v>
      </c>
      <c r="C21" s="0" t="n">
        <v>1419806.32979874</v>
      </c>
      <c r="D21" s="0" t="n">
        <v>1315626.47226</v>
      </c>
      <c r="E21" s="0" t="n">
        <v>267193.169406116</v>
      </c>
      <c r="F21" s="0" t="n">
        <v>0</v>
      </c>
      <c r="G21" s="0" t="n">
        <v>4238.33261859476</v>
      </c>
      <c r="H21" s="0" t="n">
        <v>48454.6670184444</v>
      </c>
      <c r="I21" s="0" t="n">
        <v>36776.8602481892</v>
      </c>
      <c r="J21" s="0" t="n">
        <v>6419.95092244327</v>
      </c>
    </row>
    <row r="22" customFormat="false" ht="12.75" hidden="false" customHeight="false" outlineLevel="0" collapsed="false">
      <c r="A22" s="0" t="n">
        <v>69</v>
      </c>
      <c r="B22" s="0" t="n">
        <v>3396076.81044419</v>
      </c>
      <c r="C22" s="0" t="n">
        <v>1356883.79211547</v>
      </c>
      <c r="D22" s="0" t="n">
        <v>1131971.39727731</v>
      </c>
      <c r="E22" s="0" t="n">
        <v>258853.221300708</v>
      </c>
      <c r="F22" s="0" t="n">
        <v>567488.720684202</v>
      </c>
      <c r="G22" s="0" t="n">
        <v>4027.42496282649</v>
      </c>
      <c r="H22" s="0" t="n">
        <v>47589.2318264574</v>
      </c>
      <c r="I22" s="0" t="n">
        <v>23061.2087060664</v>
      </c>
      <c r="J22" s="0" t="n">
        <v>6442.55689159039</v>
      </c>
    </row>
    <row r="23" customFormat="false" ht="12.75" hidden="false" customHeight="false" outlineLevel="0" collapsed="false">
      <c r="A23" s="0" t="n">
        <v>70</v>
      </c>
      <c r="B23" s="0" t="n">
        <v>2487561.52932873</v>
      </c>
      <c r="C23" s="0" t="n">
        <v>1308414.7386354</v>
      </c>
      <c r="D23" s="0" t="n">
        <v>843473.329382191</v>
      </c>
      <c r="E23" s="0" t="n">
        <v>248969.807970488</v>
      </c>
      <c r="F23" s="0" t="n">
        <v>0</v>
      </c>
      <c r="G23" s="0" t="n">
        <v>6056.01722599381</v>
      </c>
      <c r="H23" s="0" t="n">
        <v>44916.1043196623</v>
      </c>
      <c r="I23" s="0" t="n">
        <v>30439.3888354923</v>
      </c>
      <c r="J23" s="0" t="n">
        <v>5409.11324060722</v>
      </c>
    </row>
    <row r="24" customFormat="false" ht="12.75" hidden="false" customHeight="false" outlineLevel="0" collapsed="false">
      <c r="A24" s="0" t="n">
        <v>71</v>
      </c>
      <c r="B24" s="0" t="n">
        <v>2399103.56581513</v>
      </c>
      <c r="C24" s="0" t="n">
        <v>1223722.93397405</v>
      </c>
      <c r="D24" s="0" t="n">
        <v>851502.392141307</v>
      </c>
      <c r="E24" s="0" t="n">
        <v>245046.291073857</v>
      </c>
      <c r="F24" s="0" t="n">
        <v>0</v>
      </c>
      <c r="G24" s="0" t="n">
        <v>5049.84242707071</v>
      </c>
      <c r="H24" s="0" t="n">
        <v>40102.5819637345</v>
      </c>
      <c r="I24" s="0" t="n">
        <v>28265.8259701315</v>
      </c>
      <c r="J24" s="0" t="n">
        <v>5622.7959403862</v>
      </c>
    </row>
    <row r="25" customFormat="false" ht="12.75" hidden="false" customHeight="false" outlineLevel="0" collapsed="false">
      <c r="A25" s="0" t="n">
        <v>72</v>
      </c>
      <c r="B25" s="0" t="n">
        <v>2369349.58957758</v>
      </c>
      <c r="C25" s="0" t="n">
        <v>1194413.69122801</v>
      </c>
      <c r="D25" s="0" t="n">
        <v>857494.882876598</v>
      </c>
      <c r="E25" s="0" t="n">
        <v>236932.005292149</v>
      </c>
      <c r="F25" s="0" t="n">
        <v>0</v>
      </c>
      <c r="G25" s="0" t="n">
        <v>5426.20302187991</v>
      </c>
      <c r="H25" s="0" t="n">
        <v>45893.6129419434</v>
      </c>
      <c r="I25" s="0" t="n">
        <v>23146.1578986154</v>
      </c>
      <c r="J25" s="0" t="n">
        <v>6250.36971438761</v>
      </c>
    </row>
    <row r="26" customFormat="false" ht="12.75" hidden="false" customHeight="false" outlineLevel="0" collapsed="false">
      <c r="A26" s="0" t="n">
        <v>73</v>
      </c>
      <c r="B26" s="0" t="n">
        <v>2888057.66474101</v>
      </c>
      <c r="C26" s="0" t="n">
        <v>1207852.97789122</v>
      </c>
      <c r="D26" s="0" t="n">
        <v>841426.321278319</v>
      </c>
      <c r="E26" s="0" t="n">
        <v>241178.136862703</v>
      </c>
      <c r="F26" s="0" t="n">
        <v>522851.464404871</v>
      </c>
      <c r="G26" s="0" t="n">
        <v>3546.83965393925</v>
      </c>
      <c r="H26" s="0" t="n">
        <v>33549.6693158953</v>
      </c>
      <c r="I26" s="0" t="n">
        <v>32671.2408225002</v>
      </c>
      <c r="J26" s="0" t="n">
        <v>5288.82266570235</v>
      </c>
    </row>
    <row r="27" customFormat="false" ht="12.75" hidden="false" customHeight="false" outlineLevel="0" collapsed="false">
      <c r="A27" s="0" t="n">
        <v>74</v>
      </c>
      <c r="B27" s="0" t="n">
        <v>2559464.82909881</v>
      </c>
      <c r="C27" s="0" t="n">
        <v>1284128.67941199</v>
      </c>
      <c r="D27" s="0" t="n">
        <v>922153.805043988</v>
      </c>
      <c r="E27" s="0" t="n">
        <v>257446.024370127</v>
      </c>
      <c r="F27" s="0" t="n">
        <v>0</v>
      </c>
      <c r="G27" s="0" t="n">
        <v>6244.18107303431</v>
      </c>
      <c r="H27" s="0" t="n">
        <v>47195.8714407395</v>
      </c>
      <c r="I27" s="0" t="n">
        <v>36206.9912156863</v>
      </c>
      <c r="J27" s="0" t="n">
        <v>6126.20171931136</v>
      </c>
    </row>
    <row r="28" customFormat="false" ht="12.75" hidden="false" customHeight="false" outlineLevel="0" collapsed="false">
      <c r="A28" s="0" t="n">
        <v>75</v>
      </c>
      <c r="B28" s="0" t="n">
        <v>2492474.19260902</v>
      </c>
      <c r="C28" s="0" t="n">
        <v>1233846.40626271</v>
      </c>
      <c r="D28" s="0" t="n">
        <v>906619.426568328</v>
      </c>
      <c r="E28" s="0" t="n">
        <v>253110.36869281</v>
      </c>
      <c r="F28" s="0" t="n">
        <v>0</v>
      </c>
      <c r="G28" s="0" t="n">
        <v>3338.86177701349</v>
      </c>
      <c r="H28" s="0" t="n">
        <v>46003.0556092433</v>
      </c>
      <c r="I28" s="0" t="n">
        <v>43003.1198393707</v>
      </c>
      <c r="J28" s="0" t="n">
        <v>6589.79893587821</v>
      </c>
    </row>
    <row r="29" customFormat="false" ht="12.75" hidden="false" customHeight="false" outlineLevel="0" collapsed="false">
      <c r="A29" s="0" t="n">
        <v>76</v>
      </c>
      <c r="B29" s="0" t="n">
        <v>2495768.14013366</v>
      </c>
      <c r="C29" s="0" t="n">
        <v>1290206.7432099</v>
      </c>
      <c r="D29" s="0" t="n">
        <v>869349.197525339</v>
      </c>
      <c r="E29" s="0" t="n">
        <v>255129.556110435</v>
      </c>
      <c r="F29" s="0" t="n">
        <v>0</v>
      </c>
      <c r="G29" s="0" t="n">
        <v>3776.78945713133</v>
      </c>
      <c r="H29" s="0" t="n">
        <v>42080.056605359</v>
      </c>
      <c r="I29" s="0" t="n">
        <v>29213.0760514743</v>
      </c>
      <c r="J29" s="0" t="n">
        <v>6373.01949443321</v>
      </c>
    </row>
    <row r="30" customFormat="false" ht="12.75" hidden="false" customHeight="false" outlineLevel="0" collapsed="false">
      <c r="A30" s="0" t="n">
        <v>77</v>
      </c>
      <c r="B30" s="0" t="n">
        <v>3058599.29459838</v>
      </c>
      <c r="C30" s="0" t="n">
        <v>1277790.39622701</v>
      </c>
      <c r="D30" s="0" t="n">
        <v>878418.008952894</v>
      </c>
      <c r="E30" s="0" t="n">
        <v>259048.191002061</v>
      </c>
      <c r="F30" s="0" t="n">
        <v>555976.215270812</v>
      </c>
      <c r="G30" s="0" t="n">
        <v>5203.87640038401</v>
      </c>
      <c r="H30" s="0" t="n">
        <v>41307.9429053727</v>
      </c>
      <c r="I30" s="0" t="n">
        <v>35370.6303740397</v>
      </c>
      <c r="J30" s="0" t="n">
        <v>5601.54503691351</v>
      </c>
    </row>
    <row r="31" customFormat="false" ht="12.75" hidden="false" customHeight="false" outlineLevel="0" collapsed="false">
      <c r="A31" s="0" t="n">
        <v>78</v>
      </c>
      <c r="B31" s="0" t="n">
        <v>2565189.8853548</v>
      </c>
      <c r="C31" s="0" t="n">
        <v>1346013.46522197</v>
      </c>
      <c r="D31" s="0" t="n">
        <v>855232.829634346</v>
      </c>
      <c r="E31" s="0" t="n">
        <v>261659.170657199</v>
      </c>
      <c r="F31" s="0" t="n">
        <v>0</v>
      </c>
      <c r="G31" s="0" t="n">
        <v>4514.45548375709</v>
      </c>
      <c r="H31" s="0" t="n">
        <v>46968.2349162726</v>
      </c>
      <c r="I31" s="0" t="n">
        <v>43932.6784402429</v>
      </c>
      <c r="J31" s="0" t="n">
        <v>6950.90275932368</v>
      </c>
    </row>
    <row r="32" customFormat="false" ht="12.75" hidden="false" customHeight="false" outlineLevel="0" collapsed="false">
      <c r="A32" s="0" t="n">
        <v>79</v>
      </c>
      <c r="B32" s="0" t="n">
        <v>2597762.40040504</v>
      </c>
      <c r="C32" s="0" t="n">
        <v>1324504.23248731</v>
      </c>
      <c r="D32" s="0" t="n">
        <v>904456.382502252</v>
      </c>
      <c r="E32" s="0" t="n">
        <v>265399.296105332</v>
      </c>
      <c r="F32" s="0" t="n">
        <v>0</v>
      </c>
      <c r="G32" s="0" t="n">
        <v>4130.69732772865</v>
      </c>
      <c r="H32" s="0" t="n">
        <v>46271.479249908</v>
      </c>
      <c r="I32" s="0" t="n">
        <v>45788.6412415973</v>
      </c>
      <c r="J32" s="0" t="n">
        <v>7336.93026502468</v>
      </c>
    </row>
    <row r="33" customFormat="false" ht="12.75" hidden="false" customHeight="false" outlineLevel="0" collapsed="false">
      <c r="A33" s="0" t="n">
        <v>80</v>
      </c>
      <c r="B33" s="0" t="n">
        <v>2571640.42016468</v>
      </c>
      <c r="C33" s="0" t="n">
        <v>1379974.24348043</v>
      </c>
      <c r="D33" s="0" t="n">
        <v>834025.955347678</v>
      </c>
      <c r="E33" s="0" t="n">
        <v>263925.021853255</v>
      </c>
      <c r="F33" s="0" t="n">
        <v>0</v>
      </c>
      <c r="G33" s="0" t="n">
        <v>3775.28193268365</v>
      </c>
      <c r="H33" s="0" t="n">
        <v>60341.2847448222</v>
      </c>
      <c r="I33" s="0" t="n">
        <v>21675.5590403899</v>
      </c>
      <c r="J33" s="0" t="n">
        <v>7979.51380207589</v>
      </c>
    </row>
    <row r="34" customFormat="false" ht="12.75" hidden="false" customHeight="false" outlineLevel="0" collapsed="false">
      <c r="A34" s="0" t="n">
        <v>81</v>
      </c>
      <c r="B34" s="0" t="n">
        <v>3163067.43688356</v>
      </c>
      <c r="C34" s="0" t="n">
        <v>1396992.00526458</v>
      </c>
      <c r="D34" s="0" t="n">
        <v>825578.241746577</v>
      </c>
      <c r="E34" s="0" t="n">
        <v>267729.220939823</v>
      </c>
      <c r="F34" s="0" t="n">
        <v>573641.29615856</v>
      </c>
      <c r="G34" s="0" t="n">
        <v>3343.94372965613</v>
      </c>
      <c r="H34" s="0" t="n">
        <v>55677.804344709</v>
      </c>
      <c r="I34" s="0" t="n">
        <v>32173.4092576908</v>
      </c>
      <c r="J34" s="0" t="n">
        <v>8112.15388774279</v>
      </c>
    </row>
    <row r="35" customFormat="false" ht="12.75" hidden="false" customHeight="false" outlineLevel="0" collapsed="false">
      <c r="A35" s="0" t="n">
        <v>82</v>
      </c>
      <c r="B35" s="0" t="n">
        <v>2660881.35106527</v>
      </c>
      <c r="C35" s="0" t="n">
        <v>1423920.37491584</v>
      </c>
      <c r="D35" s="0" t="n">
        <v>857721.513340973</v>
      </c>
      <c r="E35" s="0" t="n">
        <v>269280.603765905</v>
      </c>
      <c r="F35" s="0" t="n">
        <v>0</v>
      </c>
      <c r="G35" s="0" t="n">
        <v>7555.66262744332</v>
      </c>
      <c r="H35" s="0" t="n">
        <v>51302.5685663576</v>
      </c>
      <c r="I35" s="0" t="n">
        <v>43692.8660331073</v>
      </c>
      <c r="J35" s="0" t="n">
        <v>7336.62202796701</v>
      </c>
    </row>
    <row r="36" customFormat="false" ht="12.75" hidden="false" customHeight="false" outlineLevel="0" collapsed="false">
      <c r="A36" s="0" t="n">
        <v>83</v>
      </c>
      <c r="B36" s="0" t="n">
        <v>2604124.1923902</v>
      </c>
      <c r="C36" s="0" t="n">
        <v>1376815.63797658</v>
      </c>
      <c r="D36" s="0" t="n">
        <v>856821.778202225</v>
      </c>
      <c r="E36" s="0" t="n">
        <v>267622.755896715</v>
      </c>
      <c r="F36" s="0" t="n">
        <v>0</v>
      </c>
      <c r="G36" s="0" t="n">
        <v>5155.05549102918</v>
      </c>
      <c r="H36" s="0" t="n">
        <v>54334.8972107329</v>
      </c>
      <c r="I36" s="0" t="n">
        <v>35377.4030644796</v>
      </c>
      <c r="J36" s="0" t="n">
        <v>7890.36295759509</v>
      </c>
    </row>
    <row r="37" customFormat="false" ht="12.75" hidden="false" customHeight="false" outlineLevel="0" collapsed="false">
      <c r="A37" s="0" t="n">
        <v>84</v>
      </c>
      <c r="B37" s="0" t="n">
        <v>2636229.78422205</v>
      </c>
      <c r="C37" s="0" t="n">
        <v>1374781.28042008</v>
      </c>
      <c r="D37" s="0" t="n">
        <v>902894.727346016</v>
      </c>
      <c r="E37" s="0" t="n">
        <v>268970.819898052</v>
      </c>
      <c r="F37" s="0" t="n">
        <v>0</v>
      </c>
      <c r="G37" s="0" t="n">
        <v>6300.9417813609</v>
      </c>
      <c r="H37" s="0" t="n">
        <v>43908.083308367</v>
      </c>
      <c r="I37" s="0" t="n">
        <v>32791.7227578393</v>
      </c>
      <c r="J37" s="0" t="n">
        <v>6582.20871034198</v>
      </c>
    </row>
    <row r="38" customFormat="false" ht="12.75" hidden="false" customHeight="false" outlineLevel="0" collapsed="false">
      <c r="A38" s="0" t="n">
        <v>85</v>
      </c>
      <c r="B38" s="0" t="n">
        <v>3170552.59537371</v>
      </c>
      <c r="C38" s="0" t="n">
        <v>1334062.47259849</v>
      </c>
      <c r="D38" s="0" t="n">
        <v>888106.663326186</v>
      </c>
      <c r="E38" s="0" t="n">
        <v>270746.796132629</v>
      </c>
      <c r="F38" s="0" t="n">
        <v>584369.284510229</v>
      </c>
      <c r="G38" s="0" t="n">
        <v>8358.99040059523</v>
      </c>
      <c r="H38" s="0" t="n">
        <v>47886.9992498597</v>
      </c>
      <c r="I38" s="0" t="n">
        <v>30675.489540434</v>
      </c>
      <c r="J38" s="0" t="n">
        <v>6536.49934282818</v>
      </c>
    </row>
    <row r="39" customFormat="false" ht="12.75" hidden="false" customHeight="false" outlineLevel="0" collapsed="false">
      <c r="A39" s="0" t="n">
        <v>86</v>
      </c>
      <c r="B39" s="0" t="n">
        <v>2692323.44639043</v>
      </c>
      <c r="C39" s="0" t="n">
        <v>1389223.75949245</v>
      </c>
      <c r="D39" s="0" t="n">
        <v>911212.617557275</v>
      </c>
      <c r="E39" s="0" t="n">
        <v>270044.3142459</v>
      </c>
      <c r="F39" s="0" t="n">
        <v>0</v>
      </c>
      <c r="G39" s="0" t="n">
        <v>6716.20116708416</v>
      </c>
      <c r="H39" s="0" t="n">
        <v>58085.4424676943</v>
      </c>
      <c r="I39" s="0" t="n">
        <v>49141.1164013749</v>
      </c>
      <c r="J39" s="0" t="n">
        <v>8241.04638934612</v>
      </c>
    </row>
    <row r="40" customFormat="false" ht="12.75" hidden="false" customHeight="false" outlineLevel="0" collapsed="false">
      <c r="A40" s="0" t="n">
        <v>87</v>
      </c>
      <c r="B40" s="0" t="n">
        <v>2651810.25779755</v>
      </c>
      <c r="C40" s="0" t="n">
        <v>1405101.90570111</v>
      </c>
      <c r="D40" s="0" t="n">
        <v>869065.056865715</v>
      </c>
      <c r="E40" s="0" t="n">
        <v>271495.575380688</v>
      </c>
      <c r="F40" s="0" t="n">
        <v>0</v>
      </c>
      <c r="G40" s="0" t="n">
        <v>4181.24133874146</v>
      </c>
      <c r="H40" s="0" t="n">
        <v>54805.8044776784</v>
      </c>
      <c r="I40" s="0" t="n">
        <v>41404.1774110784</v>
      </c>
      <c r="J40" s="0" t="n">
        <v>8151.88830666458</v>
      </c>
    </row>
    <row r="41" customFormat="false" ht="12.75" hidden="false" customHeight="false" outlineLevel="0" collapsed="false">
      <c r="A41" s="0" t="n">
        <v>88</v>
      </c>
      <c r="B41" s="0" t="n">
        <v>2695330.52252092</v>
      </c>
      <c r="C41" s="0" t="n">
        <v>1381070.34904586</v>
      </c>
      <c r="D41" s="0" t="n">
        <v>939924.734018409</v>
      </c>
      <c r="E41" s="0" t="n">
        <v>273078.85810473</v>
      </c>
      <c r="F41" s="0" t="n">
        <v>0</v>
      </c>
      <c r="G41" s="0" t="n">
        <v>7038.07622752529</v>
      </c>
      <c r="H41" s="0" t="n">
        <v>50630.0332334935</v>
      </c>
      <c r="I41" s="0" t="n">
        <v>36672.5432035939</v>
      </c>
      <c r="J41" s="0" t="n">
        <v>7045.11562766107</v>
      </c>
    </row>
    <row r="42" customFormat="false" ht="12.75" hidden="false" customHeight="false" outlineLevel="0" collapsed="false">
      <c r="A42" s="0" t="n">
        <v>89</v>
      </c>
      <c r="B42" s="0" t="n">
        <v>3208797.78430812</v>
      </c>
      <c r="C42" s="0" t="n">
        <v>1402897.78257703</v>
      </c>
      <c r="D42" s="0" t="n">
        <v>862352.751741162</v>
      </c>
      <c r="E42" s="0" t="n">
        <v>273912.684191193</v>
      </c>
      <c r="F42" s="0" t="n">
        <v>584327.510626442</v>
      </c>
      <c r="G42" s="0" t="n">
        <v>6614.85006832347</v>
      </c>
      <c r="H42" s="0" t="n">
        <v>39714.2323865434</v>
      </c>
      <c r="I42" s="0" t="n">
        <v>35053.634929823</v>
      </c>
      <c r="J42" s="0" t="n">
        <v>6238.45443135805</v>
      </c>
    </row>
    <row r="43" customFormat="false" ht="12.75" hidden="false" customHeight="false" outlineLevel="0" collapsed="false">
      <c r="A43" s="0" t="n">
        <v>90</v>
      </c>
      <c r="B43" s="0" t="n">
        <v>2685843.58955897</v>
      </c>
      <c r="C43" s="0" t="n">
        <v>1474387.25101547</v>
      </c>
      <c r="D43" s="0" t="n">
        <v>821053.412759533</v>
      </c>
      <c r="E43" s="0" t="n">
        <v>271541.476901929</v>
      </c>
      <c r="F43" s="0" t="n">
        <v>0</v>
      </c>
      <c r="G43" s="0" t="n">
        <v>9715.69561770263</v>
      </c>
      <c r="H43" s="0" t="n">
        <v>58759.0661339297</v>
      </c>
      <c r="I43" s="0" t="n">
        <v>42764.5589906417</v>
      </c>
      <c r="J43" s="0" t="n">
        <v>8108.93046698905</v>
      </c>
    </row>
    <row r="44" customFormat="false" ht="12.75" hidden="false" customHeight="false" outlineLevel="0" collapsed="false">
      <c r="A44" s="0" t="n">
        <v>91</v>
      </c>
      <c r="B44" s="0" t="n">
        <v>2680434.77711075</v>
      </c>
      <c r="C44" s="0" t="n">
        <v>1473227.99086271</v>
      </c>
      <c r="D44" s="0" t="n">
        <v>824375.577710826</v>
      </c>
      <c r="E44" s="0" t="n">
        <v>272755.480098955</v>
      </c>
      <c r="F44" s="0" t="n">
        <v>0</v>
      </c>
      <c r="G44" s="0" t="n">
        <v>8228.78690693558</v>
      </c>
      <c r="H44" s="0" t="n">
        <v>68340.2708446136</v>
      </c>
      <c r="I44" s="0" t="n">
        <v>26401.6217097152</v>
      </c>
      <c r="J44" s="0" t="n">
        <v>9053.30939788204</v>
      </c>
    </row>
    <row r="45" customFormat="false" ht="12.75" hidden="false" customHeight="false" outlineLevel="0" collapsed="false">
      <c r="A45" s="0" t="n">
        <v>92</v>
      </c>
      <c r="B45" s="0" t="n">
        <v>2684270.80821031</v>
      </c>
      <c r="C45" s="0" t="n">
        <v>1424925.08685423</v>
      </c>
      <c r="D45" s="0" t="n">
        <v>884404.506698713</v>
      </c>
      <c r="E45" s="0" t="n">
        <v>274191.28393336</v>
      </c>
      <c r="F45" s="0" t="n">
        <v>0</v>
      </c>
      <c r="G45" s="0" t="n">
        <v>5888.073673735</v>
      </c>
      <c r="H45" s="0" t="n">
        <v>64779.2125333608</v>
      </c>
      <c r="I45" s="0" t="n">
        <v>23165.8019125591</v>
      </c>
      <c r="J45" s="0" t="n">
        <v>7002.70889084308</v>
      </c>
    </row>
    <row r="46" customFormat="false" ht="12.75" hidden="false" customHeight="false" outlineLevel="0" collapsed="false">
      <c r="A46" s="0" t="n">
        <v>93</v>
      </c>
      <c r="B46" s="0" t="n">
        <v>3239963.32524017</v>
      </c>
      <c r="C46" s="0" t="n">
        <v>1433983.19508438</v>
      </c>
      <c r="D46" s="0" t="n">
        <v>847821.205772873</v>
      </c>
      <c r="E46" s="0" t="n">
        <v>273505.674357496</v>
      </c>
      <c r="F46" s="0" t="n">
        <v>588286.549590492</v>
      </c>
      <c r="G46" s="0" t="n">
        <v>8897.61040272795</v>
      </c>
      <c r="H46" s="0" t="n">
        <v>65266.2720760652</v>
      </c>
      <c r="I46" s="0" t="n">
        <v>19282.2337343347</v>
      </c>
      <c r="J46" s="0" t="n">
        <v>8213.12820467425</v>
      </c>
    </row>
    <row r="47" customFormat="false" ht="12.75" hidden="false" customHeight="false" outlineLevel="0" collapsed="false">
      <c r="A47" s="0" t="n">
        <v>94</v>
      </c>
      <c r="B47" s="0" t="n">
        <v>2646858.72052486</v>
      </c>
      <c r="C47" s="0" t="n">
        <v>1459558.12255971</v>
      </c>
      <c r="D47" s="0" t="n">
        <v>806096.612882836</v>
      </c>
      <c r="E47" s="0" t="n">
        <v>270524.263984117</v>
      </c>
      <c r="F47" s="0" t="n">
        <v>0</v>
      </c>
      <c r="G47" s="0" t="n">
        <v>6800.97930704782</v>
      </c>
      <c r="H47" s="0" t="n">
        <v>62530.141242648</v>
      </c>
      <c r="I47" s="0" t="n">
        <v>36951.2826580488</v>
      </c>
      <c r="J47" s="0" t="n">
        <v>8673.94075034985</v>
      </c>
    </row>
    <row r="48" customFormat="false" ht="12.75" hidden="false" customHeight="false" outlineLevel="0" collapsed="false">
      <c r="A48" s="0" t="n">
        <v>95</v>
      </c>
      <c r="B48" s="0" t="n">
        <v>2598881.44960079</v>
      </c>
      <c r="C48" s="0" t="n">
        <v>1458619.42897702</v>
      </c>
      <c r="D48" s="0" t="n">
        <v>775199.289347683</v>
      </c>
      <c r="E48" s="0" t="n">
        <v>270736.98769292</v>
      </c>
      <c r="F48" s="0" t="n">
        <v>0</v>
      </c>
      <c r="G48" s="0" t="n">
        <v>8510.71205092984</v>
      </c>
      <c r="H48" s="0" t="n">
        <v>52042.9666016996</v>
      </c>
      <c r="I48" s="0" t="n">
        <v>30095.4246627233</v>
      </c>
      <c r="J48" s="0" t="n">
        <v>8484.15918856075</v>
      </c>
    </row>
    <row r="49" customFormat="false" ht="12.75" hidden="false" customHeight="false" outlineLevel="0" collapsed="false">
      <c r="A49" s="0" t="n">
        <v>96</v>
      </c>
      <c r="B49" s="0" t="n">
        <v>2586470.86496334</v>
      </c>
      <c r="C49" s="0" t="n">
        <v>1504560.11569239</v>
      </c>
      <c r="D49" s="0" t="n">
        <v>711711.706643162</v>
      </c>
      <c r="E49" s="0" t="n">
        <v>268591.390230032</v>
      </c>
      <c r="F49" s="0" t="n">
        <v>0</v>
      </c>
      <c r="G49" s="0" t="n">
        <v>6911.30634378048</v>
      </c>
      <c r="H49" s="0" t="n">
        <v>62010.282269827</v>
      </c>
      <c r="I49" s="0" t="n">
        <v>22246.6647331995</v>
      </c>
      <c r="J49" s="0" t="n">
        <v>10270.0596831222</v>
      </c>
    </row>
    <row r="50" customFormat="false" ht="12.75" hidden="false" customHeight="false" outlineLevel="0" collapsed="false">
      <c r="A50" s="0" t="n">
        <v>97</v>
      </c>
      <c r="B50" s="0" t="n">
        <v>3148824.98190133</v>
      </c>
      <c r="C50" s="0" t="n">
        <v>1457221.79369439</v>
      </c>
      <c r="D50" s="0" t="n">
        <v>761720.997780387</v>
      </c>
      <c r="E50" s="0" t="n">
        <v>265218.663675957</v>
      </c>
      <c r="F50" s="0" t="n">
        <v>582630.938828027</v>
      </c>
      <c r="G50" s="0" t="n">
        <v>8330.79450391463</v>
      </c>
      <c r="H50" s="0" t="n">
        <v>41419.2461534304</v>
      </c>
      <c r="I50" s="0" t="n">
        <v>29119.5083482459</v>
      </c>
      <c r="J50" s="0" t="n">
        <v>7873.49069458981</v>
      </c>
    </row>
    <row r="51" customFormat="false" ht="12.75" hidden="false" customHeight="false" outlineLevel="0" collapsed="false">
      <c r="A51" s="0" t="n">
        <v>98</v>
      </c>
      <c r="B51" s="0" t="n">
        <v>2565762.73963656</v>
      </c>
      <c r="C51" s="0" t="n">
        <v>1432938.85381767</v>
      </c>
      <c r="D51" s="0" t="n">
        <v>778021.427510739</v>
      </c>
      <c r="E51" s="0" t="n">
        <v>263390.734763245</v>
      </c>
      <c r="F51" s="0" t="n">
        <v>0</v>
      </c>
      <c r="G51" s="0" t="n">
        <v>6394.86087566073</v>
      </c>
      <c r="H51" s="0" t="n">
        <v>48463.0224174903</v>
      </c>
      <c r="I51" s="0" t="n">
        <v>33006.9394061531</v>
      </c>
      <c r="J51" s="0" t="n">
        <v>8005.75494281261</v>
      </c>
    </row>
    <row r="52" customFormat="false" ht="12.75" hidden="false" customHeight="false" outlineLevel="0" collapsed="false">
      <c r="A52" s="0" t="n">
        <v>99</v>
      </c>
      <c r="B52" s="0" t="n">
        <v>2593534.44809761</v>
      </c>
      <c r="C52" s="0" t="n">
        <v>1514951.21796763</v>
      </c>
      <c r="D52" s="0" t="n">
        <v>726034.858599787</v>
      </c>
      <c r="E52" s="0" t="n">
        <v>262319.117143671</v>
      </c>
      <c r="F52" s="0" t="n">
        <v>0</v>
      </c>
      <c r="G52" s="0" t="n">
        <v>8663.29288554943</v>
      </c>
      <c r="H52" s="0" t="n">
        <v>51502.1918622319</v>
      </c>
      <c r="I52" s="0" t="n">
        <v>27599.796703962</v>
      </c>
      <c r="J52" s="0" t="n">
        <v>7750.3763578448</v>
      </c>
    </row>
    <row r="53" customFormat="false" ht="12.75" hidden="false" customHeight="false" outlineLevel="0" collapsed="false">
      <c r="A53" s="0" t="n">
        <v>100</v>
      </c>
      <c r="B53" s="0" t="n">
        <v>2524668.94353648</v>
      </c>
      <c r="C53" s="0" t="n">
        <v>1465956.89005049</v>
      </c>
      <c r="D53" s="0" t="n">
        <v>709220.223977768</v>
      </c>
      <c r="E53" s="0" t="n">
        <v>263233.751955231</v>
      </c>
      <c r="F53" s="0" t="n">
        <v>0</v>
      </c>
      <c r="G53" s="0" t="n">
        <v>8417.05405199536</v>
      </c>
      <c r="H53" s="0" t="n">
        <v>55931.9688088214</v>
      </c>
      <c r="I53" s="0" t="n">
        <v>18361.7777612638</v>
      </c>
      <c r="J53" s="0" t="n">
        <v>7922.8161208083</v>
      </c>
    </row>
    <row r="54" customFormat="false" ht="12.75" hidden="false" customHeight="false" outlineLevel="0" collapsed="false">
      <c r="A54" s="0" t="n">
        <v>101</v>
      </c>
      <c r="B54" s="0" t="n">
        <v>3043912.18725993</v>
      </c>
      <c r="C54" s="0" t="n">
        <v>1431949.76328875</v>
      </c>
      <c r="D54" s="0" t="n">
        <v>700049.475675201</v>
      </c>
      <c r="E54" s="0" t="n">
        <v>263825.894257802</v>
      </c>
      <c r="F54" s="0" t="n">
        <v>567888.02505024</v>
      </c>
      <c r="G54" s="0" t="n">
        <v>8847.56863223771</v>
      </c>
      <c r="H54" s="0" t="n">
        <v>50363.5987930815</v>
      </c>
      <c r="I54" s="0" t="n">
        <v>18146.6008493756</v>
      </c>
      <c r="J54" s="0" t="n">
        <v>7656.81013566907</v>
      </c>
    </row>
    <row r="55" customFormat="false" ht="12.75" hidden="false" customHeight="false" outlineLevel="0" collapsed="false">
      <c r="A55" s="0" t="n">
        <v>102</v>
      </c>
      <c r="B55" s="0" t="n">
        <v>2523955.04853634</v>
      </c>
      <c r="C55" s="0" t="n">
        <v>1427721.58424626</v>
      </c>
      <c r="D55" s="0" t="n">
        <v>732440.58015857</v>
      </c>
      <c r="E55" s="0" t="n">
        <v>261423.528188431</v>
      </c>
      <c r="F55" s="0" t="n">
        <v>0</v>
      </c>
      <c r="G55" s="0" t="n">
        <v>6752.37776025232</v>
      </c>
      <c r="H55" s="0" t="n">
        <v>55894.7629011127</v>
      </c>
      <c r="I55" s="0" t="n">
        <v>34363.7289920201</v>
      </c>
      <c r="J55" s="0" t="n">
        <v>8348.85886762394</v>
      </c>
    </row>
    <row r="56" customFormat="false" ht="12.75" hidden="false" customHeight="false" outlineLevel="0" collapsed="false">
      <c r="A56" s="0" t="n">
        <v>103</v>
      </c>
      <c r="B56" s="0" t="n">
        <v>2452252.34563653</v>
      </c>
      <c r="C56" s="0" t="n">
        <v>1393498.75979978</v>
      </c>
      <c r="D56" s="0" t="n">
        <v>712845.06940887</v>
      </c>
      <c r="E56" s="0" t="n">
        <v>259969.968331319</v>
      </c>
      <c r="F56" s="0" t="n">
        <v>0</v>
      </c>
      <c r="G56" s="0" t="n">
        <v>5654.59176017608</v>
      </c>
      <c r="H56" s="0" t="n">
        <v>49112.6752791683</v>
      </c>
      <c r="I56" s="0" t="n">
        <v>25595.1145912447</v>
      </c>
      <c r="J56" s="0" t="n">
        <v>7367.32778027325</v>
      </c>
    </row>
    <row r="57" customFormat="false" ht="12.75" hidden="false" customHeight="false" outlineLevel="0" collapsed="false">
      <c r="A57" s="0" t="n">
        <v>104</v>
      </c>
      <c r="B57" s="0" t="n">
        <v>2475148.32518624</v>
      </c>
      <c r="C57" s="0" t="n">
        <v>1462894.34382715</v>
      </c>
      <c r="D57" s="0" t="n">
        <v>673919.061049527</v>
      </c>
      <c r="E57" s="0" t="n">
        <v>259086.943839347</v>
      </c>
      <c r="F57" s="0" t="n">
        <v>0</v>
      </c>
      <c r="G57" s="0" t="n">
        <v>7386.6707398853</v>
      </c>
      <c r="H57" s="0" t="n">
        <v>49935.0124765505</v>
      </c>
      <c r="I57" s="0" t="n">
        <v>17728.1821226956</v>
      </c>
      <c r="J57" s="0" t="n">
        <v>6979.99463069699</v>
      </c>
    </row>
    <row r="58" customFormat="false" ht="12.75" hidden="false" customHeight="false" outlineLevel="0" collapsed="false">
      <c r="A58" s="0" t="n">
        <v>105</v>
      </c>
      <c r="B58" s="0" t="n">
        <v>2994121.50128506</v>
      </c>
      <c r="C58" s="0" t="n">
        <v>1410114.5589994</v>
      </c>
      <c r="D58" s="0" t="n">
        <v>697631.703144636</v>
      </c>
      <c r="E58" s="0" t="n">
        <v>255042.971427759</v>
      </c>
      <c r="F58" s="0" t="n">
        <v>560765.724513908</v>
      </c>
      <c r="G58" s="0" t="n">
        <v>6203.30075850635</v>
      </c>
      <c r="H58" s="0" t="n">
        <v>43757.3399770735</v>
      </c>
      <c r="I58" s="0" t="n">
        <v>18548.7602512443</v>
      </c>
      <c r="J58" s="0" t="n">
        <v>6547.49956958279</v>
      </c>
    </row>
    <row r="59" customFormat="false" ht="12.75" hidden="false" customHeight="false" outlineLevel="0" collapsed="false">
      <c r="A59" s="0" t="n">
        <v>106</v>
      </c>
      <c r="B59" s="0" t="n">
        <v>2471979.0563219</v>
      </c>
      <c r="C59" s="0" t="n">
        <v>1410615.82938346</v>
      </c>
      <c r="D59" s="0" t="n">
        <v>711130.285364867</v>
      </c>
      <c r="E59" s="0" t="n">
        <v>255266.597349138</v>
      </c>
      <c r="F59" s="0" t="n">
        <v>0</v>
      </c>
      <c r="G59" s="0" t="n">
        <v>7423.30813037944</v>
      </c>
      <c r="H59" s="0" t="n">
        <v>55154.1312573951</v>
      </c>
      <c r="I59" s="0" t="n">
        <v>31971.5522684253</v>
      </c>
      <c r="J59" s="0" t="n">
        <v>8498.23981678782</v>
      </c>
    </row>
    <row r="60" customFormat="false" ht="12.75" hidden="false" customHeight="false" outlineLevel="0" collapsed="false">
      <c r="A60" s="0" t="n">
        <v>107</v>
      </c>
      <c r="B60" s="0" t="n">
        <v>2430185.8683949</v>
      </c>
      <c r="C60" s="0" t="n">
        <v>1418785.95790978</v>
      </c>
      <c r="D60" s="0" t="n">
        <v>672338.44118661</v>
      </c>
      <c r="E60" s="0" t="n">
        <v>254423.821263014</v>
      </c>
      <c r="F60" s="0" t="n">
        <v>0</v>
      </c>
      <c r="G60" s="0" t="n">
        <v>8445.90298288851</v>
      </c>
      <c r="H60" s="0" t="n">
        <v>43412.748691276</v>
      </c>
      <c r="I60" s="0" t="n">
        <v>30836.4818765064</v>
      </c>
      <c r="J60" s="0" t="n">
        <v>7212.7126363757</v>
      </c>
    </row>
    <row r="61" customFormat="false" ht="12.75" hidden="false" customHeight="false" outlineLevel="0" collapsed="false">
      <c r="A61" s="0" t="n">
        <v>108</v>
      </c>
      <c r="B61" s="0" t="n">
        <v>2404156.80279764</v>
      </c>
      <c r="C61" s="0" t="n">
        <v>1407619.98505976</v>
      </c>
      <c r="D61" s="0" t="n">
        <v>654829.896256615</v>
      </c>
      <c r="E61" s="0" t="n">
        <v>252163.315287367</v>
      </c>
      <c r="F61" s="0" t="n">
        <v>0</v>
      </c>
      <c r="G61" s="0" t="n">
        <v>6426.89705443545</v>
      </c>
      <c r="H61" s="0" t="n">
        <v>42208.4466043222</v>
      </c>
      <c r="I61" s="0" t="n">
        <v>35788.8201701035</v>
      </c>
      <c r="J61" s="0" t="n">
        <v>8059.06183154772</v>
      </c>
    </row>
    <row r="62" customFormat="false" ht="12.75" hidden="false" customHeight="false" outlineLevel="0" collapsed="false">
      <c r="A62" s="0" t="n">
        <v>109</v>
      </c>
      <c r="B62" s="0" t="n">
        <v>2970136.13262348</v>
      </c>
      <c r="C62" s="0" t="n">
        <v>1431118.31490997</v>
      </c>
      <c r="D62" s="0" t="n">
        <v>636231.476153852</v>
      </c>
      <c r="E62" s="0" t="n">
        <v>254108.205586773</v>
      </c>
      <c r="F62" s="0" t="n">
        <v>549050.145310231</v>
      </c>
      <c r="G62" s="0" t="n">
        <v>6927.769400015</v>
      </c>
      <c r="H62" s="0" t="n">
        <v>49639.4951771499</v>
      </c>
      <c r="I62" s="0" t="n">
        <v>41153.9411446107</v>
      </c>
      <c r="J62" s="0" t="n">
        <v>7939.69554741239</v>
      </c>
    </row>
    <row r="63" customFormat="false" ht="12.75" hidden="false" customHeight="false" outlineLevel="0" collapsed="false">
      <c r="A63" s="0" t="n">
        <v>110</v>
      </c>
      <c r="B63" s="0" t="n">
        <v>2394592.55216246</v>
      </c>
      <c r="C63" s="0" t="n">
        <v>1434568.80037473</v>
      </c>
      <c r="D63" s="0" t="n">
        <v>597330.853054725</v>
      </c>
      <c r="E63" s="0" t="n">
        <v>256083.483839385</v>
      </c>
      <c r="F63" s="0" t="n">
        <v>0</v>
      </c>
      <c r="G63" s="0" t="n">
        <v>9635.5603401592</v>
      </c>
      <c r="H63" s="0" t="n">
        <v>51410.7251131344</v>
      </c>
      <c r="I63" s="0" t="n">
        <v>38783.3259924541</v>
      </c>
      <c r="J63" s="0" t="n">
        <v>7777.40131472694</v>
      </c>
    </row>
    <row r="64" customFormat="false" ht="12.75" hidden="false" customHeight="false" outlineLevel="0" collapsed="false">
      <c r="A64" s="0" t="n">
        <v>111</v>
      </c>
      <c r="B64" s="0" t="n">
        <v>2356181.97056292</v>
      </c>
      <c r="C64" s="0" t="n">
        <v>1354851.92162601</v>
      </c>
      <c r="D64" s="0" t="n">
        <v>629320.419773109</v>
      </c>
      <c r="E64" s="0" t="n">
        <v>257488.902854337</v>
      </c>
      <c r="F64" s="0" t="n">
        <v>0</v>
      </c>
      <c r="G64" s="0" t="n">
        <v>7767.11438089751</v>
      </c>
      <c r="H64" s="0" t="n">
        <v>63561.2685234126</v>
      </c>
      <c r="I64" s="0" t="n">
        <v>39924.9306571644</v>
      </c>
      <c r="J64" s="0" t="n">
        <v>7547.74638891679</v>
      </c>
    </row>
    <row r="65" customFormat="false" ht="12.75" hidden="false" customHeight="false" outlineLevel="0" collapsed="false">
      <c r="A65" s="0" t="n">
        <v>112</v>
      </c>
      <c r="B65" s="0" t="n">
        <v>2316532.34329007</v>
      </c>
      <c r="C65" s="0" t="n">
        <v>1294526.93358725</v>
      </c>
      <c r="D65" s="0" t="n">
        <v>671806.232742865</v>
      </c>
      <c r="E65" s="0" t="n">
        <v>256958.304959454</v>
      </c>
      <c r="F65" s="0" t="n">
        <v>0</v>
      </c>
      <c r="G65" s="0" t="n">
        <v>8169.65150546698</v>
      </c>
      <c r="H65" s="0" t="n">
        <v>51222.1113830502</v>
      </c>
      <c r="I65" s="0" t="n">
        <v>25033.4771651691</v>
      </c>
      <c r="J65" s="0" t="n">
        <v>8253.29364803417</v>
      </c>
    </row>
    <row r="66" customFormat="false" ht="12.75" hidden="false" customHeight="false" outlineLevel="0" collapsed="false">
      <c r="A66" s="0" t="n">
        <v>113</v>
      </c>
      <c r="B66" s="0" t="n">
        <v>2868474.08380854</v>
      </c>
      <c r="C66" s="0" t="n">
        <v>1295475.15266931</v>
      </c>
      <c r="D66" s="0" t="n">
        <v>673819.750347574</v>
      </c>
      <c r="E66" s="0" t="n">
        <v>256505.457695848</v>
      </c>
      <c r="F66" s="0" t="n">
        <v>537259.024696418</v>
      </c>
      <c r="G66" s="0" t="n">
        <v>5355.35100187451</v>
      </c>
      <c r="H66" s="0" t="n">
        <v>63119.2723668838</v>
      </c>
      <c r="I66" s="0" t="n">
        <v>32166.2878500236</v>
      </c>
      <c r="J66" s="0" t="n">
        <v>10714.7999534632</v>
      </c>
    </row>
    <row r="67" customFormat="false" ht="12.75" hidden="false" customHeight="false" outlineLevel="0" collapsed="false">
      <c r="A67" s="0" t="n">
        <v>114</v>
      </c>
      <c r="B67" s="0" t="n">
        <v>2280627.26089388</v>
      </c>
      <c r="C67" s="0" t="n">
        <v>1332633.40727536</v>
      </c>
      <c r="D67" s="0" t="n">
        <v>611600.537239723</v>
      </c>
      <c r="E67" s="0" t="n">
        <v>253790.514839554</v>
      </c>
      <c r="F67" s="0" t="n">
        <v>0</v>
      </c>
      <c r="G67" s="0" t="n">
        <v>4248.00954839785</v>
      </c>
      <c r="H67" s="0" t="n">
        <v>47569.210145805</v>
      </c>
      <c r="I67" s="0" t="n">
        <v>22200.0696886833</v>
      </c>
      <c r="J67" s="0" t="n">
        <v>8197.98616579903</v>
      </c>
    </row>
    <row r="68" customFormat="false" ht="12.75" hidden="false" customHeight="false" outlineLevel="0" collapsed="false">
      <c r="A68" s="0" t="n">
        <v>115</v>
      </c>
      <c r="B68" s="0" t="n">
        <v>2302124.67244736</v>
      </c>
      <c r="C68" s="0" t="n">
        <v>1354374.90462981</v>
      </c>
      <c r="D68" s="0" t="n">
        <v>610663.977156824</v>
      </c>
      <c r="E68" s="0" t="n">
        <v>254491.209405383</v>
      </c>
      <c r="F68" s="0" t="n">
        <v>0</v>
      </c>
      <c r="G68" s="0" t="n">
        <v>6807.42649862149</v>
      </c>
      <c r="H68" s="0" t="n">
        <v>47326.8841037709</v>
      </c>
      <c r="I68" s="0" t="n">
        <v>26248.4937702402</v>
      </c>
      <c r="J68" s="0" t="n">
        <v>6488.34203080124</v>
      </c>
    </row>
    <row r="69" customFormat="false" ht="12.75" hidden="false" customHeight="false" outlineLevel="0" collapsed="false">
      <c r="A69" s="0" t="n">
        <v>116</v>
      </c>
      <c r="B69" s="0" t="n">
        <v>2242182.42106303</v>
      </c>
      <c r="C69" s="0" t="n">
        <v>1291254.6835907</v>
      </c>
      <c r="D69" s="0" t="n">
        <v>613243.177394734</v>
      </c>
      <c r="E69" s="0" t="n">
        <v>254956.121460454</v>
      </c>
      <c r="F69" s="0" t="n">
        <v>0</v>
      </c>
      <c r="G69" s="0" t="n">
        <v>5265.35559437035</v>
      </c>
      <c r="H69" s="0" t="n">
        <v>41348.5858704262</v>
      </c>
      <c r="I69" s="0" t="n">
        <v>30274.0327120381</v>
      </c>
      <c r="J69" s="0" t="n">
        <v>5960.35736488823</v>
      </c>
    </row>
    <row r="70" customFormat="false" ht="12.75" hidden="false" customHeight="false" outlineLevel="0" collapsed="false">
      <c r="A70" s="0" t="n">
        <v>117</v>
      </c>
      <c r="B70" s="0" t="n">
        <v>2710119.44023359</v>
      </c>
      <c r="C70" s="0" t="n">
        <v>1230786.80131115</v>
      </c>
      <c r="D70" s="0" t="n">
        <v>610430.699203505</v>
      </c>
      <c r="E70" s="0" t="n">
        <v>254098.42552331</v>
      </c>
      <c r="F70" s="0" t="n">
        <v>515889.107305203</v>
      </c>
      <c r="G70" s="0" t="n">
        <v>9010.10466866655</v>
      </c>
      <c r="H70" s="0" t="n">
        <v>45946.6695056958</v>
      </c>
      <c r="I70" s="0" t="n">
        <v>36600.3677571092</v>
      </c>
      <c r="J70" s="0" t="n">
        <v>7688.52185755284</v>
      </c>
    </row>
    <row r="71" customFormat="false" ht="12.75" hidden="false" customHeight="false" outlineLevel="0" collapsed="false">
      <c r="A71" s="0" t="n">
        <v>118</v>
      </c>
      <c r="B71" s="0" t="n">
        <v>2188139.44576483</v>
      </c>
      <c r="C71" s="0" t="n">
        <v>1366612.28868756</v>
      </c>
      <c r="D71" s="0" t="n">
        <v>479900.337370184</v>
      </c>
      <c r="E71" s="0" t="n">
        <v>255585.274612026</v>
      </c>
      <c r="F71" s="0" t="n">
        <v>0</v>
      </c>
      <c r="G71" s="0" t="n">
        <v>8572.79359609625</v>
      </c>
      <c r="H71" s="0" t="n">
        <v>47638.9349178575</v>
      </c>
      <c r="I71" s="0" t="n">
        <v>22244.3687718378</v>
      </c>
      <c r="J71" s="0" t="n">
        <v>7091.3849544747</v>
      </c>
    </row>
    <row r="72" customFormat="false" ht="12.75" hidden="false" customHeight="false" outlineLevel="0" collapsed="false">
      <c r="A72" s="0" t="n">
        <v>119</v>
      </c>
      <c r="B72" s="0" t="n">
        <v>2214356.79152204</v>
      </c>
      <c r="C72" s="0" t="n">
        <v>1371941.76552528</v>
      </c>
      <c r="D72" s="0" t="n">
        <v>509304.004427031</v>
      </c>
      <c r="E72" s="0" t="n">
        <v>256777.933134548</v>
      </c>
      <c r="F72" s="0" t="n">
        <v>0</v>
      </c>
      <c r="G72" s="0" t="n">
        <v>4508.08354919505</v>
      </c>
      <c r="H72" s="0" t="n">
        <v>48507.2937301764</v>
      </c>
      <c r="I72" s="0" t="n">
        <v>20328.715977521</v>
      </c>
      <c r="J72" s="0" t="n">
        <v>7809.60002815091</v>
      </c>
    </row>
    <row r="73" customFormat="false" ht="12.75" hidden="false" customHeight="false" outlineLevel="0" collapsed="false">
      <c r="A73" s="0" t="n">
        <v>120</v>
      </c>
      <c r="B73" s="0" t="n">
        <v>2222722.14237699</v>
      </c>
      <c r="C73" s="0" t="n">
        <v>1278807.57336725</v>
      </c>
      <c r="D73" s="0" t="n">
        <v>586270.211103982</v>
      </c>
      <c r="E73" s="0" t="n">
        <v>255395.827947333</v>
      </c>
      <c r="F73" s="0" t="n">
        <v>0</v>
      </c>
      <c r="G73" s="0" t="n">
        <v>7900.66810317031</v>
      </c>
      <c r="H73" s="0" t="n">
        <v>55875.9605745324</v>
      </c>
      <c r="I73" s="0" t="n">
        <v>28780.8965592932</v>
      </c>
      <c r="J73" s="0" t="n">
        <v>8931.91910111499</v>
      </c>
    </row>
    <row r="74" customFormat="false" ht="12.75" hidden="false" customHeight="false" outlineLevel="0" collapsed="false">
      <c r="A74" s="0" t="n">
        <v>121</v>
      </c>
      <c r="B74" s="0" t="n">
        <v>2718835.94618908</v>
      </c>
      <c r="C74" s="0" t="n">
        <v>1339674.01011188</v>
      </c>
      <c r="D74" s="0" t="n">
        <v>531873.28345663</v>
      </c>
      <c r="E74" s="0" t="n">
        <v>253741.869719676</v>
      </c>
      <c r="F74" s="0" t="n">
        <v>505899.918091777</v>
      </c>
      <c r="G74" s="0" t="n">
        <v>3908.45199654235</v>
      </c>
      <c r="H74" s="0" t="n">
        <v>56898.3208434865</v>
      </c>
      <c r="I74" s="0" t="n">
        <v>24827.8382820092</v>
      </c>
      <c r="J74" s="0" t="n">
        <v>9093.15992213404</v>
      </c>
    </row>
    <row r="75" customFormat="false" ht="12.75" hidden="false" customHeight="false" outlineLevel="0" collapsed="false">
      <c r="A75" s="0" t="n">
        <v>122</v>
      </c>
      <c r="B75" s="0" t="n">
        <v>2200362.81192788</v>
      </c>
      <c r="C75" s="0" t="n">
        <v>1298960.70873531</v>
      </c>
      <c r="D75" s="0" t="n">
        <v>565387.169372321</v>
      </c>
      <c r="E75" s="0" t="n">
        <v>253872.145508196</v>
      </c>
      <c r="F75" s="0" t="n">
        <v>0</v>
      </c>
      <c r="G75" s="0" t="n">
        <v>6283.51183454484</v>
      </c>
      <c r="H75" s="0" t="n">
        <v>41290.7665060507</v>
      </c>
      <c r="I75" s="0" t="n">
        <v>27324.5728976899</v>
      </c>
      <c r="J75" s="0" t="n">
        <v>6440.61323135517</v>
      </c>
    </row>
    <row r="76" customFormat="false" ht="12.75" hidden="false" customHeight="false" outlineLevel="0" collapsed="false">
      <c r="A76" s="0" t="n">
        <v>123</v>
      </c>
      <c r="B76" s="0" t="n">
        <v>2218575.42445829</v>
      </c>
      <c r="C76" s="0" t="n">
        <v>1304856.64764405</v>
      </c>
      <c r="D76" s="0" t="n">
        <v>571004.520698682</v>
      </c>
      <c r="E76" s="0" t="n">
        <v>249465.886260708</v>
      </c>
      <c r="F76" s="0" t="n">
        <v>0</v>
      </c>
      <c r="G76" s="0" t="n">
        <v>7521.7116664417</v>
      </c>
      <c r="H76" s="0" t="n">
        <v>47215.1002440975</v>
      </c>
      <c r="I76" s="0" t="n">
        <v>34430.9292291808</v>
      </c>
      <c r="J76" s="0" t="n">
        <v>6555.8001817021</v>
      </c>
    </row>
    <row r="77" customFormat="false" ht="12.75" hidden="false" customHeight="false" outlineLevel="0" collapsed="false">
      <c r="A77" s="0" t="n">
        <v>124</v>
      </c>
      <c r="B77" s="0" t="n">
        <v>2189649.01153434</v>
      </c>
      <c r="C77" s="0" t="n">
        <v>1318375.2140242</v>
      </c>
      <c r="D77" s="0" t="n">
        <v>540738.567913343</v>
      </c>
      <c r="E77" s="0" t="n">
        <v>246713.824483818</v>
      </c>
      <c r="F77" s="0" t="n">
        <v>0</v>
      </c>
      <c r="G77" s="0" t="n">
        <v>7695.95173449727</v>
      </c>
      <c r="H77" s="0" t="n">
        <v>58442.7231798385</v>
      </c>
      <c r="I77" s="0" t="n">
        <v>16255.0135370417</v>
      </c>
      <c r="J77" s="0" t="n">
        <v>7803.00939653817</v>
      </c>
    </row>
    <row r="78" customFormat="false" ht="12.75" hidden="false" customHeight="false" outlineLevel="0" collapsed="false">
      <c r="A78" s="0" t="n">
        <v>125</v>
      </c>
      <c r="B78" s="0" t="n">
        <v>2657098.8670556</v>
      </c>
      <c r="C78" s="0" t="n">
        <v>1292365.46820254</v>
      </c>
      <c r="D78" s="0" t="n">
        <v>546443.395858018</v>
      </c>
      <c r="E78" s="0" t="n">
        <v>248343.333007256</v>
      </c>
      <c r="F78" s="0" t="n">
        <v>486073.07039577</v>
      </c>
      <c r="G78" s="0" t="n">
        <v>8291.23282066209</v>
      </c>
      <c r="H78" s="0" t="n">
        <v>53473.8491954308</v>
      </c>
      <c r="I78" s="0" t="n">
        <v>19270.0703725345</v>
      </c>
      <c r="J78" s="0" t="n">
        <v>5120.91432434116</v>
      </c>
    </row>
    <row r="79" customFormat="false" ht="12.75" hidden="false" customHeight="false" outlineLevel="0" collapsed="false">
      <c r="A79" s="0" t="n">
        <v>126</v>
      </c>
      <c r="B79" s="0" t="n">
        <v>2186249.07168</v>
      </c>
      <c r="C79" s="0" t="n">
        <v>1285936.67666341</v>
      </c>
      <c r="D79" s="0" t="n">
        <v>544263.241605614</v>
      </c>
      <c r="E79" s="0" t="n">
        <v>248674.826823761</v>
      </c>
      <c r="F79" s="0" t="n">
        <v>0</v>
      </c>
      <c r="G79" s="0" t="n">
        <v>10841.5031974766</v>
      </c>
      <c r="H79" s="0" t="n">
        <v>63007.903090836</v>
      </c>
      <c r="I79" s="0" t="n">
        <v>24130.2820361775</v>
      </c>
      <c r="J79" s="0" t="n">
        <v>7719.86995903512</v>
      </c>
    </row>
    <row r="80" customFormat="false" ht="12.75" hidden="false" customHeight="false" outlineLevel="0" collapsed="false">
      <c r="A80" s="0" t="n">
        <v>127</v>
      </c>
      <c r="B80" s="0" t="n">
        <v>2115670.83787395</v>
      </c>
      <c r="C80" s="0" t="n">
        <v>1266499.22648772</v>
      </c>
      <c r="D80" s="0" t="n">
        <v>508992.792244405</v>
      </c>
      <c r="E80" s="0" t="n">
        <v>247661.532594484</v>
      </c>
      <c r="F80" s="0" t="n">
        <v>0</v>
      </c>
      <c r="G80" s="0" t="n">
        <v>10576.3821897895</v>
      </c>
      <c r="H80" s="0" t="n">
        <v>51039.1949328321</v>
      </c>
      <c r="I80" s="0" t="n">
        <v>24832.6036227486</v>
      </c>
      <c r="J80" s="0" t="n">
        <v>7050.38463824735</v>
      </c>
    </row>
    <row r="81" customFormat="false" ht="12.75" hidden="false" customHeight="false" outlineLevel="0" collapsed="false">
      <c r="A81" s="0" t="n">
        <v>128</v>
      </c>
      <c r="B81" s="0" t="n">
        <v>2124533.48084652</v>
      </c>
      <c r="C81" s="0" t="n">
        <v>1274584.58372825</v>
      </c>
      <c r="D81" s="0" t="n">
        <v>500984.273562528</v>
      </c>
      <c r="E81" s="0" t="n">
        <v>247222.284929212</v>
      </c>
      <c r="F81" s="0" t="n">
        <v>0</v>
      </c>
      <c r="G81" s="0" t="n">
        <v>5654.70708384701</v>
      </c>
      <c r="H81" s="0" t="n">
        <v>61775.7227945345</v>
      </c>
      <c r="I81" s="0" t="n">
        <v>15369.7693308035</v>
      </c>
      <c r="J81" s="0" t="n">
        <v>9818.68978460915</v>
      </c>
    </row>
    <row r="82" customFormat="false" ht="12.75" hidden="false" customHeight="false" outlineLevel="0" collapsed="false">
      <c r="A82" s="0" t="n">
        <v>129</v>
      </c>
      <c r="B82" s="0" t="n">
        <v>2567237.385739</v>
      </c>
      <c r="C82" s="0" t="n">
        <v>1275503.40778532</v>
      </c>
      <c r="D82" s="0" t="n">
        <v>482343.524691277</v>
      </c>
      <c r="E82" s="0" t="n">
        <v>246691.737058252</v>
      </c>
      <c r="F82" s="0" t="n">
        <v>480766.300874779</v>
      </c>
      <c r="G82" s="0" t="n">
        <v>6411.12390099144</v>
      </c>
      <c r="H82" s="0" t="n">
        <v>51655.1188333783</v>
      </c>
      <c r="I82" s="0" t="n">
        <v>21853.7244391257</v>
      </c>
      <c r="J82" s="0" t="n">
        <v>7341.67925230348</v>
      </c>
    </row>
    <row r="83" customFormat="false" ht="12.75" hidden="false" customHeight="false" outlineLevel="0" collapsed="false">
      <c r="A83" s="0" t="n">
        <v>130</v>
      </c>
      <c r="B83" s="0" t="n">
        <v>2063051.84484314</v>
      </c>
      <c r="C83" s="0" t="n">
        <v>1335801.40569271</v>
      </c>
      <c r="D83" s="0" t="n">
        <v>387178.004957665</v>
      </c>
      <c r="E83" s="0" t="n">
        <v>244371.618369994</v>
      </c>
      <c r="F83" s="0" t="n">
        <v>0</v>
      </c>
      <c r="G83" s="0" t="n">
        <v>5049.1424539998</v>
      </c>
      <c r="H83" s="0" t="n">
        <v>52049.1413928614</v>
      </c>
      <c r="I83" s="0" t="n">
        <v>22417.82083133</v>
      </c>
      <c r="J83" s="0" t="n">
        <v>7753.775940638</v>
      </c>
    </row>
    <row r="84" customFormat="false" ht="12.75" hidden="false" customHeight="false" outlineLevel="0" collapsed="false">
      <c r="A84" s="0" t="n">
        <v>131</v>
      </c>
      <c r="B84" s="0" t="n">
        <v>2028831.60020262</v>
      </c>
      <c r="C84" s="0" t="n">
        <v>1242949.4684485</v>
      </c>
      <c r="D84" s="0" t="n">
        <v>468172.068357602</v>
      </c>
      <c r="E84" s="0" t="n">
        <v>241983.153601858</v>
      </c>
      <c r="F84" s="0" t="n">
        <v>0</v>
      </c>
      <c r="G84" s="0" t="n">
        <v>11347.5907267017</v>
      </c>
      <c r="H84" s="0" t="n">
        <v>45346.9006521285</v>
      </c>
      <c r="I84" s="0" t="n">
        <v>14948.0811902921</v>
      </c>
      <c r="J84" s="0" t="n">
        <v>5402.36886696381</v>
      </c>
    </row>
    <row r="85" customFormat="false" ht="12.75" hidden="false" customHeight="false" outlineLevel="0" collapsed="false">
      <c r="A85" s="0" t="n">
        <v>132</v>
      </c>
      <c r="B85" s="0" t="n">
        <v>2055718.91225345</v>
      </c>
      <c r="C85" s="0" t="n">
        <v>1230283.73945081</v>
      </c>
      <c r="D85" s="0" t="n">
        <v>483460.173690404</v>
      </c>
      <c r="E85" s="0" t="n">
        <v>242720.088739753</v>
      </c>
      <c r="F85" s="0" t="n">
        <v>0</v>
      </c>
      <c r="G85" s="0" t="n">
        <v>9238.0082326683</v>
      </c>
      <c r="H85" s="0" t="n">
        <v>55434.1925135924</v>
      </c>
      <c r="I85" s="0" t="n">
        <v>27870.4337407698</v>
      </c>
      <c r="J85" s="0" t="n">
        <v>7474.24689091021</v>
      </c>
    </row>
    <row r="86" customFormat="false" ht="12.75" hidden="false" customHeight="false" outlineLevel="0" collapsed="false">
      <c r="A86" s="0" t="n">
        <v>133</v>
      </c>
      <c r="B86" s="0" t="n">
        <v>2513174.57373993</v>
      </c>
      <c r="C86" s="0" t="n">
        <v>1266855.87809609</v>
      </c>
      <c r="D86" s="0" t="n">
        <v>442870.778846775</v>
      </c>
      <c r="E86" s="0" t="n">
        <v>239817.286055534</v>
      </c>
      <c r="F86" s="0" t="n">
        <v>483999.419804344</v>
      </c>
      <c r="G86" s="0" t="n">
        <v>11372.8794292802</v>
      </c>
      <c r="H86" s="0" t="n">
        <v>51146.107031104</v>
      </c>
      <c r="I86" s="0" t="n">
        <v>16043.4005180785</v>
      </c>
      <c r="J86" s="0" t="n">
        <v>5580.7770084905</v>
      </c>
    </row>
    <row r="87" customFormat="false" ht="12.75" hidden="false" customHeight="false" outlineLevel="0" collapsed="false">
      <c r="A87" s="0" t="n">
        <v>134</v>
      </c>
      <c r="B87" s="0" t="n">
        <v>1988195.24812664</v>
      </c>
      <c r="C87" s="0" t="n">
        <v>1216416.83635083</v>
      </c>
      <c r="D87" s="0" t="n">
        <v>443234.197057892</v>
      </c>
      <c r="E87" s="0" t="n">
        <v>239773.407689803</v>
      </c>
      <c r="F87" s="0" t="n">
        <v>0</v>
      </c>
      <c r="G87" s="0" t="n">
        <v>7650.03721265646</v>
      </c>
      <c r="H87" s="0" t="n">
        <v>56969.1295808221</v>
      </c>
      <c r="I87" s="0" t="n">
        <v>19722.2645962379</v>
      </c>
      <c r="J87" s="0" t="n">
        <v>6450.08138338547</v>
      </c>
    </row>
    <row r="88" customFormat="false" ht="12.75" hidden="false" customHeight="false" outlineLevel="0" collapsed="false">
      <c r="A88" s="0" t="n">
        <v>135</v>
      </c>
      <c r="B88" s="0" t="n">
        <v>1960148.39009929</v>
      </c>
      <c r="C88" s="0" t="n">
        <v>1212783.69886896</v>
      </c>
      <c r="D88" s="0" t="n">
        <v>432472.610746648</v>
      </c>
      <c r="E88" s="0" t="n">
        <v>236959.901251455</v>
      </c>
      <c r="F88" s="0" t="n">
        <v>0</v>
      </c>
      <c r="G88" s="0" t="n">
        <v>6367.21552954141</v>
      </c>
      <c r="H88" s="0" t="n">
        <v>47700.6786993618</v>
      </c>
      <c r="I88" s="0" t="n">
        <v>21233.0858931358</v>
      </c>
      <c r="J88" s="0" t="n">
        <v>8566.24657109346</v>
      </c>
    </row>
    <row r="89" customFormat="false" ht="12.75" hidden="false" customHeight="false" outlineLevel="0" collapsed="false">
      <c r="A89" s="0" t="n">
        <v>136</v>
      </c>
      <c r="B89" s="0" t="n">
        <v>1952625.88922174</v>
      </c>
      <c r="C89" s="0" t="n">
        <v>1247085.43574531</v>
      </c>
      <c r="D89" s="0" t="n">
        <v>373528.557209301</v>
      </c>
      <c r="E89" s="0" t="n">
        <v>236305.667548583</v>
      </c>
      <c r="F89" s="0" t="n">
        <v>0</v>
      </c>
      <c r="G89" s="0" t="n">
        <v>5672.26456039152</v>
      </c>
      <c r="H89" s="0" t="n">
        <v>63187.2212737978</v>
      </c>
      <c r="I89" s="0" t="n">
        <v>17937.0331679823</v>
      </c>
      <c r="J89" s="0" t="n">
        <v>10636.2754067578</v>
      </c>
    </row>
    <row r="90" customFormat="false" ht="12.75" hidden="false" customHeight="false" outlineLevel="0" collapsed="false">
      <c r="A90" s="0" t="n">
        <v>137</v>
      </c>
      <c r="B90" s="0" t="n">
        <v>2407665.00095348</v>
      </c>
      <c r="C90" s="0" t="n">
        <v>1256867.14000008</v>
      </c>
      <c r="D90" s="0" t="n">
        <v>374774.989831582</v>
      </c>
      <c r="E90" s="0" t="n">
        <v>235358.579206497</v>
      </c>
      <c r="F90" s="0" t="n">
        <v>477125.02262696</v>
      </c>
      <c r="G90" s="0" t="n">
        <v>6715.77543255399</v>
      </c>
      <c r="H90" s="0" t="n">
        <v>44546.6934059227</v>
      </c>
      <c r="I90" s="0" t="n">
        <v>13805.6710090272</v>
      </c>
      <c r="J90" s="0" t="n">
        <v>5726.93560066366</v>
      </c>
    </row>
    <row r="91" customFormat="false" ht="12.75" hidden="false" customHeight="false" outlineLevel="0" collapsed="false">
      <c r="A91" s="0" t="n">
        <v>138</v>
      </c>
      <c r="B91" s="0" t="n">
        <v>1916219.55331947</v>
      </c>
      <c r="C91" s="0" t="n">
        <v>1165551.00159129</v>
      </c>
      <c r="D91" s="0" t="n">
        <v>444739.41183306</v>
      </c>
      <c r="E91" s="0" t="n">
        <v>236952.288461761</v>
      </c>
      <c r="F91" s="0" t="n">
        <v>0</v>
      </c>
      <c r="G91" s="0" t="n">
        <v>8894.42691725503</v>
      </c>
      <c r="H91" s="0" t="n">
        <v>39190.6614312479</v>
      </c>
      <c r="I91" s="0" t="n">
        <v>17405.5899517244</v>
      </c>
      <c r="J91" s="0" t="n">
        <v>5968.18628695947</v>
      </c>
    </row>
    <row r="92" customFormat="false" ht="12.75" hidden="false" customHeight="false" outlineLevel="0" collapsed="false">
      <c r="A92" s="0" t="n">
        <v>139</v>
      </c>
      <c r="B92" s="0" t="n">
        <v>1918785.43009485</v>
      </c>
      <c r="C92" s="0" t="n">
        <v>1174965.89827709</v>
      </c>
      <c r="D92" s="0" t="n">
        <v>438170.213985851</v>
      </c>
      <c r="E92" s="0" t="n">
        <v>234019.017944487</v>
      </c>
      <c r="F92" s="0" t="n">
        <v>0</v>
      </c>
      <c r="G92" s="0" t="n">
        <v>7478.91857967467</v>
      </c>
      <c r="H92" s="0" t="n">
        <v>41355.1108173393</v>
      </c>
      <c r="I92" s="0" t="n">
        <v>19946.0286434361</v>
      </c>
      <c r="J92" s="0" t="n">
        <v>7105.59981992845</v>
      </c>
    </row>
    <row r="93" customFormat="false" ht="12.75" hidden="false" customHeight="false" outlineLevel="0" collapsed="false">
      <c r="A93" s="0" t="n">
        <v>140</v>
      </c>
      <c r="B93" s="0" t="n">
        <v>1841245.14001221</v>
      </c>
      <c r="C93" s="0" t="n">
        <v>1161792.56106265</v>
      </c>
      <c r="D93" s="0" t="n">
        <v>377689.281424068</v>
      </c>
      <c r="E93" s="0" t="n">
        <v>235246.826032122</v>
      </c>
      <c r="F93" s="0" t="n">
        <v>0</v>
      </c>
      <c r="G93" s="0" t="n">
        <v>6124.46104376951</v>
      </c>
      <c r="H93" s="0" t="n">
        <v>39886.8710703774</v>
      </c>
      <c r="I93" s="0" t="n">
        <v>15450.2921331939</v>
      </c>
      <c r="J93" s="0" t="n">
        <v>6351.97613268645</v>
      </c>
    </row>
    <row r="94" customFormat="false" ht="12.75" hidden="false" customHeight="false" outlineLevel="0" collapsed="false">
      <c r="A94" s="0" t="n">
        <v>141</v>
      </c>
      <c r="B94" s="0" t="n">
        <v>2286170.85276209</v>
      </c>
      <c r="C94" s="0" t="n">
        <v>1170134.13628214</v>
      </c>
      <c r="D94" s="0" t="n">
        <v>366228.13787115</v>
      </c>
      <c r="E94" s="0" t="n">
        <v>234997.922010792</v>
      </c>
      <c r="F94" s="0" t="n">
        <v>458751.347990987</v>
      </c>
      <c r="G94" s="0" t="n">
        <v>5644.6670827432</v>
      </c>
      <c r="H94" s="0" t="n">
        <v>43554.1372603352</v>
      </c>
      <c r="I94" s="0" t="n">
        <v>15823.2133937207</v>
      </c>
      <c r="J94" s="0" t="n">
        <v>6666.0906181923</v>
      </c>
    </row>
    <row r="95" customFormat="false" ht="12.75" hidden="false" customHeight="false" outlineLevel="0" collapsed="false">
      <c r="A95" s="0" t="n">
        <v>142</v>
      </c>
      <c r="B95" s="0" t="n">
        <v>1845236.14854884</v>
      </c>
      <c r="C95" s="0" t="n">
        <v>1153749.0902454</v>
      </c>
      <c r="D95" s="0" t="n">
        <v>367290.156003862</v>
      </c>
      <c r="E95" s="0" t="n">
        <v>236177.080203735</v>
      </c>
      <c r="F95" s="0" t="n">
        <v>0</v>
      </c>
      <c r="G95" s="0" t="n">
        <v>9026.95922901121</v>
      </c>
      <c r="H95" s="0" t="n">
        <v>51611.474115393</v>
      </c>
      <c r="I95" s="0" t="n">
        <v>19382.5382019279</v>
      </c>
      <c r="J95" s="0" t="n">
        <v>7992.47324179336</v>
      </c>
    </row>
    <row r="96" customFormat="false" ht="12.75" hidden="false" customHeight="false" outlineLevel="0" collapsed="false">
      <c r="A96" s="0" t="n">
        <v>143</v>
      </c>
      <c r="B96" s="0" t="n">
        <v>1796954.04773902</v>
      </c>
      <c r="C96" s="0" t="n">
        <v>1119516.76340705</v>
      </c>
      <c r="D96" s="0" t="n">
        <v>377199.627594042</v>
      </c>
      <c r="E96" s="0" t="n">
        <v>237374.19803511</v>
      </c>
      <c r="F96" s="0" t="n">
        <v>0</v>
      </c>
      <c r="G96" s="0" t="n">
        <v>9098.02796308741</v>
      </c>
      <c r="H96" s="0" t="n">
        <v>33583.8520846997</v>
      </c>
      <c r="I96" s="0" t="n">
        <v>23184.7117290309</v>
      </c>
      <c r="J96" s="0" t="n">
        <v>5658.29287483904</v>
      </c>
    </row>
    <row r="97" customFormat="false" ht="12.75" hidden="false" customHeight="false" outlineLevel="0" collapsed="false">
      <c r="A97" s="0" t="n">
        <v>144</v>
      </c>
      <c r="B97" s="0" t="n">
        <v>1844466.32865385</v>
      </c>
      <c r="C97" s="0" t="n">
        <v>1159164.08954392</v>
      </c>
      <c r="D97" s="0" t="n">
        <v>406679.130034688</v>
      </c>
      <c r="E97" s="0" t="n">
        <v>236504.545775941</v>
      </c>
      <c r="F97" s="0" t="n">
        <v>0</v>
      </c>
      <c r="G97" s="0" t="n">
        <v>5580.23204717106</v>
      </c>
      <c r="H97" s="0" t="n">
        <v>25417.8726590779</v>
      </c>
      <c r="I97" s="0" t="n">
        <v>15769.1907564471</v>
      </c>
      <c r="J97" s="0" t="n">
        <v>5760.70437209204</v>
      </c>
    </row>
    <row r="98" customFormat="false" ht="12.75" hidden="false" customHeight="false" outlineLevel="0" collapsed="false">
      <c r="A98" s="0" t="n">
        <v>145</v>
      </c>
      <c r="B98" s="0" t="n">
        <v>2321346.53478705</v>
      </c>
      <c r="C98" s="0" t="n">
        <v>1181526.83050915</v>
      </c>
      <c r="D98" s="0" t="n">
        <v>388473.561056983</v>
      </c>
      <c r="E98" s="0" t="n">
        <v>234873.713109366</v>
      </c>
      <c r="F98" s="0" t="n">
        <v>471459.264023144</v>
      </c>
      <c r="G98" s="0" t="n">
        <v>6937.38444915509</v>
      </c>
      <c r="H98" s="0" t="n">
        <v>34947.5158220082</v>
      </c>
      <c r="I98" s="0" t="n">
        <v>10472.9825580322</v>
      </c>
      <c r="J98" s="0" t="n">
        <v>7207.9184245449</v>
      </c>
    </row>
    <row r="99" customFormat="false" ht="12.75" hidden="false" customHeight="false" outlineLevel="0" collapsed="false">
      <c r="A99" s="0" t="n">
        <v>146</v>
      </c>
      <c r="B99" s="0" t="n">
        <v>1877423.35337673</v>
      </c>
      <c r="C99" s="0" t="n">
        <v>1160431.10724848</v>
      </c>
      <c r="D99" s="0" t="n">
        <v>410223.815274335</v>
      </c>
      <c r="E99" s="0" t="n">
        <v>237300.506431503</v>
      </c>
      <c r="F99" s="0" t="n">
        <v>0</v>
      </c>
      <c r="G99" s="0" t="n">
        <v>11065.5429133178</v>
      </c>
      <c r="H99" s="0" t="n">
        <v>48111.7169452053</v>
      </c>
      <c r="I99" s="0" t="n">
        <v>14458.4841806138</v>
      </c>
      <c r="J99" s="0" t="n">
        <v>8888.13537150578</v>
      </c>
    </row>
    <row r="100" customFormat="false" ht="12.75" hidden="false" customHeight="false" outlineLevel="0" collapsed="false">
      <c r="A100" s="0" t="n">
        <v>147</v>
      </c>
      <c r="B100" s="0" t="n">
        <v>1811731.3830638</v>
      </c>
      <c r="C100" s="0" t="n">
        <v>1133478.71939707</v>
      </c>
      <c r="D100" s="0" t="n">
        <v>388025.834179449</v>
      </c>
      <c r="E100" s="0" t="n">
        <v>235274.933053859</v>
      </c>
      <c r="F100" s="0" t="n">
        <v>0</v>
      </c>
      <c r="G100" s="0" t="n">
        <v>6282.40576313362</v>
      </c>
      <c r="H100" s="0" t="n">
        <v>43102.0984697627</v>
      </c>
      <c r="I100" s="0" t="n">
        <v>11895.2018490683</v>
      </c>
      <c r="J100" s="0" t="n">
        <v>7825.31035987354</v>
      </c>
    </row>
    <row r="101" customFormat="false" ht="12.75" hidden="false" customHeight="false" outlineLevel="0" collapsed="false">
      <c r="A101" s="0" t="n">
        <v>148</v>
      </c>
      <c r="B101" s="0" t="n">
        <v>1813647.84383884</v>
      </c>
      <c r="C101" s="0" t="n">
        <v>1078633.5709884</v>
      </c>
      <c r="D101" s="0" t="n">
        <v>431545.759364889</v>
      </c>
      <c r="E101" s="0" t="n">
        <v>234489.107445769</v>
      </c>
      <c r="F101" s="0" t="n">
        <v>0</v>
      </c>
      <c r="G101" s="0" t="n">
        <v>9035.0219726707</v>
      </c>
      <c r="H101" s="0" t="n">
        <v>42846.306622377</v>
      </c>
      <c r="I101" s="0" t="n">
        <v>9962.50580360627</v>
      </c>
      <c r="J101" s="0" t="n">
        <v>8934.05464877239</v>
      </c>
    </row>
    <row r="102" customFormat="false" ht="12.75" hidden="false" customHeight="false" outlineLevel="0" collapsed="false">
      <c r="A102" s="0" t="n">
        <v>149</v>
      </c>
      <c r="B102" s="0" t="n">
        <v>2269630.61149188</v>
      </c>
      <c r="C102" s="0" t="n">
        <v>1146304.43177929</v>
      </c>
      <c r="D102" s="0" t="n">
        <v>379809.022224223</v>
      </c>
      <c r="E102" s="0" t="n">
        <v>232489.140924924</v>
      </c>
      <c r="F102" s="0" t="n">
        <v>456652.180751269</v>
      </c>
      <c r="G102" s="0" t="n">
        <v>7931.80072610658</v>
      </c>
      <c r="H102" s="0" t="n">
        <v>38236.0213675928</v>
      </c>
      <c r="I102" s="0" t="n">
        <v>13944.2979193088</v>
      </c>
      <c r="J102" s="0" t="n">
        <v>8279.57830478454</v>
      </c>
    </row>
    <row r="103" customFormat="false" ht="12.75" hidden="false" customHeight="false" outlineLevel="0" collapsed="false">
      <c r="A103" s="0" t="n">
        <v>150</v>
      </c>
      <c r="B103" s="0" t="n">
        <v>1833153.73080736</v>
      </c>
      <c r="C103" s="0" t="n">
        <v>1177880.34053595</v>
      </c>
      <c r="D103" s="0" t="n">
        <v>334536.42025018</v>
      </c>
      <c r="E103" s="0" t="n">
        <v>232731.696611305</v>
      </c>
      <c r="F103" s="0" t="n">
        <v>0</v>
      </c>
      <c r="G103" s="0" t="n">
        <v>8324.30257035753</v>
      </c>
      <c r="H103" s="0" t="n">
        <v>49955.6535285491</v>
      </c>
      <c r="I103" s="0" t="n">
        <v>23713.9383796521</v>
      </c>
      <c r="J103" s="0" t="n">
        <v>7690.72927916083</v>
      </c>
    </row>
    <row r="104" customFormat="false" ht="12.75" hidden="false" customHeight="false" outlineLevel="0" collapsed="false">
      <c r="A104" s="0" t="n">
        <v>151</v>
      </c>
      <c r="B104" s="0" t="n">
        <v>1716543.86729069</v>
      </c>
      <c r="C104" s="0" t="n">
        <v>1019237.4288834</v>
      </c>
      <c r="D104" s="0" t="n">
        <v>402701.221690485</v>
      </c>
      <c r="E104" s="0" t="n">
        <v>232119.816369582</v>
      </c>
      <c r="F104" s="0" t="n">
        <v>0</v>
      </c>
      <c r="G104" s="0" t="n">
        <v>11899.5723664142</v>
      </c>
      <c r="H104" s="0" t="n">
        <v>39292.7056050847</v>
      </c>
      <c r="I104" s="0" t="n">
        <v>12916.1361854281</v>
      </c>
      <c r="J104" s="0" t="n">
        <v>6128.86788990372</v>
      </c>
    </row>
    <row r="105" customFormat="false" ht="12.75" hidden="false" customHeight="false" outlineLevel="0" collapsed="false">
      <c r="A105" s="0" t="n">
        <v>152</v>
      </c>
      <c r="B105" s="0" t="n">
        <v>1708696.84387184</v>
      </c>
      <c r="C105" s="0" t="n">
        <v>1037541.20564489</v>
      </c>
      <c r="D105" s="0" t="n">
        <v>384917.494860888</v>
      </c>
      <c r="E105" s="0" t="n">
        <v>231303.83032057</v>
      </c>
      <c r="F105" s="0" t="n">
        <v>0</v>
      </c>
      <c r="G105" s="0" t="n">
        <v>8685.15894803718</v>
      </c>
      <c r="H105" s="0" t="n">
        <v>39042.1998987136</v>
      </c>
      <c r="I105" s="0" t="n">
        <v>8283.48736309576</v>
      </c>
      <c r="J105" s="0" t="n">
        <v>6882.36546310262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A1:J105"/>
    </sheetView>
  </sheetViews>
  <sheetFormatPr defaultColWidth="11.625" defaultRowHeight="12.75" zeroHeight="false" outlineLevelRow="0" outlineLevelCol="0"/>
  <sheetData>
    <row r="1" customFormat="false" ht="12.8" hidden="false" customHeight="false" outlineLevel="0" collapsed="false">
      <c r="A1" s="0" t="s">
        <v>172</v>
      </c>
      <c r="B1" s="0" t="s">
        <v>156</v>
      </c>
      <c r="C1" s="0" t="s">
        <v>201</v>
      </c>
      <c r="D1" s="0" t="s">
        <v>202</v>
      </c>
      <c r="E1" s="0" t="s">
        <v>203</v>
      </c>
      <c r="F1" s="0" t="s">
        <v>204</v>
      </c>
      <c r="G1" s="0" t="s">
        <v>205</v>
      </c>
      <c r="H1" s="0" t="s">
        <v>206</v>
      </c>
      <c r="I1" s="0" t="s">
        <v>157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19573117.3944048</v>
      </c>
      <c r="C14" s="0" t="n">
        <v>18842001.0762178</v>
      </c>
      <c r="D14" s="0" t="n">
        <v>63609343.1458918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22216148.1449952</v>
      </c>
      <c r="C15" s="0" t="n">
        <v>21497589.8809881</v>
      </c>
      <c r="D15" s="0" t="n">
        <v>72347360.9563194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18297766.1913127</v>
      </c>
      <c r="C16" s="0" t="n">
        <v>17659472.0058588</v>
      </c>
      <c r="D16" s="0" t="n">
        <v>59887509.8280857</v>
      </c>
      <c r="E16" s="0" t="n">
        <v>66038620.5698344</v>
      </c>
      <c r="F16" s="0" t="n">
        <v>0</v>
      </c>
      <c r="G16" s="0" t="n">
        <v>350101.280321882</v>
      </c>
      <c r="H16" s="0" t="n">
        <v>209332.638923006</v>
      </c>
      <c r="I16" s="0" t="n">
        <v>112657.52315571</v>
      </c>
    </row>
    <row r="17" customFormat="false" ht="12.8" hidden="false" customHeight="false" outlineLevel="0" collapsed="false">
      <c r="A17" s="0" t="n">
        <v>64</v>
      </c>
      <c r="B17" s="0" t="n">
        <v>19940984.1690703</v>
      </c>
      <c r="C17" s="0" t="n">
        <v>19343434.468545</v>
      </c>
      <c r="D17" s="0" t="n">
        <v>65408555.5176618</v>
      </c>
      <c r="E17" s="0" t="n">
        <v>62201099.778605</v>
      </c>
      <c r="F17" s="0" t="n">
        <v>10366849.9631008</v>
      </c>
      <c r="G17" s="0" t="n">
        <v>317828.662223429</v>
      </c>
      <c r="H17" s="0" t="n">
        <v>201337.098904112</v>
      </c>
      <c r="I17" s="0" t="n">
        <v>111977.056282442</v>
      </c>
    </row>
    <row r="18" customFormat="false" ht="12.8" hidden="false" customHeight="false" outlineLevel="0" collapsed="false">
      <c r="A18" s="0" t="n">
        <v>65</v>
      </c>
      <c r="B18" s="0" t="n">
        <v>15752367.743265</v>
      </c>
      <c r="C18" s="0" t="n">
        <v>15179121.8967004</v>
      </c>
      <c r="D18" s="0" t="n">
        <v>48156642.7646441</v>
      </c>
      <c r="E18" s="0" t="n">
        <v>61869622.9419318</v>
      </c>
      <c r="F18" s="0" t="n">
        <v>0</v>
      </c>
      <c r="G18" s="0" t="n">
        <v>293533.318449774</v>
      </c>
      <c r="H18" s="0" t="n">
        <v>201297.846456227</v>
      </c>
      <c r="I18" s="0" t="n">
        <v>112020.973797925</v>
      </c>
    </row>
    <row r="19" customFormat="false" ht="12.8" hidden="false" customHeight="false" outlineLevel="0" collapsed="false">
      <c r="A19" s="0" t="n">
        <v>66</v>
      </c>
      <c r="B19" s="0" t="n">
        <v>18649729.0994449</v>
      </c>
      <c r="C19" s="0" t="n">
        <v>18082444.7776743</v>
      </c>
      <c r="D19" s="0" t="n">
        <v>57965574.851702</v>
      </c>
      <c r="E19" s="0" t="n">
        <v>62303493.9400882</v>
      </c>
      <c r="F19" s="0" t="n">
        <v>10383915.6566814</v>
      </c>
      <c r="G19" s="0" t="n">
        <v>291421.32357906</v>
      </c>
      <c r="H19" s="0" t="n">
        <v>199508.711454082</v>
      </c>
      <c r="I19" s="0" t="n">
        <v>109077.552482139</v>
      </c>
    </row>
    <row r="20" customFormat="false" ht="12.8" hidden="false" customHeight="false" outlineLevel="0" collapsed="false">
      <c r="A20" s="0" t="n">
        <v>67</v>
      </c>
      <c r="B20" s="0" t="n">
        <v>16005252.9528988</v>
      </c>
      <c r="C20" s="0" t="n">
        <v>15397084.8108209</v>
      </c>
      <c r="D20" s="0" t="n">
        <v>49782681.3145329</v>
      </c>
      <c r="E20" s="0" t="n">
        <v>61144406.3664179</v>
      </c>
      <c r="F20" s="0" t="n">
        <v>0</v>
      </c>
      <c r="G20" s="0" t="n">
        <v>334938.960560723</v>
      </c>
      <c r="H20" s="0" t="n">
        <v>198799.597361782</v>
      </c>
      <c r="I20" s="0" t="n">
        <v>106327.977364974</v>
      </c>
    </row>
    <row r="21" customFormat="false" ht="12.8" hidden="false" customHeight="false" outlineLevel="0" collapsed="false">
      <c r="A21" s="0" t="n">
        <v>68</v>
      </c>
      <c r="B21" s="0" t="n">
        <v>18411089.193443</v>
      </c>
      <c r="C21" s="0" t="n">
        <v>17793218.1613415</v>
      </c>
      <c r="D21" s="0" t="n">
        <v>57975789.1254913</v>
      </c>
      <c r="E21" s="0" t="n">
        <v>59998489.1677993</v>
      </c>
      <c r="F21" s="0" t="n">
        <v>9999748.19463322</v>
      </c>
      <c r="G21" s="0" t="n">
        <v>345264.002183763</v>
      </c>
      <c r="H21" s="0" t="n">
        <v>197172.023086164</v>
      </c>
      <c r="I21" s="0" t="n">
        <v>107764.295473706</v>
      </c>
    </row>
    <row r="22" customFormat="false" ht="12.8" hidden="false" customHeight="false" outlineLevel="0" collapsed="false">
      <c r="A22" s="0" t="n">
        <v>69</v>
      </c>
      <c r="B22" s="0" t="n">
        <v>16236475.1863316</v>
      </c>
      <c r="C22" s="0" t="n">
        <v>15620459.7056911</v>
      </c>
      <c r="D22" s="0" t="n">
        <v>51052812.0733297</v>
      </c>
      <c r="E22" s="0" t="n">
        <v>60333786.3199238</v>
      </c>
      <c r="F22" s="0" t="n">
        <v>0</v>
      </c>
      <c r="G22" s="0" t="n">
        <v>340582.451459475</v>
      </c>
      <c r="H22" s="0" t="n">
        <v>199527.698425559</v>
      </c>
      <c r="I22" s="0" t="n">
        <v>108436.186793534</v>
      </c>
    </row>
    <row r="23" customFormat="false" ht="12.8" hidden="false" customHeight="false" outlineLevel="0" collapsed="false">
      <c r="A23" s="0" t="n">
        <v>70</v>
      </c>
      <c r="B23" s="0" t="n">
        <v>19156607.7846463</v>
      </c>
      <c r="C23" s="0" t="n">
        <v>18551329.8555618</v>
      </c>
      <c r="D23" s="0" t="n">
        <v>60865281.3572877</v>
      </c>
      <c r="E23" s="0" t="n">
        <v>61151060.1047381</v>
      </c>
      <c r="F23" s="0" t="n">
        <v>10191843.3507897</v>
      </c>
      <c r="G23" s="0" t="n">
        <v>330744.666256544</v>
      </c>
      <c r="H23" s="0" t="n">
        <v>199664.892415772</v>
      </c>
      <c r="I23" s="0" t="n">
        <v>106954.814874535</v>
      </c>
    </row>
    <row r="24" customFormat="false" ht="12.8" hidden="false" customHeight="false" outlineLevel="0" collapsed="false">
      <c r="A24" s="0" t="n">
        <v>71</v>
      </c>
      <c r="B24" s="0" t="n">
        <v>16831801.8013543</v>
      </c>
      <c r="C24" s="0" t="n">
        <v>16206703.5969936</v>
      </c>
      <c r="D24" s="0" t="n">
        <v>53681495.7974202</v>
      </c>
      <c r="E24" s="0" t="n">
        <v>61559270.2721785</v>
      </c>
      <c r="F24" s="0" t="n">
        <v>0</v>
      </c>
      <c r="G24" s="0" t="n">
        <v>344373.657602042</v>
      </c>
      <c r="H24" s="0" t="n">
        <v>204810.879078698</v>
      </c>
      <c r="I24" s="0" t="n">
        <v>108448.096685624</v>
      </c>
    </row>
    <row r="25" customFormat="false" ht="12.8" hidden="false" customHeight="false" outlineLevel="0" collapsed="false">
      <c r="A25" s="0" t="n">
        <v>72</v>
      </c>
      <c r="B25" s="0" t="n">
        <v>19746383.5620344</v>
      </c>
      <c r="C25" s="0" t="n">
        <v>19100769.0785434</v>
      </c>
      <c r="D25" s="0" t="n">
        <v>63159419.6775267</v>
      </c>
      <c r="E25" s="0" t="n">
        <v>62318941.8177788</v>
      </c>
      <c r="F25" s="0" t="n">
        <v>10386490.3029631</v>
      </c>
      <c r="G25" s="0" t="n">
        <v>355346.717728608</v>
      </c>
      <c r="H25" s="0" t="n">
        <v>211247.632819284</v>
      </c>
      <c r="I25" s="0" t="n">
        <v>112885.904204418</v>
      </c>
    </row>
    <row r="26" customFormat="false" ht="12.8" hidden="false" customHeight="false" outlineLevel="0" collapsed="false">
      <c r="A26" s="0" t="n">
        <v>73</v>
      </c>
      <c r="B26" s="0" t="n">
        <v>17556487.6652622</v>
      </c>
      <c r="C26" s="0" t="n">
        <v>16872815.9608148</v>
      </c>
      <c r="D26" s="0" t="n">
        <v>56301427.3295969</v>
      </c>
      <c r="E26" s="0" t="n">
        <v>63386297.4053383</v>
      </c>
      <c r="F26" s="0" t="n">
        <v>0</v>
      </c>
      <c r="G26" s="0" t="n">
        <v>384154.737179151</v>
      </c>
      <c r="H26" s="0" t="n">
        <v>220882.91757449</v>
      </c>
      <c r="I26" s="0" t="n">
        <v>112334.356705355</v>
      </c>
    </row>
    <row r="27" customFormat="false" ht="12.8" hidden="false" customHeight="false" outlineLevel="0" collapsed="false">
      <c r="A27" s="0" t="n">
        <v>74</v>
      </c>
      <c r="B27" s="0" t="n">
        <v>20453757.793868</v>
      </c>
      <c r="C27" s="0" t="n">
        <v>19786244.0877475</v>
      </c>
      <c r="D27" s="0" t="n">
        <v>65822045.6098437</v>
      </c>
      <c r="E27" s="0" t="n">
        <v>63983008.080208</v>
      </c>
      <c r="F27" s="0" t="n">
        <v>10663834.6800347</v>
      </c>
      <c r="G27" s="0" t="n">
        <v>375093.415677455</v>
      </c>
      <c r="H27" s="0" t="n">
        <v>214205.77504477</v>
      </c>
      <c r="I27" s="0" t="n">
        <v>111735.021997454</v>
      </c>
    </row>
    <row r="28" customFormat="false" ht="12.8" hidden="false" customHeight="false" outlineLevel="0" collapsed="false">
      <c r="A28" s="0" t="n">
        <v>75</v>
      </c>
      <c r="B28" s="0" t="n">
        <v>18165409.7987056</v>
      </c>
      <c r="C28" s="0" t="n">
        <v>17502018.1360716</v>
      </c>
      <c r="D28" s="0" t="n">
        <v>58691598.4965469</v>
      </c>
      <c r="E28" s="0" t="n">
        <v>65286490.69151</v>
      </c>
      <c r="F28" s="0" t="n">
        <v>0</v>
      </c>
      <c r="G28" s="0" t="n">
        <v>372851.979384922</v>
      </c>
      <c r="H28" s="0" t="n">
        <v>213379.900328099</v>
      </c>
      <c r="I28" s="0" t="n">
        <v>110228.261315717</v>
      </c>
    </row>
    <row r="29" customFormat="false" ht="12.8" hidden="false" customHeight="false" outlineLevel="0" collapsed="false">
      <c r="A29" s="0" t="n">
        <v>76</v>
      </c>
      <c r="B29" s="0" t="n">
        <v>21567969.4686709</v>
      </c>
      <c r="C29" s="0" t="n">
        <v>20901974.8746314</v>
      </c>
      <c r="D29" s="0" t="n">
        <v>69826440.0603591</v>
      </c>
      <c r="E29" s="0" t="n">
        <v>67176198.8947874</v>
      </c>
      <c r="F29" s="0" t="n">
        <v>11196033.1491312</v>
      </c>
      <c r="G29" s="0" t="n">
        <v>383214.564711803</v>
      </c>
      <c r="H29" s="0" t="n">
        <v>208942.925008329</v>
      </c>
      <c r="I29" s="0" t="n">
        <v>105481.577598989</v>
      </c>
    </row>
    <row r="30" customFormat="false" ht="12.8" hidden="false" customHeight="false" outlineLevel="0" collapsed="false">
      <c r="A30" s="0" t="n">
        <v>77</v>
      </c>
      <c r="B30" s="0" t="n">
        <v>18827423.3565415</v>
      </c>
      <c r="C30" s="0" t="n">
        <v>18142176.416229</v>
      </c>
      <c r="D30" s="0" t="n">
        <v>61115816.2322899</v>
      </c>
      <c r="E30" s="0" t="n">
        <v>67164271.3794847</v>
      </c>
      <c r="F30" s="0" t="n">
        <v>0</v>
      </c>
      <c r="G30" s="0" t="n">
        <v>391785.20502437</v>
      </c>
      <c r="H30" s="0" t="n">
        <v>216848.151777959</v>
      </c>
      <c r="I30" s="0" t="n">
        <v>109447.976443112</v>
      </c>
    </row>
    <row r="31" customFormat="false" ht="12.8" hidden="false" customHeight="false" outlineLevel="0" collapsed="false">
      <c r="A31" s="0" t="n">
        <v>78</v>
      </c>
      <c r="B31" s="0" t="n">
        <v>21911540.3757536</v>
      </c>
      <c r="C31" s="0" t="n">
        <v>21239963.4343646</v>
      </c>
      <c r="D31" s="0" t="n">
        <v>71280529.6672482</v>
      </c>
      <c r="E31" s="0" t="n">
        <v>67811607.3032121</v>
      </c>
      <c r="F31" s="0" t="n">
        <v>11301934.5505354</v>
      </c>
      <c r="G31" s="0" t="n">
        <v>376432.166865413</v>
      </c>
      <c r="H31" s="0" t="n">
        <v>217479.072718672</v>
      </c>
      <c r="I31" s="0" t="n">
        <v>110951.00257842</v>
      </c>
    </row>
    <row r="32" customFormat="false" ht="12.8" hidden="false" customHeight="false" outlineLevel="0" collapsed="false">
      <c r="A32" s="0" t="n">
        <v>79</v>
      </c>
      <c r="B32" s="0" t="n">
        <v>19386783.1971942</v>
      </c>
      <c r="C32" s="0" t="n">
        <v>18658996.6829856</v>
      </c>
      <c r="D32" s="0" t="n">
        <v>63155751.9038081</v>
      </c>
      <c r="E32" s="0" t="n">
        <v>68612646.4959867</v>
      </c>
      <c r="F32" s="0" t="n">
        <v>0</v>
      </c>
      <c r="G32" s="0" t="n">
        <v>427252.931135971</v>
      </c>
      <c r="H32" s="0" t="n">
        <v>221586.775045264</v>
      </c>
      <c r="I32" s="0" t="n">
        <v>112781.154324798</v>
      </c>
    </row>
    <row r="33" customFormat="false" ht="12.8" hidden="false" customHeight="false" outlineLevel="0" collapsed="false">
      <c r="A33" s="0" t="n">
        <v>80</v>
      </c>
      <c r="B33" s="0" t="n">
        <v>22492381.7992734</v>
      </c>
      <c r="C33" s="0" t="n">
        <v>21793427.4192148</v>
      </c>
      <c r="D33" s="0" t="n">
        <v>73393252.5322542</v>
      </c>
      <c r="E33" s="0" t="n">
        <v>69211182.2476817</v>
      </c>
      <c r="F33" s="0" t="n">
        <v>11535197.0412803</v>
      </c>
      <c r="G33" s="0" t="n">
        <v>390438.470640461</v>
      </c>
      <c r="H33" s="0" t="n">
        <v>226424.877804879</v>
      </c>
      <c r="I33" s="0" t="n">
        <v>117272.902304732</v>
      </c>
    </row>
    <row r="34" customFormat="false" ht="12.8" hidden="false" customHeight="false" outlineLevel="0" collapsed="false">
      <c r="A34" s="0" t="n">
        <v>81</v>
      </c>
      <c r="B34" s="0" t="n">
        <v>20103276.9332895</v>
      </c>
      <c r="C34" s="0" t="n">
        <v>19361266.9462292</v>
      </c>
      <c r="D34" s="0" t="n">
        <v>65789246.2103321</v>
      </c>
      <c r="E34" s="0" t="n">
        <v>70835285.5695342</v>
      </c>
      <c r="F34" s="0" t="n">
        <v>0</v>
      </c>
      <c r="G34" s="0" t="n">
        <v>438300.313270602</v>
      </c>
      <c r="H34" s="0" t="n">
        <v>223963.83180854</v>
      </c>
      <c r="I34" s="0" t="n">
        <v>113922.631401542</v>
      </c>
    </row>
    <row r="35" customFormat="false" ht="12.8" hidden="false" customHeight="false" outlineLevel="0" collapsed="false">
      <c r="A35" s="0" t="n">
        <v>82</v>
      </c>
      <c r="B35" s="0" t="n">
        <v>23386637.087956</v>
      </c>
      <c r="C35" s="0" t="n">
        <v>22652436.2488884</v>
      </c>
      <c r="D35" s="0" t="n">
        <v>76530522.101368</v>
      </c>
      <c r="E35" s="0" t="n">
        <v>71676874.0949733</v>
      </c>
      <c r="F35" s="0" t="n">
        <v>11946145.6824956</v>
      </c>
      <c r="G35" s="0" t="n">
        <v>417984.749695964</v>
      </c>
      <c r="H35" s="0" t="n">
        <v>233464.4553557</v>
      </c>
      <c r="I35" s="0" t="n">
        <v>118216.620022713</v>
      </c>
    </row>
    <row r="36" customFormat="false" ht="12.8" hidden="false" customHeight="false" outlineLevel="0" collapsed="false">
      <c r="A36" s="0" t="n">
        <v>83</v>
      </c>
      <c r="B36" s="0" t="n">
        <v>20710473.8137641</v>
      </c>
      <c r="C36" s="0" t="n">
        <v>19964380.0960964</v>
      </c>
      <c r="D36" s="0" t="n">
        <v>68017981.0031236</v>
      </c>
      <c r="E36" s="0" t="n">
        <v>72771912.9122276</v>
      </c>
      <c r="F36" s="0" t="n">
        <v>0</v>
      </c>
      <c r="G36" s="0" t="n">
        <v>431865.708416947</v>
      </c>
      <c r="H36" s="0" t="n">
        <v>231004.548844035</v>
      </c>
      <c r="I36" s="0" t="n">
        <v>118890.657723922</v>
      </c>
    </row>
    <row r="37" customFormat="false" ht="12.8" hidden="false" customHeight="false" outlineLevel="0" collapsed="false">
      <c r="A37" s="0" t="n">
        <v>84</v>
      </c>
      <c r="B37" s="0" t="n">
        <v>24096962.9029062</v>
      </c>
      <c r="C37" s="0" t="n">
        <v>23348608.028826</v>
      </c>
      <c r="D37" s="0" t="n">
        <v>79018345.1382077</v>
      </c>
      <c r="E37" s="0" t="n">
        <v>73660574.7843481</v>
      </c>
      <c r="F37" s="0" t="n">
        <v>12276762.464058</v>
      </c>
      <c r="G37" s="0" t="n">
        <v>433057.990841614</v>
      </c>
      <c r="H37" s="0" t="n">
        <v>232002.252920834</v>
      </c>
      <c r="I37" s="0" t="n">
        <v>118992.329025392</v>
      </c>
    </row>
    <row r="38" customFormat="false" ht="12.8" hidden="false" customHeight="false" outlineLevel="0" collapsed="false">
      <c r="A38" s="0" t="n">
        <v>85</v>
      </c>
      <c r="B38" s="0" t="n">
        <v>21192248.5967493</v>
      </c>
      <c r="C38" s="0" t="n">
        <v>20414064.3922435</v>
      </c>
      <c r="D38" s="0" t="n">
        <v>69633482.3082904</v>
      </c>
      <c r="E38" s="0" t="n">
        <v>74229007.9123717</v>
      </c>
      <c r="F38" s="0" t="n">
        <v>0</v>
      </c>
      <c r="G38" s="0" t="n">
        <v>444280.613556799</v>
      </c>
      <c r="H38" s="0" t="n">
        <v>244658.936106922</v>
      </c>
      <c r="I38" s="0" t="n">
        <v>127492.364060207</v>
      </c>
    </row>
    <row r="39" customFormat="false" ht="12.8" hidden="false" customHeight="false" outlineLevel="0" collapsed="false">
      <c r="A39" s="0" t="n">
        <v>86</v>
      </c>
      <c r="B39" s="0" t="n">
        <v>24646924.2752102</v>
      </c>
      <c r="C39" s="0" t="n">
        <v>23897141.7917739</v>
      </c>
      <c r="D39" s="0" t="n">
        <v>80960725.1044853</v>
      </c>
      <c r="E39" s="0" t="n">
        <v>75255069.6570122</v>
      </c>
      <c r="F39" s="0" t="n">
        <v>12542511.609502</v>
      </c>
      <c r="G39" s="0" t="n">
        <v>421466.008546576</v>
      </c>
      <c r="H39" s="0" t="n">
        <v>241480.987384098</v>
      </c>
      <c r="I39" s="0" t="n">
        <v>124050.696436556</v>
      </c>
    </row>
    <row r="40" customFormat="false" ht="12.8" hidden="false" customHeight="false" outlineLevel="0" collapsed="false">
      <c r="A40" s="0" t="n">
        <v>87</v>
      </c>
      <c r="B40" s="0" t="n">
        <v>21668219.8246266</v>
      </c>
      <c r="C40" s="0" t="n">
        <v>20930780.1998689</v>
      </c>
      <c r="D40" s="0" t="n">
        <v>71488159.5395608</v>
      </c>
      <c r="E40" s="0" t="n">
        <v>75976341.0581529</v>
      </c>
      <c r="F40" s="0" t="n">
        <v>0</v>
      </c>
      <c r="G40" s="0" t="n">
        <v>402188.016784685</v>
      </c>
      <c r="H40" s="0" t="n">
        <v>246161.515720578</v>
      </c>
      <c r="I40" s="0" t="n">
        <v>127271.560360572</v>
      </c>
    </row>
    <row r="41" customFormat="false" ht="12.8" hidden="false" customHeight="false" outlineLevel="0" collapsed="false">
      <c r="A41" s="0" t="n">
        <v>88</v>
      </c>
      <c r="B41" s="0" t="n">
        <v>25073348.4502874</v>
      </c>
      <c r="C41" s="0" t="n">
        <v>24295338.4728748</v>
      </c>
      <c r="D41" s="0" t="n">
        <v>82356965.0924557</v>
      </c>
      <c r="E41" s="0" t="n">
        <v>76393098.8732385</v>
      </c>
      <c r="F41" s="0" t="n">
        <v>12732183.1455397</v>
      </c>
      <c r="G41" s="0" t="n">
        <v>437604.284121771</v>
      </c>
      <c r="H41" s="0" t="n">
        <v>249583.767507725</v>
      </c>
      <c r="I41" s="0" t="n">
        <v>129745.608261656</v>
      </c>
    </row>
    <row r="42" customFormat="false" ht="12.8" hidden="false" customHeight="false" outlineLevel="0" collapsed="false">
      <c r="A42" s="0" t="n">
        <v>89</v>
      </c>
      <c r="B42" s="0" t="n">
        <v>22040688.260005</v>
      </c>
      <c r="C42" s="0" t="n">
        <v>21258260.8863265</v>
      </c>
      <c r="D42" s="0" t="n">
        <v>72616647.6563771</v>
      </c>
      <c r="E42" s="0" t="n">
        <v>77018791.7502979</v>
      </c>
      <c r="F42" s="0" t="n">
        <v>0</v>
      </c>
      <c r="G42" s="0" t="n">
        <v>440787.481605009</v>
      </c>
      <c r="H42" s="0" t="n">
        <v>249930.002533996</v>
      </c>
      <c r="I42" s="0" t="n">
        <v>131014.127913575</v>
      </c>
    </row>
    <row r="43" customFormat="false" ht="12.8" hidden="false" customHeight="false" outlineLevel="0" collapsed="false">
      <c r="A43" s="0" t="n">
        <v>90</v>
      </c>
      <c r="B43" s="0" t="n">
        <v>25396112.1307799</v>
      </c>
      <c r="C43" s="0" t="n">
        <v>24594869.7545165</v>
      </c>
      <c r="D43" s="0" t="n">
        <v>83397169.3430963</v>
      </c>
      <c r="E43" s="0" t="n">
        <v>77246573.3759087</v>
      </c>
      <c r="F43" s="0" t="n">
        <v>12874428.8959848</v>
      </c>
      <c r="G43" s="0" t="n">
        <v>450274.497819149</v>
      </c>
      <c r="H43" s="0" t="n">
        <v>256858.255293663</v>
      </c>
      <c r="I43" s="0" t="n">
        <v>134442.318786537</v>
      </c>
    </row>
    <row r="44" customFormat="false" ht="12.8" hidden="false" customHeight="false" outlineLevel="0" collapsed="false">
      <c r="A44" s="0" t="n">
        <v>91</v>
      </c>
      <c r="B44" s="0" t="n">
        <v>22453325.8383872</v>
      </c>
      <c r="C44" s="0" t="n">
        <v>21648644.2141391</v>
      </c>
      <c r="D44" s="0" t="n">
        <v>73978662.402631</v>
      </c>
      <c r="E44" s="0" t="n">
        <v>78370680.9853678</v>
      </c>
      <c r="F44" s="0" t="n">
        <v>0</v>
      </c>
      <c r="G44" s="0" t="n">
        <v>445166.041930738</v>
      </c>
      <c r="H44" s="0" t="n">
        <v>263646.841373096</v>
      </c>
      <c r="I44" s="0" t="n">
        <v>136955.344206114</v>
      </c>
    </row>
    <row r="45" customFormat="false" ht="12.8" hidden="false" customHeight="false" outlineLevel="0" collapsed="false">
      <c r="A45" s="0" t="n">
        <v>92</v>
      </c>
      <c r="B45" s="0" t="n">
        <v>26021639.2646579</v>
      </c>
      <c r="C45" s="0" t="n">
        <v>25222289.6716889</v>
      </c>
      <c r="D45" s="0" t="n">
        <v>85551143.581269</v>
      </c>
      <c r="E45" s="0" t="n">
        <v>79199344.0867415</v>
      </c>
      <c r="F45" s="0" t="n">
        <v>13199890.6811236</v>
      </c>
      <c r="G45" s="0" t="n">
        <v>440634.306219532</v>
      </c>
      <c r="H45" s="0" t="n">
        <v>262470.755887936</v>
      </c>
      <c r="I45" s="0" t="n">
        <v>137492.186944999</v>
      </c>
    </row>
    <row r="46" customFormat="false" ht="12.8" hidden="false" customHeight="false" outlineLevel="0" collapsed="false">
      <c r="A46" s="0" t="n">
        <v>93</v>
      </c>
      <c r="B46" s="0" t="n">
        <v>22991188.396272</v>
      </c>
      <c r="C46" s="0" t="n">
        <v>22188506.138347</v>
      </c>
      <c r="D46" s="0" t="n">
        <v>75832528.3713403</v>
      </c>
      <c r="E46" s="0" t="n">
        <v>80349405.0489381</v>
      </c>
      <c r="F46" s="0" t="n">
        <v>0</v>
      </c>
      <c r="G46" s="0" t="n">
        <v>446173.067327952</v>
      </c>
      <c r="H46" s="0" t="n">
        <v>261652.9222075</v>
      </c>
      <c r="I46" s="0" t="n">
        <v>135508.954842135</v>
      </c>
    </row>
    <row r="47" customFormat="false" ht="12.8" hidden="false" customHeight="false" outlineLevel="0" collapsed="false">
      <c r="A47" s="0" t="n">
        <v>94</v>
      </c>
      <c r="B47" s="0" t="n">
        <v>26652445.5981909</v>
      </c>
      <c r="C47" s="0" t="n">
        <v>25826754.5666909</v>
      </c>
      <c r="D47" s="0" t="n">
        <v>87592803.0010559</v>
      </c>
      <c r="E47" s="0" t="n">
        <v>81087068.0449577</v>
      </c>
      <c r="F47" s="0" t="n">
        <v>13514511.3408263</v>
      </c>
      <c r="G47" s="0" t="n">
        <v>460133.777650233</v>
      </c>
      <c r="H47" s="0" t="n">
        <v>268103.956134402</v>
      </c>
      <c r="I47" s="0" t="n">
        <v>139218.996736368</v>
      </c>
    </row>
    <row r="48" customFormat="false" ht="12.8" hidden="false" customHeight="false" outlineLevel="0" collapsed="false">
      <c r="A48" s="0" t="n">
        <v>95</v>
      </c>
      <c r="B48" s="0" t="n">
        <v>23496666.689313</v>
      </c>
      <c r="C48" s="0" t="n">
        <v>22683011.4264594</v>
      </c>
      <c r="D48" s="0" t="n">
        <v>77525395.740651</v>
      </c>
      <c r="E48" s="0" t="n">
        <v>82094983.4699951</v>
      </c>
      <c r="F48" s="0" t="n">
        <v>0</v>
      </c>
      <c r="G48" s="0" t="n">
        <v>442721.771608787</v>
      </c>
      <c r="H48" s="0" t="n">
        <v>270697.759114446</v>
      </c>
      <c r="I48" s="0" t="n">
        <v>143193.903043383</v>
      </c>
    </row>
    <row r="49" customFormat="false" ht="12.8" hidden="false" customHeight="false" outlineLevel="0" collapsed="false">
      <c r="A49" s="0" t="n">
        <v>96</v>
      </c>
      <c r="B49" s="0" t="n">
        <v>27143505.7911983</v>
      </c>
      <c r="C49" s="0" t="n">
        <v>26361952.0391457</v>
      </c>
      <c r="D49" s="0" t="n">
        <v>89399911.7344303</v>
      </c>
      <c r="E49" s="0" t="n">
        <v>82720281.9078313</v>
      </c>
      <c r="F49" s="0" t="n">
        <v>13786713.6513052</v>
      </c>
      <c r="G49" s="0" t="n">
        <v>426954.936845983</v>
      </c>
      <c r="H49" s="0" t="n">
        <v>259219.819985809</v>
      </c>
      <c r="I49" s="0" t="n">
        <v>136255.707458288</v>
      </c>
    </row>
    <row r="50" customFormat="false" ht="12.8" hidden="false" customHeight="false" outlineLevel="0" collapsed="false">
      <c r="A50" s="0" t="n">
        <v>97</v>
      </c>
      <c r="B50" s="0" t="n">
        <v>23863945.8175031</v>
      </c>
      <c r="C50" s="0" t="n">
        <v>23005947.3514123</v>
      </c>
      <c r="D50" s="0" t="n">
        <v>78614195.2395721</v>
      </c>
      <c r="E50" s="0" t="n">
        <v>83189569.7575405</v>
      </c>
      <c r="F50" s="0" t="n">
        <v>0</v>
      </c>
      <c r="G50" s="0" t="n">
        <v>489155.556992496</v>
      </c>
      <c r="H50" s="0" t="n">
        <v>271972.391863856</v>
      </c>
      <c r="I50" s="0" t="n">
        <v>138386.453192121</v>
      </c>
    </row>
    <row r="51" customFormat="false" ht="12.8" hidden="false" customHeight="false" outlineLevel="0" collapsed="false">
      <c r="A51" s="0" t="n">
        <v>98</v>
      </c>
      <c r="B51" s="0" t="n">
        <v>27731057.9630455</v>
      </c>
      <c r="C51" s="0" t="n">
        <v>26893991.9480992</v>
      </c>
      <c r="D51" s="0" t="n">
        <v>91208541.764707</v>
      </c>
      <c r="E51" s="0" t="n">
        <v>84349131.7587362</v>
      </c>
      <c r="F51" s="0" t="n">
        <v>14058188.626456</v>
      </c>
      <c r="G51" s="0" t="n">
        <v>475482.241020346</v>
      </c>
      <c r="H51" s="0" t="n">
        <v>265615.277604135</v>
      </c>
      <c r="I51" s="0" t="n">
        <v>137097.851888358</v>
      </c>
    </row>
    <row r="52" customFormat="false" ht="12.8" hidden="false" customHeight="false" outlineLevel="0" collapsed="false">
      <c r="A52" s="0" t="n">
        <v>99</v>
      </c>
      <c r="B52" s="0" t="n">
        <v>24314584.6871224</v>
      </c>
      <c r="C52" s="0" t="n">
        <v>23476211.8236709</v>
      </c>
      <c r="D52" s="0" t="n">
        <v>80266445.3508535</v>
      </c>
      <c r="E52" s="0" t="n">
        <v>84926270.873882</v>
      </c>
      <c r="F52" s="0" t="n">
        <v>0</v>
      </c>
      <c r="G52" s="0" t="n">
        <v>469309.126871385</v>
      </c>
      <c r="H52" s="0" t="n">
        <v>271476.250806549</v>
      </c>
      <c r="I52" s="0" t="n">
        <v>139410.693962186</v>
      </c>
    </row>
    <row r="53" customFormat="false" ht="12.8" hidden="false" customHeight="false" outlineLevel="0" collapsed="false">
      <c r="A53" s="0" t="n">
        <v>100</v>
      </c>
      <c r="B53" s="0" t="n">
        <v>28148074.2228656</v>
      </c>
      <c r="C53" s="0" t="n">
        <v>27265247.8559743</v>
      </c>
      <c r="D53" s="0" t="n">
        <v>92499561.7888159</v>
      </c>
      <c r="E53" s="0" t="n">
        <v>85510611.2670245</v>
      </c>
      <c r="F53" s="0" t="n">
        <v>14251768.5445041</v>
      </c>
      <c r="G53" s="0" t="n">
        <v>500926.316659048</v>
      </c>
      <c r="H53" s="0" t="n">
        <v>280366.988090728</v>
      </c>
      <c r="I53" s="0" t="n">
        <v>145047.231630837</v>
      </c>
    </row>
    <row r="54" customFormat="false" ht="12.8" hidden="false" customHeight="false" outlineLevel="0" collapsed="false">
      <c r="A54" s="0" t="n">
        <v>101</v>
      </c>
      <c r="B54" s="0" t="n">
        <v>24821655.7956388</v>
      </c>
      <c r="C54" s="0" t="n">
        <v>23978420.3015897</v>
      </c>
      <c r="D54" s="0" t="n">
        <v>81995110.0171335</v>
      </c>
      <c r="E54" s="0" t="n">
        <v>86696091.2096773</v>
      </c>
      <c r="F54" s="0" t="n">
        <v>0</v>
      </c>
      <c r="G54" s="0" t="n">
        <v>480036.227325512</v>
      </c>
      <c r="H54" s="0" t="n">
        <v>267190.424698411</v>
      </c>
      <c r="I54" s="0" t="n">
        <v>137155.488607457</v>
      </c>
    </row>
    <row r="55" customFormat="false" ht="12.8" hidden="false" customHeight="false" outlineLevel="0" collapsed="false">
      <c r="A55" s="0" t="n">
        <v>102</v>
      </c>
      <c r="B55" s="0" t="n">
        <v>28648926.9713206</v>
      </c>
      <c r="C55" s="0" t="n">
        <v>27816853.9571559</v>
      </c>
      <c r="D55" s="0" t="n">
        <v>94417207.8852984</v>
      </c>
      <c r="E55" s="0" t="n">
        <v>87235663.4435652</v>
      </c>
      <c r="F55" s="0" t="n">
        <v>14539277.2405942</v>
      </c>
      <c r="G55" s="0" t="n">
        <v>457094.32373226</v>
      </c>
      <c r="H55" s="0" t="n">
        <v>275522.130001954</v>
      </c>
      <c r="I55" s="0" t="n">
        <v>142080.800615011</v>
      </c>
    </row>
    <row r="56" customFormat="false" ht="12.8" hidden="false" customHeight="false" outlineLevel="0" collapsed="false">
      <c r="A56" s="0" t="n">
        <v>103</v>
      </c>
      <c r="B56" s="0" t="n">
        <v>25284955.3846651</v>
      </c>
      <c r="C56" s="0" t="n">
        <v>24421286.7000792</v>
      </c>
      <c r="D56" s="0" t="n">
        <v>83555788.4050141</v>
      </c>
      <c r="E56" s="0" t="n">
        <v>88298905.7299904</v>
      </c>
      <c r="F56" s="0" t="n">
        <v>0</v>
      </c>
      <c r="G56" s="0" t="n">
        <v>487827.431634457</v>
      </c>
      <c r="H56" s="0" t="n">
        <v>277018.464478639</v>
      </c>
      <c r="I56" s="0" t="n">
        <v>141175.412104055</v>
      </c>
    </row>
    <row r="57" customFormat="false" ht="12.8" hidden="false" customHeight="false" outlineLevel="0" collapsed="false">
      <c r="A57" s="0" t="n">
        <v>104</v>
      </c>
      <c r="B57" s="0" t="n">
        <v>29395138.0565057</v>
      </c>
      <c r="C57" s="0" t="n">
        <v>28526587.4686384</v>
      </c>
      <c r="D57" s="0" t="n">
        <v>96858045.1867766</v>
      </c>
      <c r="E57" s="0" t="n">
        <v>89494871.9741044</v>
      </c>
      <c r="F57" s="0" t="n">
        <v>14915811.9956841</v>
      </c>
      <c r="G57" s="0" t="n">
        <v>492060.136450885</v>
      </c>
      <c r="H57" s="0" t="n">
        <v>276563.188492771</v>
      </c>
      <c r="I57" s="0" t="n">
        <v>142753.232747957</v>
      </c>
    </row>
    <row r="58" customFormat="false" ht="12.8" hidden="false" customHeight="false" outlineLevel="0" collapsed="false">
      <c r="A58" s="0" t="n">
        <v>105</v>
      </c>
      <c r="B58" s="0" t="n">
        <v>25757459.199639</v>
      </c>
      <c r="C58" s="0" t="n">
        <v>24890408.1472978</v>
      </c>
      <c r="D58" s="0" t="n">
        <v>85176087.2376163</v>
      </c>
      <c r="E58" s="0" t="n">
        <v>90037723.8874907</v>
      </c>
      <c r="F58" s="0" t="n">
        <v>0</v>
      </c>
      <c r="G58" s="0" t="n">
        <v>483940.158146062</v>
      </c>
      <c r="H58" s="0" t="n">
        <v>280065.854071097</v>
      </c>
      <c r="I58" s="0" t="n">
        <v>147207.200177233</v>
      </c>
    </row>
    <row r="59" customFormat="false" ht="12.8" hidden="false" customHeight="false" outlineLevel="0" collapsed="false">
      <c r="A59" s="0" t="n">
        <v>106</v>
      </c>
      <c r="B59" s="0" t="n">
        <v>29810107.8860761</v>
      </c>
      <c r="C59" s="0" t="n">
        <v>28934619.0207474</v>
      </c>
      <c r="D59" s="0" t="n">
        <v>98225181.0270901</v>
      </c>
      <c r="E59" s="0" t="n">
        <v>90718813.5336543</v>
      </c>
      <c r="F59" s="0" t="n">
        <v>15119802.255609</v>
      </c>
      <c r="G59" s="0" t="n">
        <v>499294.908686646</v>
      </c>
      <c r="H59" s="0" t="n">
        <v>274310.240507595</v>
      </c>
      <c r="I59" s="0" t="n">
        <v>145548.165906367</v>
      </c>
    </row>
    <row r="60" customFormat="false" ht="12.8" hidden="false" customHeight="false" outlineLevel="0" collapsed="false">
      <c r="A60" s="0" t="n">
        <v>107</v>
      </c>
      <c r="B60" s="0" t="n">
        <v>26285462.6127763</v>
      </c>
      <c r="C60" s="0" t="n">
        <v>25447063.0925097</v>
      </c>
      <c r="D60" s="0" t="n">
        <v>87067207.4055459</v>
      </c>
      <c r="E60" s="0" t="n">
        <v>92006452.8971886</v>
      </c>
      <c r="F60" s="0" t="n">
        <v>0</v>
      </c>
      <c r="G60" s="0" t="n">
        <v>458947.972049208</v>
      </c>
      <c r="H60" s="0" t="n">
        <v>275960.622380251</v>
      </c>
      <c r="I60" s="0" t="n">
        <v>147844.179767327</v>
      </c>
    </row>
    <row r="61" customFormat="false" ht="12.8" hidden="false" customHeight="false" outlineLevel="0" collapsed="false">
      <c r="A61" s="0" t="n">
        <v>108</v>
      </c>
      <c r="B61" s="0" t="n">
        <v>30234567.8760097</v>
      </c>
      <c r="C61" s="0" t="n">
        <v>29414862.67664</v>
      </c>
      <c r="D61" s="0" t="n">
        <v>99884208.5064257</v>
      </c>
      <c r="E61" s="0" t="n">
        <v>92234624.5313389</v>
      </c>
      <c r="F61" s="0" t="n">
        <v>15372437.4218898</v>
      </c>
      <c r="G61" s="0" t="n">
        <v>443894.655254794</v>
      </c>
      <c r="H61" s="0" t="n">
        <v>273032.858549628</v>
      </c>
      <c r="I61" s="0" t="n">
        <v>146825.265093246</v>
      </c>
    </row>
    <row r="62" customFormat="false" ht="12.8" hidden="false" customHeight="false" outlineLevel="0" collapsed="false">
      <c r="A62" s="0" t="n">
        <v>109</v>
      </c>
      <c r="B62" s="0" t="n">
        <v>26832838.387635</v>
      </c>
      <c r="C62" s="0" t="n">
        <v>25969749.3081824</v>
      </c>
      <c r="D62" s="0" t="n">
        <v>88924009.2006622</v>
      </c>
      <c r="E62" s="0" t="n">
        <v>93883754.2333031</v>
      </c>
      <c r="F62" s="0" t="n">
        <v>0</v>
      </c>
      <c r="G62" s="0" t="n">
        <v>488146.068934285</v>
      </c>
      <c r="H62" s="0" t="n">
        <v>273750.903436046</v>
      </c>
      <c r="I62" s="0" t="n">
        <v>144560.152974666</v>
      </c>
    </row>
    <row r="63" customFormat="false" ht="12.8" hidden="false" customHeight="false" outlineLevel="0" collapsed="false">
      <c r="A63" s="0" t="n">
        <v>110</v>
      </c>
      <c r="B63" s="0" t="n">
        <v>30914326.4617714</v>
      </c>
      <c r="C63" s="0" t="n">
        <v>30053539.4883247</v>
      </c>
      <c r="D63" s="0" t="n">
        <v>102123843.877605</v>
      </c>
      <c r="E63" s="0" t="n">
        <v>94219064.7877352</v>
      </c>
      <c r="F63" s="0" t="n">
        <v>15703177.4646225</v>
      </c>
      <c r="G63" s="0" t="n">
        <v>485357.71976372</v>
      </c>
      <c r="H63" s="0" t="n">
        <v>272958.198411101</v>
      </c>
      <c r="I63" s="0" t="n">
        <v>146387.221817045</v>
      </c>
    </row>
    <row r="64" customFormat="false" ht="12.8" hidden="false" customHeight="false" outlineLevel="0" collapsed="false">
      <c r="A64" s="0" t="n">
        <v>111</v>
      </c>
      <c r="B64" s="0" t="n">
        <v>26851208.106703</v>
      </c>
      <c r="C64" s="0" t="n">
        <v>25973340.9092892</v>
      </c>
      <c r="D64" s="0" t="n">
        <v>88957731.131482</v>
      </c>
      <c r="E64" s="0" t="n">
        <v>93924128.62659</v>
      </c>
      <c r="F64" s="0" t="n">
        <v>0</v>
      </c>
      <c r="G64" s="0" t="n">
        <v>489201.187644463</v>
      </c>
      <c r="H64" s="0" t="n">
        <v>280700.271874196</v>
      </c>
      <c r="I64" s="0" t="n">
        <v>154236.768421617</v>
      </c>
    </row>
    <row r="65" customFormat="false" ht="12.8" hidden="false" customHeight="false" outlineLevel="0" collapsed="false">
      <c r="A65" s="0" t="n">
        <v>112</v>
      </c>
      <c r="B65" s="0" t="n">
        <v>31156464.7184905</v>
      </c>
      <c r="C65" s="0" t="n">
        <v>30274414.7731852</v>
      </c>
      <c r="D65" s="0" t="n">
        <v>102924566.021724</v>
      </c>
      <c r="E65" s="0" t="n">
        <v>94949008.6672932</v>
      </c>
      <c r="F65" s="0" t="n">
        <v>15824834.7778822</v>
      </c>
      <c r="G65" s="0" t="n">
        <v>495728.657606688</v>
      </c>
      <c r="H65" s="0" t="n">
        <v>279810.287309708</v>
      </c>
      <c r="I65" s="0" t="n">
        <v>152158.571984093</v>
      </c>
    </row>
    <row r="66" customFormat="false" ht="12.8" hidden="false" customHeight="false" outlineLevel="0" collapsed="false">
      <c r="A66" s="0" t="n">
        <v>113</v>
      </c>
      <c r="B66" s="0" t="n">
        <v>27342440.914764</v>
      </c>
      <c r="C66" s="0" t="n">
        <v>26477459.3845254</v>
      </c>
      <c r="D66" s="0" t="n">
        <v>90718641.9439549</v>
      </c>
      <c r="E66" s="0" t="n">
        <v>95756015.2795995</v>
      </c>
      <c r="F66" s="0" t="n">
        <v>0</v>
      </c>
      <c r="G66" s="0" t="n">
        <v>466339.364125741</v>
      </c>
      <c r="H66" s="0" t="n">
        <v>289620.629947154</v>
      </c>
      <c r="I66" s="0" t="n">
        <v>155745.051665403</v>
      </c>
    </row>
    <row r="67" customFormat="false" ht="12.8" hidden="false" customHeight="false" outlineLevel="0" collapsed="false">
      <c r="A67" s="0" t="n">
        <v>114</v>
      </c>
      <c r="B67" s="0" t="n">
        <v>31516320.4367876</v>
      </c>
      <c r="C67" s="0" t="n">
        <v>30651759.6794587</v>
      </c>
      <c r="D67" s="0" t="n">
        <v>104214327.282784</v>
      </c>
      <c r="E67" s="0" t="n">
        <v>96146786.6123328</v>
      </c>
      <c r="F67" s="0" t="n">
        <v>16024464.4353888</v>
      </c>
      <c r="G67" s="0" t="n">
        <v>463331.791435636</v>
      </c>
      <c r="H67" s="0" t="n">
        <v>289446.575114331</v>
      </c>
      <c r="I67" s="0" t="n">
        <v>159689.129684229</v>
      </c>
    </row>
    <row r="68" customFormat="false" ht="12.8" hidden="false" customHeight="false" outlineLevel="0" collapsed="false">
      <c r="A68" s="0" t="n">
        <v>115</v>
      </c>
      <c r="B68" s="0" t="n">
        <v>27460808.9469873</v>
      </c>
      <c r="C68" s="0" t="n">
        <v>26613542.1806923</v>
      </c>
      <c r="D68" s="0" t="n">
        <v>91226909.5454689</v>
      </c>
      <c r="E68" s="0" t="n">
        <v>96262966.290297</v>
      </c>
      <c r="F68" s="0" t="n">
        <v>0</v>
      </c>
      <c r="G68" s="0" t="n">
        <v>443936.325679967</v>
      </c>
      <c r="H68" s="0" t="n">
        <v>290615.140979433</v>
      </c>
      <c r="I68" s="0" t="n">
        <v>161021.856622306</v>
      </c>
    </row>
    <row r="69" customFormat="false" ht="12.8" hidden="false" customHeight="false" outlineLevel="0" collapsed="false">
      <c r="A69" s="0" t="n">
        <v>116</v>
      </c>
      <c r="B69" s="0" t="n">
        <v>31532417.8896429</v>
      </c>
      <c r="C69" s="0" t="n">
        <v>30617102.2481338</v>
      </c>
      <c r="D69" s="0" t="n">
        <v>104137338.691486</v>
      </c>
      <c r="E69" s="0" t="n">
        <v>96029771.6528349</v>
      </c>
      <c r="F69" s="0" t="n">
        <v>16004961.9421391</v>
      </c>
      <c r="G69" s="0" t="n">
        <v>512942.610984556</v>
      </c>
      <c r="H69" s="0" t="n">
        <v>288064.967232575</v>
      </c>
      <c r="I69" s="0" t="n">
        <v>163297.233274249</v>
      </c>
    </row>
    <row r="70" customFormat="false" ht="12.8" hidden="false" customHeight="false" outlineLevel="0" collapsed="false">
      <c r="A70" s="0" t="n">
        <v>117</v>
      </c>
      <c r="B70" s="0" t="n">
        <v>27611031.2511317</v>
      </c>
      <c r="C70" s="0" t="n">
        <v>26703851.8117239</v>
      </c>
      <c r="D70" s="0" t="n">
        <v>91583647.0858956</v>
      </c>
      <c r="E70" s="0" t="n">
        <v>96555652.508198</v>
      </c>
      <c r="F70" s="0" t="n">
        <v>0</v>
      </c>
      <c r="G70" s="0" t="n">
        <v>495506.668074496</v>
      </c>
      <c r="H70" s="0" t="n">
        <v>295496.811024107</v>
      </c>
      <c r="I70" s="0" t="n">
        <v>165965.657584596</v>
      </c>
    </row>
    <row r="71" customFormat="false" ht="12.8" hidden="false" customHeight="false" outlineLevel="0" collapsed="false">
      <c r="A71" s="0" t="n">
        <v>118</v>
      </c>
      <c r="B71" s="0" t="n">
        <v>32126816.3008351</v>
      </c>
      <c r="C71" s="0" t="n">
        <v>31222250.6561948</v>
      </c>
      <c r="D71" s="0" t="n">
        <v>106285353.383013</v>
      </c>
      <c r="E71" s="0" t="n">
        <v>97941136.7904067</v>
      </c>
      <c r="F71" s="0" t="n">
        <v>16323522.7984011</v>
      </c>
      <c r="G71" s="0" t="n">
        <v>500126.554599945</v>
      </c>
      <c r="H71" s="0" t="n">
        <v>290808.947238221</v>
      </c>
      <c r="I71" s="0" t="n">
        <v>162328.775431567</v>
      </c>
    </row>
    <row r="72" customFormat="false" ht="12.8" hidden="false" customHeight="false" outlineLevel="0" collapsed="false">
      <c r="A72" s="0" t="n">
        <v>119</v>
      </c>
      <c r="B72" s="0" t="n">
        <v>28508066.0199031</v>
      </c>
      <c r="C72" s="0" t="n">
        <v>27599100.3366264</v>
      </c>
      <c r="D72" s="0" t="n">
        <v>94647465.6306659</v>
      </c>
      <c r="E72" s="0" t="n">
        <v>99768172.8462739</v>
      </c>
      <c r="F72" s="0" t="n">
        <v>0</v>
      </c>
      <c r="G72" s="0" t="n">
        <v>507553.057754494</v>
      </c>
      <c r="H72" s="0" t="n">
        <v>289489.509459241</v>
      </c>
      <c r="I72" s="0" t="n">
        <v>159890.165804259</v>
      </c>
    </row>
    <row r="73" customFormat="false" ht="12.8" hidden="false" customHeight="false" outlineLevel="0" collapsed="false">
      <c r="A73" s="0" t="n">
        <v>120</v>
      </c>
      <c r="B73" s="0" t="n">
        <v>32823195.0735439</v>
      </c>
      <c r="C73" s="0" t="n">
        <v>31886624.3430287</v>
      </c>
      <c r="D73" s="0" t="n">
        <v>108533909.225269</v>
      </c>
      <c r="E73" s="0" t="n">
        <v>99984541.0424238</v>
      </c>
      <c r="F73" s="0" t="n">
        <v>16664090.1737373</v>
      </c>
      <c r="G73" s="0" t="n">
        <v>518043.694316916</v>
      </c>
      <c r="H73" s="0" t="n">
        <v>300264.670642663</v>
      </c>
      <c r="I73" s="0" t="n">
        <v>168946.236508129</v>
      </c>
    </row>
    <row r="74" customFormat="false" ht="12.8" hidden="false" customHeight="false" outlineLevel="0" collapsed="false">
      <c r="A74" s="0" t="n">
        <v>121</v>
      </c>
      <c r="B74" s="0" t="n">
        <v>28934584.7924375</v>
      </c>
      <c r="C74" s="0" t="n">
        <v>28036092.7289351</v>
      </c>
      <c r="D74" s="0" t="n">
        <v>96165820.3752115</v>
      </c>
      <c r="E74" s="0" t="n">
        <v>101346428.124705</v>
      </c>
      <c r="F74" s="0" t="n">
        <v>0</v>
      </c>
      <c r="G74" s="0" t="n">
        <v>492650.220020508</v>
      </c>
      <c r="H74" s="0" t="n">
        <v>291068.30129449</v>
      </c>
      <c r="I74" s="0" t="n">
        <v>163962.203124931</v>
      </c>
    </row>
    <row r="75" customFormat="false" ht="12.8" hidden="false" customHeight="false" outlineLevel="0" collapsed="false">
      <c r="A75" s="0" t="n">
        <v>122</v>
      </c>
      <c r="B75" s="0" t="n">
        <v>33400763.5666909</v>
      </c>
      <c r="C75" s="0" t="n">
        <v>32516577.7110548</v>
      </c>
      <c r="D75" s="0" t="n">
        <v>110685916.163496</v>
      </c>
      <c r="E75" s="0" t="n">
        <v>101957167.433062</v>
      </c>
      <c r="F75" s="0" t="n">
        <v>16992861.2388436</v>
      </c>
      <c r="G75" s="0" t="n">
        <v>480792.959995277</v>
      </c>
      <c r="H75" s="0" t="n">
        <v>291521.983644769</v>
      </c>
      <c r="I75" s="0" t="n">
        <v>159815.588565782</v>
      </c>
    </row>
    <row r="76" customFormat="false" ht="12.8" hidden="false" customHeight="false" outlineLevel="0" collapsed="false">
      <c r="A76" s="0" t="n">
        <v>123</v>
      </c>
      <c r="B76" s="0" t="n">
        <v>29170513.5068401</v>
      </c>
      <c r="C76" s="0" t="n">
        <v>28282973.8218883</v>
      </c>
      <c r="D76" s="0" t="n">
        <v>97055924.6580786</v>
      </c>
      <c r="E76" s="0" t="n">
        <v>102255780.240059</v>
      </c>
      <c r="F76" s="0" t="n">
        <v>0</v>
      </c>
      <c r="G76" s="0" t="n">
        <v>486033.186635041</v>
      </c>
      <c r="H76" s="0" t="n">
        <v>290764.184278431</v>
      </c>
      <c r="I76" s="0" t="n">
        <v>158203.305769074</v>
      </c>
    </row>
    <row r="77" customFormat="false" ht="12.8" hidden="false" customHeight="false" outlineLevel="0" collapsed="false">
      <c r="A77" s="0" t="n">
        <v>124</v>
      </c>
      <c r="B77" s="0" t="n">
        <v>33849580.227685</v>
      </c>
      <c r="C77" s="0" t="n">
        <v>32947840.9131128</v>
      </c>
      <c r="D77" s="0" t="n">
        <v>112189940.096038</v>
      </c>
      <c r="E77" s="0" t="n">
        <v>103312825.064898</v>
      </c>
      <c r="F77" s="0" t="n">
        <v>17218804.177483</v>
      </c>
      <c r="G77" s="0" t="n">
        <v>502227.311125513</v>
      </c>
      <c r="H77" s="0" t="n">
        <v>289284.503748629</v>
      </c>
      <c r="I77" s="0" t="n">
        <v>157467.856711583</v>
      </c>
    </row>
    <row r="78" customFormat="false" ht="12.8" hidden="false" customHeight="false" outlineLevel="0" collapsed="false">
      <c r="A78" s="0" t="n">
        <v>125</v>
      </c>
      <c r="B78" s="0" t="n">
        <v>29727868.8759937</v>
      </c>
      <c r="C78" s="0" t="n">
        <v>28837162.6070748</v>
      </c>
      <c r="D78" s="0" t="n">
        <v>98985633.6880392</v>
      </c>
      <c r="E78" s="0" t="n">
        <v>104231457.069802</v>
      </c>
      <c r="F78" s="0" t="n">
        <v>0</v>
      </c>
      <c r="G78" s="0" t="n">
        <v>486481.176256117</v>
      </c>
      <c r="H78" s="0" t="n">
        <v>292781.645178211</v>
      </c>
      <c r="I78" s="0" t="n">
        <v>159204.924978066</v>
      </c>
    </row>
    <row r="79" customFormat="false" ht="12.8" hidden="false" customHeight="false" outlineLevel="0" collapsed="false">
      <c r="A79" s="0" t="n">
        <v>126</v>
      </c>
      <c r="B79" s="0" t="n">
        <v>34214417.5534639</v>
      </c>
      <c r="C79" s="0" t="n">
        <v>33326299.5134889</v>
      </c>
      <c r="D79" s="0" t="n">
        <v>113453875.309107</v>
      </c>
      <c r="E79" s="0" t="n">
        <v>104459243.44562</v>
      </c>
      <c r="F79" s="0" t="n">
        <v>17409873.9076034</v>
      </c>
      <c r="G79" s="0" t="n">
        <v>483652.519107302</v>
      </c>
      <c r="H79" s="0" t="n">
        <v>291006.799630548</v>
      </c>
      <c r="I79" s="0" t="n">
        <v>162083.887481547</v>
      </c>
    </row>
    <row r="80" customFormat="false" ht="12.8" hidden="false" customHeight="false" outlineLevel="0" collapsed="false">
      <c r="A80" s="0" t="n">
        <v>127</v>
      </c>
      <c r="B80" s="0" t="n">
        <v>29948071.0482094</v>
      </c>
      <c r="C80" s="0" t="n">
        <v>29004528.2622621</v>
      </c>
      <c r="D80" s="0" t="n">
        <v>99510222.2899026</v>
      </c>
      <c r="E80" s="0" t="n">
        <v>104754274.881675</v>
      </c>
      <c r="F80" s="0" t="n">
        <v>0</v>
      </c>
      <c r="G80" s="0" t="n">
        <v>538894.289916135</v>
      </c>
      <c r="H80" s="0" t="n">
        <v>291898.821053103</v>
      </c>
      <c r="I80" s="0" t="n">
        <v>161070.96425443</v>
      </c>
    </row>
    <row r="81" customFormat="false" ht="12.8" hidden="false" customHeight="false" outlineLevel="0" collapsed="false">
      <c r="A81" s="0" t="n">
        <v>128</v>
      </c>
      <c r="B81" s="0" t="n">
        <v>34822502.3021669</v>
      </c>
      <c r="C81" s="0" t="n">
        <v>33915190.5611805</v>
      </c>
      <c r="D81" s="0" t="n">
        <v>115422559.558205</v>
      </c>
      <c r="E81" s="0" t="n">
        <v>106224590.716631</v>
      </c>
      <c r="F81" s="0" t="n">
        <v>17704098.4527718</v>
      </c>
      <c r="G81" s="0" t="n">
        <v>500685.847588413</v>
      </c>
      <c r="H81" s="0" t="n">
        <v>292959.21690587</v>
      </c>
      <c r="I81" s="0" t="n">
        <v>162380.966417315</v>
      </c>
    </row>
    <row r="82" customFormat="false" ht="12.8" hidden="false" customHeight="false" outlineLevel="0" collapsed="false">
      <c r="A82" s="0" t="n">
        <v>129</v>
      </c>
      <c r="B82" s="0" t="n">
        <v>30483796.3685674</v>
      </c>
      <c r="C82" s="0" t="n">
        <v>29592949.501366</v>
      </c>
      <c r="D82" s="0" t="n">
        <v>101500438.174132</v>
      </c>
      <c r="E82" s="0" t="n">
        <v>106887498.185053</v>
      </c>
      <c r="F82" s="0" t="n">
        <v>0</v>
      </c>
      <c r="G82" s="0" t="n">
        <v>483923.851322654</v>
      </c>
      <c r="H82" s="0" t="n">
        <v>293366.849727174</v>
      </c>
      <c r="I82" s="0" t="n">
        <v>162223.094502284</v>
      </c>
    </row>
    <row r="83" customFormat="false" ht="12.8" hidden="false" customHeight="false" outlineLevel="0" collapsed="false">
      <c r="A83" s="0" t="n">
        <v>130</v>
      </c>
      <c r="B83" s="0" t="n">
        <v>35287096.1754208</v>
      </c>
      <c r="C83" s="0" t="n">
        <v>34374863.5968723</v>
      </c>
      <c r="D83" s="0" t="n">
        <v>116984232.527985</v>
      </c>
      <c r="E83" s="0" t="n">
        <v>107667888.541928</v>
      </c>
      <c r="F83" s="0" t="n">
        <v>17944648.0903213</v>
      </c>
      <c r="G83" s="0" t="n">
        <v>490905.230343167</v>
      </c>
      <c r="H83" s="0" t="n">
        <v>303094.498665773</v>
      </c>
      <c r="I83" s="0" t="n">
        <v>168904.070770851</v>
      </c>
    </row>
    <row r="84" customFormat="false" ht="12.8" hidden="false" customHeight="false" outlineLevel="0" collapsed="false">
      <c r="A84" s="0" t="n">
        <v>131</v>
      </c>
      <c r="B84" s="0" t="n">
        <v>30906337.4746538</v>
      </c>
      <c r="C84" s="0" t="n">
        <v>29970491.8060135</v>
      </c>
      <c r="D84" s="0" t="n">
        <v>102798587.398247</v>
      </c>
      <c r="E84" s="0" t="n">
        <v>108193901.184699</v>
      </c>
      <c r="F84" s="0" t="n">
        <v>0</v>
      </c>
      <c r="G84" s="0" t="n">
        <v>508851.528332711</v>
      </c>
      <c r="H84" s="0" t="n">
        <v>306095.628390849</v>
      </c>
      <c r="I84" s="0" t="n">
        <v>172712.159881093</v>
      </c>
    </row>
    <row r="85" customFormat="false" ht="12.8" hidden="false" customHeight="false" outlineLevel="0" collapsed="false">
      <c r="A85" s="0" t="n">
        <v>132</v>
      </c>
      <c r="B85" s="0" t="n">
        <v>35343818.0799266</v>
      </c>
      <c r="C85" s="0" t="n">
        <v>34401797.0406928</v>
      </c>
      <c r="D85" s="0" t="n">
        <v>117106217.030671</v>
      </c>
      <c r="E85" s="0" t="n">
        <v>107743305.489236</v>
      </c>
      <c r="F85" s="0" t="n">
        <v>17957217.5815393</v>
      </c>
      <c r="G85" s="0" t="n">
        <v>518050.265591809</v>
      </c>
      <c r="H85" s="0" t="n">
        <v>302699.157072384</v>
      </c>
      <c r="I85" s="0" t="n">
        <v>173245.166528047</v>
      </c>
    </row>
    <row r="86" customFormat="false" ht="12.8" hidden="false" customHeight="false" outlineLevel="0" collapsed="false">
      <c r="A86" s="0" t="n">
        <v>133</v>
      </c>
      <c r="B86" s="0" t="n">
        <v>31029445.0981051</v>
      </c>
      <c r="C86" s="0" t="n">
        <v>30081867.8580055</v>
      </c>
      <c r="D86" s="0" t="n">
        <v>103278995.040445</v>
      </c>
      <c r="E86" s="0" t="n">
        <v>108666976.695821</v>
      </c>
      <c r="F86" s="0" t="n">
        <v>0</v>
      </c>
      <c r="G86" s="0" t="n">
        <v>523571.040442814</v>
      </c>
      <c r="H86" s="0" t="n">
        <v>301348.113975546</v>
      </c>
      <c r="I86" s="0" t="n">
        <v>175225.836687435</v>
      </c>
    </row>
    <row r="87" customFormat="false" ht="12.8" hidden="false" customHeight="false" outlineLevel="0" collapsed="false">
      <c r="A87" s="0" t="n">
        <v>134</v>
      </c>
      <c r="B87" s="0" t="n">
        <v>35727867.1700541</v>
      </c>
      <c r="C87" s="0" t="n">
        <v>34795351.2460082</v>
      </c>
      <c r="D87" s="0" t="n">
        <v>118550972.414353</v>
      </c>
      <c r="E87" s="0" t="n">
        <v>109017680.688319</v>
      </c>
      <c r="F87" s="0" t="n">
        <v>18169613.4480531</v>
      </c>
      <c r="G87" s="0" t="n">
        <v>507735.504166223</v>
      </c>
      <c r="H87" s="0" t="n">
        <v>304035.508104247</v>
      </c>
      <c r="I87" s="0" t="n">
        <v>172492.731107683</v>
      </c>
    </row>
    <row r="88" customFormat="false" ht="12.8" hidden="false" customHeight="false" outlineLevel="0" collapsed="false">
      <c r="A88" s="0" t="n">
        <v>135</v>
      </c>
      <c r="B88" s="0" t="n">
        <v>31563468.4018794</v>
      </c>
      <c r="C88" s="0" t="n">
        <v>30641293.2941625</v>
      </c>
      <c r="D88" s="0" t="n">
        <v>105231694.713227</v>
      </c>
      <c r="E88" s="0" t="n">
        <v>110700702.955237</v>
      </c>
      <c r="F88" s="0" t="n">
        <v>0</v>
      </c>
      <c r="G88" s="0" t="n">
        <v>505341.020480231</v>
      </c>
      <c r="H88" s="0" t="n">
        <v>298586.055871266</v>
      </c>
      <c r="I88" s="0" t="n">
        <v>168925.759093441</v>
      </c>
    </row>
    <row r="89" customFormat="false" ht="12.8" hidden="false" customHeight="false" outlineLevel="0" collapsed="false">
      <c r="A89" s="0" t="n">
        <v>136</v>
      </c>
      <c r="B89" s="0" t="n">
        <v>36233189.2143947</v>
      </c>
      <c r="C89" s="0" t="n">
        <v>35242366.5196393</v>
      </c>
      <c r="D89" s="0" t="n">
        <v>120112148.380202</v>
      </c>
      <c r="E89" s="0" t="n">
        <v>110437551.18377</v>
      </c>
      <c r="F89" s="0" t="n">
        <v>18406258.5306284</v>
      </c>
      <c r="G89" s="0" t="n">
        <v>558442.029730645</v>
      </c>
      <c r="H89" s="0" t="n">
        <v>307666.533025669</v>
      </c>
      <c r="I89" s="0" t="n">
        <v>178163.045713017</v>
      </c>
    </row>
    <row r="90" customFormat="false" ht="12.8" hidden="false" customHeight="false" outlineLevel="0" collapsed="false">
      <c r="A90" s="0" t="n">
        <v>137</v>
      </c>
      <c r="B90" s="0" t="n">
        <v>31600355.8569614</v>
      </c>
      <c r="C90" s="0" t="n">
        <v>30662741.1794673</v>
      </c>
      <c r="D90" s="0" t="n">
        <v>105331298.940668</v>
      </c>
      <c r="E90" s="0" t="n">
        <v>110752412.801408</v>
      </c>
      <c r="F90" s="0" t="n">
        <v>0</v>
      </c>
      <c r="G90" s="0" t="n">
        <v>504673.006540394</v>
      </c>
      <c r="H90" s="0" t="n">
        <v>308772.803046684</v>
      </c>
      <c r="I90" s="0" t="n">
        <v>177384.097010093</v>
      </c>
    </row>
    <row r="91" customFormat="false" ht="12.8" hidden="false" customHeight="false" outlineLevel="0" collapsed="false">
      <c r="A91" s="0" t="n">
        <v>138</v>
      </c>
      <c r="B91" s="0" t="n">
        <v>36409028.1590218</v>
      </c>
      <c r="C91" s="0" t="n">
        <v>35474361.7799741</v>
      </c>
      <c r="D91" s="0" t="n">
        <v>120917470.538552</v>
      </c>
      <c r="E91" s="0" t="n">
        <v>111162397.37401</v>
      </c>
      <c r="F91" s="0" t="n">
        <v>18527066.2290016</v>
      </c>
      <c r="G91" s="0" t="n">
        <v>489936.324197289</v>
      </c>
      <c r="H91" s="0" t="n">
        <v>315531.871926275</v>
      </c>
      <c r="I91" s="0" t="n">
        <v>184568.832748865</v>
      </c>
    </row>
    <row r="92" customFormat="false" ht="12.8" hidden="false" customHeight="false" outlineLevel="0" collapsed="false">
      <c r="A92" s="0" t="n">
        <v>139</v>
      </c>
      <c r="B92" s="0" t="n">
        <v>32117294.6196136</v>
      </c>
      <c r="C92" s="0" t="n">
        <v>31149890.2773979</v>
      </c>
      <c r="D92" s="0" t="n">
        <v>107024816.942269</v>
      </c>
      <c r="E92" s="0" t="n">
        <v>112513142.413624</v>
      </c>
      <c r="F92" s="0" t="n">
        <v>0</v>
      </c>
      <c r="G92" s="0" t="n">
        <v>525022.928365777</v>
      </c>
      <c r="H92" s="0" t="n">
        <v>314082.981049459</v>
      </c>
      <c r="I92" s="0" t="n">
        <v>183283.475429259</v>
      </c>
    </row>
    <row r="93" customFormat="false" ht="12.8" hidden="false" customHeight="false" outlineLevel="0" collapsed="false">
      <c r="A93" s="0" t="n">
        <v>140</v>
      </c>
      <c r="B93" s="0" t="n">
        <v>37115417.8373385</v>
      </c>
      <c r="C93" s="0" t="n">
        <v>36165098.7859809</v>
      </c>
      <c r="D93" s="0" t="n">
        <v>123282430.907722</v>
      </c>
      <c r="E93" s="0" t="n">
        <v>113321333.147254</v>
      </c>
      <c r="F93" s="0" t="n">
        <v>18886888.8578757</v>
      </c>
      <c r="G93" s="0" t="n">
        <v>526326.683713929</v>
      </c>
      <c r="H93" s="0" t="n">
        <v>299486.783159866</v>
      </c>
      <c r="I93" s="0" t="n">
        <v>177865.120691182</v>
      </c>
    </row>
    <row r="94" customFormat="false" ht="12.8" hidden="false" customHeight="false" outlineLevel="0" collapsed="false">
      <c r="A94" s="0" t="n">
        <v>141</v>
      </c>
      <c r="B94" s="0" t="n">
        <v>32527821.0222925</v>
      </c>
      <c r="C94" s="0" t="n">
        <v>31549878.4838288</v>
      </c>
      <c r="D94" s="0" t="n">
        <v>108419864.518283</v>
      </c>
      <c r="E94" s="0" t="n">
        <v>113973842.750961</v>
      </c>
      <c r="F94" s="0" t="n">
        <v>0</v>
      </c>
      <c r="G94" s="0" t="n">
        <v>552149.582264877</v>
      </c>
      <c r="H94" s="0" t="n">
        <v>304039.683867463</v>
      </c>
      <c r="I94" s="0" t="n">
        <v>173933.246187646</v>
      </c>
    </row>
    <row r="95" customFormat="false" ht="12.8" hidden="false" customHeight="false" outlineLevel="0" collapsed="false">
      <c r="A95" s="0" t="n">
        <v>142</v>
      </c>
      <c r="B95" s="0" t="n">
        <v>37771710.7966888</v>
      </c>
      <c r="C95" s="0" t="n">
        <v>36776379.0497529</v>
      </c>
      <c r="D95" s="0" t="n">
        <v>125385058.483764</v>
      </c>
      <c r="E95" s="0" t="n">
        <v>115212551.558644</v>
      </c>
      <c r="F95" s="0" t="n">
        <v>19202091.9264406</v>
      </c>
      <c r="G95" s="0" t="n">
        <v>559406.257391648</v>
      </c>
      <c r="H95" s="0" t="n">
        <v>310637.044929742</v>
      </c>
      <c r="I95" s="0" t="n">
        <v>178983.492306488</v>
      </c>
    </row>
    <row r="96" customFormat="false" ht="12.8" hidden="false" customHeight="false" outlineLevel="0" collapsed="false">
      <c r="A96" s="0" t="n">
        <v>143</v>
      </c>
      <c r="B96" s="0" t="n">
        <v>32810549.4748165</v>
      </c>
      <c r="C96" s="0" t="n">
        <v>31790260.3377646</v>
      </c>
      <c r="D96" s="0" t="n">
        <v>109213664.086387</v>
      </c>
      <c r="E96" s="0" t="n">
        <v>114769104.341959</v>
      </c>
      <c r="F96" s="0" t="n">
        <v>0</v>
      </c>
      <c r="G96" s="0" t="n">
        <v>590041.617773064</v>
      </c>
      <c r="H96" s="0" t="n">
        <v>307437.960712131</v>
      </c>
      <c r="I96" s="0" t="n">
        <v>175442.226523834</v>
      </c>
    </row>
    <row r="97" customFormat="false" ht="12.8" hidden="false" customHeight="false" outlineLevel="0" collapsed="false">
      <c r="A97" s="0" t="n">
        <v>144</v>
      </c>
      <c r="B97" s="0" t="n">
        <v>37906506.0499351</v>
      </c>
      <c r="C97" s="0" t="n">
        <v>36876434.6160624</v>
      </c>
      <c r="D97" s="0" t="n">
        <v>125696532.034515</v>
      </c>
      <c r="E97" s="0" t="n">
        <v>115472743.504268</v>
      </c>
      <c r="F97" s="0" t="n">
        <v>19245457.2507114</v>
      </c>
      <c r="G97" s="0" t="n">
        <v>597188.058753814</v>
      </c>
      <c r="H97" s="0" t="n">
        <v>307241.591796625</v>
      </c>
      <c r="I97" s="0" t="n">
        <v>179488.261888967</v>
      </c>
    </row>
    <row r="98" customFormat="false" ht="12.8" hidden="false" customHeight="false" outlineLevel="0" collapsed="false">
      <c r="A98" s="0" t="n">
        <v>145</v>
      </c>
      <c r="B98" s="0" t="n">
        <v>33488797.9013216</v>
      </c>
      <c r="C98" s="0" t="n">
        <v>32486405.6273164</v>
      </c>
      <c r="D98" s="0" t="n">
        <v>111621765.745816</v>
      </c>
      <c r="E98" s="0" t="n">
        <v>117268979.486248</v>
      </c>
      <c r="F98" s="0" t="n">
        <v>0</v>
      </c>
      <c r="G98" s="0" t="n">
        <v>577589.258992117</v>
      </c>
      <c r="H98" s="0" t="n">
        <v>301031.490741474</v>
      </c>
      <c r="I98" s="0" t="n">
        <v>176816.463245262</v>
      </c>
    </row>
    <row r="99" customFormat="false" ht="12.8" hidden="false" customHeight="false" outlineLevel="0" collapsed="false">
      <c r="A99" s="0" t="n">
        <v>146</v>
      </c>
      <c r="B99" s="0" t="n">
        <v>38585972.5677673</v>
      </c>
      <c r="C99" s="0" t="n">
        <v>37556769.1415267</v>
      </c>
      <c r="D99" s="0" t="n">
        <v>128033719.642538</v>
      </c>
      <c r="E99" s="0" t="n">
        <v>117557636.996883</v>
      </c>
      <c r="F99" s="0" t="n">
        <v>19592939.4994805</v>
      </c>
      <c r="G99" s="0" t="n">
        <v>594049.192274733</v>
      </c>
      <c r="H99" s="0" t="n">
        <v>311567.394974269</v>
      </c>
      <c r="I99" s="0" t="n">
        <v>176552.627130806</v>
      </c>
    </row>
    <row r="100" customFormat="false" ht="12.8" hidden="false" customHeight="false" outlineLevel="0" collapsed="false">
      <c r="A100" s="0" t="n">
        <v>147</v>
      </c>
      <c r="B100" s="0" t="n">
        <v>33606757.8977337</v>
      </c>
      <c r="C100" s="0" t="n">
        <v>32540665.8256553</v>
      </c>
      <c r="D100" s="0" t="n">
        <v>111831049.649211</v>
      </c>
      <c r="E100" s="0" t="n">
        <v>117466150.108545</v>
      </c>
      <c r="F100" s="0" t="n">
        <v>0</v>
      </c>
      <c r="G100" s="0" t="n">
        <v>619974.860825048</v>
      </c>
      <c r="H100" s="0" t="n">
        <v>318330.299616668</v>
      </c>
      <c r="I100" s="0" t="n">
        <v>182552.730909606</v>
      </c>
    </row>
    <row r="101" customFormat="false" ht="12.8" hidden="false" customHeight="false" outlineLevel="0" collapsed="false">
      <c r="A101" s="0" t="n">
        <v>148</v>
      </c>
      <c r="B101" s="0" t="n">
        <v>38896901.2492025</v>
      </c>
      <c r="C101" s="0" t="n">
        <v>37835658.2768469</v>
      </c>
      <c r="D101" s="0" t="n">
        <v>129078938.727657</v>
      </c>
      <c r="E101" s="0" t="n">
        <v>118491349.944026</v>
      </c>
      <c r="F101" s="0" t="n">
        <v>19748558.3240043</v>
      </c>
      <c r="G101" s="0" t="n">
        <v>616315.237447559</v>
      </c>
      <c r="H101" s="0" t="n">
        <v>315115.153394733</v>
      </c>
      <c r="I101" s="0" t="n">
        <v>185446.545019143</v>
      </c>
    </row>
    <row r="102" customFormat="false" ht="12.8" hidden="false" customHeight="false" outlineLevel="0" collapsed="false">
      <c r="A102" s="0" t="n">
        <v>149</v>
      </c>
      <c r="B102" s="0" t="n">
        <v>33940242.6335991</v>
      </c>
      <c r="C102" s="0" t="n">
        <v>32922344.2446739</v>
      </c>
      <c r="D102" s="0" t="n">
        <v>113210027.200255</v>
      </c>
      <c r="E102" s="0" t="n">
        <v>118846374.179524</v>
      </c>
      <c r="F102" s="0" t="n">
        <v>0</v>
      </c>
      <c r="G102" s="0" t="n">
        <v>585814.679762995</v>
      </c>
      <c r="H102" s="0" t="n">
        <v>308027.840973985</v>
      </c>
      <c r="I102" s="0" t="n">
        <v>177222.668840185</v>
      </c>
    </row>
    <row r="103" customFormat="false" ht="12.8" hidden="false" customHeight="false" outlineLevel="0" collapsed="false">
      <c r="A103" s="0" t="n">
        <v>150</v>
      </c>
      <c r="B103" s="0" t="n">
        <v>39071855.0889018</v>
      </c>
      <c r="C103" s="0" t="n">
        <v>38052428.5205364</v>
      </c>
      <c r="D103" s="0" t="n">
        <v>129862010.985932</v>
      </c>
      <c r="E103" s="0" t="n">
        <v>119183720.478015</v>
      </c>
      <c r="F103" s="0" t="n">
        <v>19863953.4130024</v>
      </c>
      <c r="G103" s="0" t="n">
        <v>565804.298101007</v>
      </c>
      <c r="H103" s="0" t="n">
        <v>322418.967661422</v>
      </c>
      <c r="I103" s="0" t="n">
        <v>187433.289432847</v>
      </c>
    </row>
    <row r="104" customFormat="false" ht="12.8" hidden="false" customHeight="false" outlineLevel="0" collapsed="false">
      <c r="A104" s="0" t="n">
        <v>151</v>
      </c>
      <c r="B104" s="0" t="n">
        <v>34173150.2424839</v>
      </c>
      <c r="C104" s="0" t="n">
        <v>33148417.8986544</v>
      </c>
      <c r="D104" s="0" t="n">
        <v>114033915.666152</v>
      </c>
      <c r="E104" s="0" t="n">
        <v>119712343.890988</v>
      </c>
      <c r="F104" s="0" t="n">
        <v>0</v>
      </c>
      <c r="G104" s="0" t="n">
        <v>571241.178439028</v>
      </c>
      <c r="H104" s="0" t="n">
        <v>320012.624407467</v>
      </c>
      <c r="I104" s="0" t="n">
        <v>190683.629975696</v>
      </c>
    </row>
    <row r="105" customFormat="false" ht="12.8" hidden="false" customHeight="false" outlineLevel="0" collapsed="false">
      <c r="A105" s="0" t="n">
        <v>152</v>
      </c>
      <c r="B105" s="0" t="n">
        <v>39577980.7926718</v>
      </c>
      <c r="C105" s="0" t="n">
        <v>38578296.7144873</v>
      </c>
      <c r="D105" s="0" t="n">
        <v>131694360.859545</v>
      </c>
      <c r="E105" s="0" t="n">
        <v>120845314.35668</v>
      </c>
      <c r="F105" s="0" t="n">
        <v>20140885.7261133</v>
      </c>
      <c r="G105" s="0" t="n">
        <v>550227.402666692</v>
      </c>
      <c r="H105" s="0" t="n">
        <v>317507.375171935</v>
      </c>
      <c r="I105" s="0" t="n">
        <v>188499.000494022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A1:J105"/>
    </sheetView>
  </sheetViews>
  <sheetFormatPr defaultColWidth="11.625" defaultRowHeight="12.75" zeroHeight="false" outlineLevelRow="0" outlineLevelCol="0"/>
  <sheetData>
    <row r="1" customFormat="false" ht="12.75" hidden="false" customHeight="false" outlineLevel="0" collapsed="false">
      <c r="A1" s="0" t="s">
        <v>172</v>
      </c>
      <c r="B1" s="0" t="s">
        <v>156</v>
      </c>
      <c r="C1" s="0" t="s">
        <v>201</v>
      </c>
      <c r="D1" s="0" t="s">
        <v>202</v>
      </c>
      <c r="E1" s="0" t="s">
        <v>203</v>
      </c>
      <c r="F1" s="0" t="s">
        <v>204</v>
      </c>
      <c r="G1" s="0" t="s">
        <v>205</v>
      </c>
      <c r="H1" s="0" t="s">
        <v>206</v>
      </c>
      <c r="I1" s="0" t="s">
        <v>157</v>
      </c>
    </row>
    <row r="2" customFormat="false" ht="12.75" hidden="false" customHeight="false" outlineLevel="0" collapsed="false">
      <c r="A2" s="0" t="n">
        <v>49</v>
      </c>
      <c r="B2" s="0" t="n">
        <v>18004066.583314</v>
      </c>
      <c r="C2" s="0" t="n">
        <v>17351947.9127592</v>
      </c>
      <c r="D2" s="0" t="n">
        <v>61294383.3095153</v>
      </c>
      <c r="E2" s="0" t="n">
        <v>61294383.3095153</v>
      </c>
      <c r="F2" s="0" t="n">
        <v>0</v>
      </c>
      <c r="G2" s="0" t="n">
        <v>371110.249100529</v>
      </c>
      <c r="H2" s="0" t="n">
        <v>186193.971362136</v>
      </c>
      <c r="I2" s="0" t="n">
        <v>135449.214417351</v>
      </c>
    </row>
    <row r="3" customFormat="false" ht="12.75" hidden="false" customHeight="false" outlineLevel="0" collapsed="false">
      <c r="A3" s="0" t="n">
        <v>50</v>
      </c>
      <c r="B3" s="0" t="n">
        <v>22160667.1304052</v>
      </c>
      <c r="C3" s="0" t="n">
        <v>21424014.2421674</v>
      </c>
      <c r="D3" s="0" t="n">
        <v>75698211.0792046</v>
      </c>
      <c r="E3" s="0" t="n">
        <v>64884180.9250325</v>
      </c>
      <c r="F3" s="0" t="n">
        <v>10814030.1541721</v>
      </c>
      <c r="G3" s="0" t="n">
        <v>449590.604205122</v>
      </c>
      <c r="H3" s="0" t="n">
        <v>181303.384351026</v>
      </c>
      <c r="I3" s="0" t="n">
        <v>151084.142402353</v>
      </c>
    </row>
    <row r="4" customFormat="false" ht="12.75" hidden="false" customHeight="false" outlineLevel="0" collapsed="false">
      <c r="A4" s="0" t="n">
        <v>51</v>
      </c>
      <c r="B4" s="0" t="n">
        <v>20241475.1026517</v>
      </c>
      <c r="C4" s="0" t="n">
        <v>19488563.744322</v>
      </c>
      <c r="D4" s="0" t="n">
        <v>68948168.7444157</v>
      </c>
      <c r="E4" s="0" t="n">
        <v>68948168.7444157</v>
      </c>
      <c r="F4" s="0" t="n">
        <v>0</v>
      </c>
      <c r="G4" s="0" t="n">
        <v>479075.343288721</v>
      </c>
      <c r="H4" s="0" t="n">
        <v>169295.89556962</v>
      </c>
      <c r="I4" s="0" t="n">
        <v>149343.027816335</v>
      </c>
    </row>
    <row r="5" customFormat="false" ht="12.75" hidden="false" customHeight="false" outlineLevel="0" collapsed="false">
      <c r="A5" s="0" t="n">
        <v>52</v>
      </c>
      <c r="B5" s="0" t="n">
        <v>23722454.9768764</v>
      </c>
      <c r="C5" s="0" t="n">
        <v>22941053.6384898</v>
      </c>
      <c r="D5" s="0" t="n">
        <v>81128439.104295</v>
      </c>
      <c r="E5" s="0" t="n">
        <v>69538662.0893957</v>
      </c>
      <c r="F5" s="0" t="n">
        <v>11589777.0148993</v>
      </c>
      <c r="G5" s="0" t="n">
        <v>516797.849098061</v>
      </c>
      <c r="H5" s="0" t="n">
        <v>162008.72253143</v>
      </c>
      <c r="I5" s="0" t="n">
        <v>146563.952510206</v>
      </c>
    </row>
    <row r="6" customFormat="false" ht="12.75" hidden="false" customHeight="false" outlineLevel="0" collapsed="false">
      <c r="A6" s="0" t="n">
        <v>53</v>
      </c>
      <c r="B6" s="0" t="n">
        <v>19331296.5999875</v>
      </c>
      <c r="C6" s="0" t="n">
        <v>18665596.8309008</v>
      </c>
      <c r="D6" s="0" t="n">
        <v>66019109.634082</v>
      </c>
      <c r="E6" s="0" t="n">
        <v>66019109.634082</v>
      </c>
      <c r="F6" s="0" t="n">
        <v>0</v>
      </c>
      <c r="G6" s="0" t="n">
        <v>425954.324457602</v>
      </c>
      <c r="H6" s="0" t="n">
        <v>141481.176969882</v>
      </c>
      <c r="I6" s="0" t="n">
        <v>140377.525227439</v>
      </c>
    </row>
    <row r="7" customFormat="false" ht="12.75" hidden="false" customHeight="false" outlineLevel="0" collapsed="false">
      <c r="A7" s="0" t="n">
        <v>54</v>
      </c>
      <c r="B7" s="0" t="n">
        <v>22042294.2695248</v>
      </c>
      <c r="C7" s="0" t="n">
        <v>21400729.4931198</v>
      </c>
      <c r="D7" s="0" t="n">
        <v>75696584.2068533</v>
      </c>
      <c r="E7" s="0" t="n">
        <v>64882786.4630171</v>
      </c>
      <c r="F7" s="0" t="n">
        <v>10813797.7438362</v>
      </c>
      <c r="G7" s="0" t="n">
        <v>415239.714594758</v>
      </c>
      <c r="H7" s="0" t="n">
        <v>127089.694721227</v>
      </c>
      <c r="I7" s="0" t="n">
        <v>141764.810127232</v>
      </c>
    </row>
    <row r="8" customFormat="false" ht="12.75" hidden="false" customHeight="false" outlineLevel="0" collapsed="false">
      <c r="A8" s="0" t="n">
        <v>55</v>
      </c>
      <c r="B8" s="0" t="n">
        <v>19232590.5323115</v>
      </c>
      <c r="C8" s="0" t="n">
        <v>18611010.5636667</v>
      </c>
      <c r="D8" s="0" t="n">
        <v>65799884.3882005</v>
      </c>
      <c r="E8" s="0" t="n">
        <v>65799884.3882005</v>
      </c>
      <c r="F8" s="0" t="n">
        <v>0</v>
      </c>
      <c r="G8" s="0" t="n">
        <v>399014.522392015</v>
      </c>
      <c r="H8" s="0" t="n">
        <v>121633.121774462</v>
      </c>
      <c r="I8" s="0" t="n">
        <v>144189.0349691</v>
      </c>
    </row>
    <row r="9" customFormat="false" ht="12.75" hidden="false" customHeight="false" outlineLevel="0" collapsed="false">
      <c r="A9" s="0" t="n">
        <v>56</v>
      </c>
      <c r="B9" s="0" t="n">
        <v>22573431.3103478</v>
      </c>
      <c r="C9" s="0" t="n">
        <v>21912021.938732</v>
      </c>
      <c r="D9" s="0" t="n">
        <v>77437977.0286537</v>
      </c>
      <c r="E9" s="0" t="n">
        <v>66375408.8817032</v>
      </c>
      <c r="F9" s="0" t="n">
        <v>11062568.1469505</v>
      </c>
      <c r="G9" s="0" t="n">
        <v>439059.840835038</v>
      </c>
      <c r="H9" s="0" t="n">
        <v>116461.810362377</v>
      </c>
      <c r="I9" s="0" t="n">
        <v>151268.17202623</v>
      </c>
    </row>
    <row r="10" customFormat="false" ht="12.75" hidden="false" customHeight="false" outlineLevel="0" collapsed="false">
      <c r="A10" s="0" t="n">
        <v>57</v>
      </c>
      <c r="B10" s="0" t="n">
        <v>19517489.3136732</v>
      </c>
      <c r="C10" s="0" t="n">
        <v>18779486.4214554</v>
      </c>
      <c r="D10" s="0" t="n">
        <v>66351902.7083651</v>
      </c>
      <c r="E10" s="0" t="n">
        <v>66351902.7083651</v>
      </c>
      <c r="F10" s="0" t="n">
        <v>0</v>
      </c>
      <c r="G10" s="0" t="n">
        <v>413500.267883015</v>
      </c>
      <c r="H10" s="0" t="n">
        <v>238137.823326839</v>
      </c>
      <c r="I10" s="0" t="n">
        <v>123378.287154311</v>
      </c>
    </row>
    <row r="11" customFormat="false" ht="12.75" hidden="false" customHeight="false" outlineLevel="0" collapsed="false">
      <c r="A11" s="0" t="n">
        <v>58</v>
      </c>
      <c r="B11" s="0" t="n">
        <v>23345636.0092435</v>
      </c>
      <c r="C11" s="0" t="n">
        <v>22607547.935007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415803.290176901</v>
      </c>
      <c r="H11" s="0" t="n">
        <v>230582.912895283</v>
      </c>
      <c r="I11" s="0" t="n">
        <v>131002.673091904</v>
      </c>
    </row>
    <row r="12" customFormat="false" ht="12.75" hidden="false" customHeight="false" outlineLevel="0" collapsed="false">
      <c r="A12" s="0" t="n">
        <v>59</v>
      </c>
      <c r="B12" s="0" t="n">
        <v>20685682.2682735</v>
      </c>
      <c r="C12" s="0" t="n">
        <v>19996764.9761664</v>
      </c>
      <c r="D12" s="0" t="n">
        <v>70658358.7383324</v>
      </c>
      <c r="E12" s="0" t="n">
        <v>70658358.7383324</v>
      </c>
      <c r="F12" s="0" t="n">
        <v>0</v>
      </c>
      <c r="G12" s="0" t="n">
        <v>367587.1876742</v>
      </c>
      <c r="H12" s="0" t="n">
        <v>225108.785774441</v>
      </c>
      <c r="I12" s="0" t="n">
        <v>137459.026655012</v>
      </c>
    </row>
    <row r="13" customFormat="false" ht="12.75" hidden="false" customHeight="false" outlineLevel="0" collapsed="false">
      <c r="A13" s="0" t="n">
        <v>60</v>
      </c>
      <c r="B13" s="0" t="n">
        <v>24447811.7042151</v>
      </c>
      <c r="C13" s="0" t="n">
        <v>23723572.9013232</v>
      </c>
      <c r="D13" s="0" t="n">
        <v>83772244.5237371</v>
      </c>
      <c r="E13" s="0" t="n">
        <v>71804781.020346</v>
      </c>
      <c r="F13" s="0" t="n">
        <v>11967463.503391</v>
      </c>
      <c r="G13" s="0" t="n">
        <v>396642.778456455</v>
      </c>
      <c r="H13" s="0" t="n">
        <v>227007.358244038</v>
      </c>
      <c r="I13" s="0" t="n">
        <v>143698.094559182</v>
      </c>
    </row>
    <row r="14" customFormat="false" ht="12.75" hidden="false" customHeight="false" outlineLevel="0" collapsed="false">
      <c r="A14" s="0" t="n">
        <v>61</v>
      </c>
      <c r="B14" s="0" t="n">
        <v>19576770.9795357</v>
      </c>
      <c r="C14" s="0" t="n">
        <v>18845759.1637707</v>
      </c>
      <c r="D14" s="0" t="n">
        <v>63609343.1458918</v>
      </c>
      <c r="E14" s="0" t="n">
        <v>70961222.6214461</v>
      </c>
      <c r="F14" s="0" t="n">
        <v>0</v>
      </c>
      <c r="G14" s="0" t="n">
        <v>385015.820671559</v>
      </c>
      <c r="H14" s="0" t="n">
        <v>255380.671773609</v>
      </c>
      <c r="I14" s="0" t="n">
        <v>129450.461885458</v>
      </c>
    </row>
    <row r="15" customFormat="false" ht="12.75" hidden="false" customHeight="false" outlineLevel="0" collapsed="false">
      <c r="A15" s="0" t="n">
        <v>62</v>
      </c>
      <c r="B15" s="0" t="n">
        <v>22220215.5173139</v>
      </c>
      <c r="C15" s="0" t="n">
        <v>21501773.5238596</v>
      </c>
      <c r="D15" s="0" t="n">
        <v>72347360.9563194</v>
      </c>
      <c r="E15" s="0" t="n">
        <v>69714099.3486738</v>
      </c>
      <c r="F15" s="0" t="n">
        <v>11619016.5581123</v>
      </c>
      <c r="G15" s="0" t="n">
        <v>396541.627347316</v>
      </c>
      <c r="H15" s="0" t="n">
        <v>234931.164644349</v>
      </c>
      <c r="I15" s="0" t="n">
        <v>124241.716375217</v>
      </c>
    </row>
    <row r="16" customFormat="false" ht="12.75" hidden="false" customHeight="false" outlineLevel="0" collapsed="false">
      <c r="A16" s="0" t="n">
        <v>63</v>
      </c>
      <c r="B16" s="0" t="n">
        <v>18315951.7891644</v>
      </c>
      <c r="C16" s="0" t="n">
        <v>17663550.8030389</v>
      </c>
      <c r="D16" s="0" t="n">
        <v>59887509.8280857</v>
      </c>
      <c r="E16" s="0" t="n">
        <v>66038620.5698344</v>
      </c>
      <c r="F16" s="0" t="n">
        <v>0</v>
      </c>
      <c r="G16" s="0" t="n">
        <v>364208.080993457</v>
      </c>
      <c r="H16" s="0" t="n">
        <v>209332.638923006</v>
      </c>
      <c r="I16" s="0" t="n">
        <v>112657.52315571</v>
      </c>
    </row>
    <row r="17" customFormat="false" ht="12.75" hidden="false" customHeight="false" outlineLevel="0" collapsed="false">
      <c r="A17" s="0" t="n">
        <v>64</v>
      </c>
      <c r="B17" s="0" t="n">
        <v>19986579.5361517</v>
      </c>
      <c r="C17" s="0" t="n">
        <v>19348222.4279966</v>
      </c>
      <c r="D17" s="0" t="n">
        <v>65408555.5176618</v>
      </c>
      <c r="E17" s="0" t="n">
        <v>62201099.778605</v>
      </c>
      <c r="F17" s="0" t="n">
        <v>10366849.9631008</v>
      </c>
      <c r="G17" s="0" t="n">
        <v>358636.069853281</v>
      </c>
      <c r="H17" s="0" t="n">
        <v>201337.098904112</v>
      </c>
      <c r="I17" s="0" t="n">
        <v>111977.056282442</v>
      </c>
    </row>
    <row r="18" customFormat="false" ht="12.75" hidden="false" customHeight="false" outlineLevel="0" collapsed="false">
      <c r="A18" s="0" t="n">
        <v>65</v>
      </c>
      <c r="B18" s="0" t="n">
        <v>15765474.155274</v>
      </c>
      <c r="C18" s="0" t="n">
        <v>15185663.7705915</v>
      </c>
      <c r="D18" s="0" t="n">
        <v>48156642.7646441</v>
      </c>
      <c r="E18" s="0" t="n">
        <v>61869622.9419318</v>
      </c>
      <c r="F18" s="0" t="n">
        <v>0</v>
      </c>
      <c r="G18" s="0" t="n">
        <v>310026.496967305</v>
      </c>
      <c r="H18" s="0" t="n">
        <v>190695.524998025</v>
      </c>
      <c r="I18" s="0" t="n">
        <v>112983.375310289</v>
      </c>
    </row>
    <row r="19" customFormat="false" ht="12.75" hidden="false" customHeight="false" outlineLevel="0" collapsed="false">
      <c r="A19" s="0" t="n">
        <v>66</v>
      </c>
      <c r="B19" s="0" t="n">
        <v>18657793.5185827</v>
      </c>
      <c r="C19" s="0" t="n">
        <v>18091223.3905637</v>
      </c>
      <c r="D19" s="0" t="n">
        <v>57965574.851702</v>
      </c>
      <c r="E19" s="0" t="n">
        <v>62303493.9400882</v>
      </c>
      <c r="F19" s="0" t="n">
        <v>10383915.6566814</v>
      </c>
      <c r="G19" s="0" t="n">
        <v>302288.587927344</v>
      </c>
      <c r="H19" s="0" t="n">
        <v>186504.719246608</v>
      </c>
      <c r="I19" s="0" t="n">
        <v>111109.744064318</v>
      </c>
    </row>
    <row r="20" customFormat="false" ht="12.75" hidden="false" customHeight="false" outlineLevel="0" collapsed="false">
      <c r="A20" s="0" t="n">
        <v>67</v>
      </c>
      <c r="B20" s="0" t="n">
        <v>15997402.2056668</v>
      </c>
      <c r="C20" s="0" t="n">
        <v>15401610.7495744</v>
      </c>
      <c r="D20" s="0" t="n">
        <v>49782681.3145329</v>
      </c>
      <c r="E20" s="0" t="n">
        <v>61144406.3664179</v>
      </c>
      <c r="F20" s="0" t="n">
        <v>0</v>
      </c>
      <c r="G20" s="0" t="n">
        <v>334938.960560723</v>
      </c>
      <c r="H20" s="0" t="n">
        <v>184279.314754835</v>
      </c>
      <c r="I20" s="0" t="n">
        <v>109390.258252687</v>
      </c>
    </row>
    <row r="21" customFormat="false" ht="12.75" hidden="false" customHeight="false" outlineLevel="0" collapsed="false">
      <c r="A21" s="0" t="n">
        <v>68</v>
      </c>
      <c r="B21" s="0" t="n">
        <v>18417019.9206197</v>
      </c>
      <c r="C21" s="0" t="n">
        <v>17797759.4313816</v>
      </c>
      <c r="D21" s="0" t="n">
        <v>57975789.1254913</v>
      </c>
      <c r="E21" s="0" t="n">
        <v>59998489.1677993</v>
      </c>
      <c r="F21" s="0" t="n">
        <v>9999748.19463322</v>
      </c>
      <c r="G21" s="0" t="n">
        <v>356024.174542488</v>
      </c>
      <c r="H21" s="0" t="n">
        <v>186968.810123669</v>
      </c>
      <c r="I21" s="0" t="n">
        <v>108953.577959935</v>
      </c>
    </row>
    <row r="22" customFormat="false" ht="12.75" hidden="false" customHeight="false" outlineLevel="0" collapsed="false">
      <c r="A22" s="0" t="n">
        <v>69</v>
      </c>
      <c r="B22" s="0" t="n">
        <v>16219761.4340024</v>
      </c>
      <c r="C22" s="0" t="n">
        <v>15614897.7731766</v>
      </c>
      <c r="D22" s="0" t="n">
        <v>51093873.851348</v>
      </c>
      <c r="E22" s="0" t="n">
        <v>60177678.6504023</v>
      </c>
      <c r="F22" s="0" t="n">
        <v>0</v>
      </c>
      <c r="G22" s="0" t="n">
        <v>340711.975040971</v>
      </c>
      <c r="H22" s="0" t="n">
        <v>186524.95565988</v>
      </c>
      <c r="I22" s="0" t="n">
        <v>110895.328749862</v>
      </c>
    </row>
    <row r="23" customFormat="false" ht="12.75" hidden="false" customHeight="false" outlineLevel="0" collapsed="false">
      <c r="A23" s="0" t="n">
        <v>70</v>
      </c>
      <c r="B23" s="0" t="n">
        <v>19095179.1793774</v>
      </c>
      <c r="C23" s="0" t="n">
        <v>18522139.2850478</v>
      </c>
      <c r="D23" s="0" t="n">
        <v>60936403.1027773</v>
      </c>
      <c r="E23" s="0" t="n">
        <v>60782827.0037734</v>
      </c>
      <c r="F23" s="0" t="n">
        <v>10130471.1672956</v>
      </c>
      <c r="G23" s="0" t="n">
        <v>314522.193409422</v>
      </c>
      <c r="H23" s="0" t="n">
        <v>180302.842292069</v>
      </c>
      <c r="I23" s="0" t="n">
        <v>111735.512325865</v>
      </c>
    </row>
    <row r="24" customFormat="false" ht="12.75" hidden="false" customHeight="false" outlineLevel="0" collapsed="false">
      <c r="A24" s="0" t="n">
        <v>71</v>
      </c>
      <c r="B24" s="0" t="n">
        <v>16661765.6935492</v>
      </c>
      <c r="C24" s="0" t="n">
        <v>16072723.4325294</v>
      </c>
      <c r="D24" s="0" t="n">
        <v>53381815.2459677</v>
      </c>
      <c r="E24" s="0" t="n">
        <v>60752910.001709</v>
      </c>
      <c r="F24" s="0" t="n">
        <v>0</v>
      </c>
      <c r="G24" s="0" t="n">
        <v>327121.565755922</v>
      </c>
      <c r="H24" s="0" t="n">
        <v>182952.455338686</v>
      </c>
      <c r="I24" s="0" t="n">
        <v>112811.771321692</v>
      </c>
    </row>
    <row r="25" customFormat="false" ht="12.75" hidden="false" customHeight="false" outlineLevel="0" collapsed="false">
      <c r="A25" s="0" t="n">
        <v>72</v>
      </c>
      <c r="B25" s="0" t="n">
        <v>19484973.2178551</v>
      </c>
      <c r="C25" s="0" t="n">
        <v>18883924.9184127</v>
      </c>
      <c r="D25" s="0" t="n">
        <v>62612691.7500341</v>
      </c>
      <c r="E25" s="0" t="n">
        <v>61310638.3268355</v>
      </c>
      <c r="F25" s="0" t="n">
        <v>10218439.7211392</v>
      </c>
      <c r="G25" s="0" t="n">
        <v>337000.370083475</v>
      </c>
      <c r="H25" s="0" t="n">
        <v>183081.93471605</v>
      </c>
      <c r="I25" s="0" t="n">
        <v>115665.706632701</v>
      </c>
    </row>
    <row r="26" customFormat="false" ht="12.75" hidden="false" customHeight="false" outlineLevel="0" collapsed="false">
      <c r="A26" s="0" t="n">
        <v>73</v>
      </c>
      <c r="B26" s="0" t="n">
        <v>17180532.393276</v>
      </c>
      <c r="C26" s="0" t="n">
        <v>16550626.3656388</v>
      </c>
      <c r="D26" s="0" t="n">
        <v>55376598.9630086</v>
      </c>
      <c r="E26" s="0" t="n">
        <v>61869952.0402938</v>
      </c>
      <c r="F26" s="0" t="n">
        <v>0</v>
      </c>
      <c r="G26" s="0" t="n">
        <v>357197.54626663</v>
      </c>
      <c r="H26" s="0" t="n">
        <v>190741.307443246</v>
      </c>
      <c r="I26" s="0" t="n">
        <v>117095.962753259</v>
      </c>
    </row>
    <row r="27" customFormat="false" ht="12.75" hidden="false" customHeight="false" outlineLevel="0" collapsed="false">
      <c r="A27" s="0" t="n">
        <v>74</v>
      </c>
      <c r="B27" s="0" t="n">
        <v>19951636.3909649</v>
      </c>
      <c r="C27" s="0" t="n">
        <v>19312769.4438232</v>
      </c>
      <c r="D27" s="0" t="n">
        <v>64407665.6097598</v>
      </c>
      <c r="E27" s="0" t="n">
        <v>62161865.9818856</v>
      </c>
      <c r="F27" s="0" t="n">
        <v>10360310.9969809</v>
      </c>
      <c r="G27" s="0" t="n">
        <v>365541.914586956</v>
      </c>
      <c r="H27" s="0" t="n">
        <v>194354.095500116</v>
      </c>
      <c r="I27" s="0" t="n">
        <v>112815.624363854</v>
      </c>
    </row>
    <row r="28" customFormat="false" ht="12.75" hidden="false" customHeight="false" outlineLevel="0" collapsed="false">
      <c r="A28" s="0" t="n">
        <v>75</v>
      </c>
      <c r="B28" s="0" t="n">
        <v>17451665.6322578</v>
      </c>
      <c r="C28" s="0" t="n">
        <v>16798667.5193676</v>
      </c>
      <c r="D28" s="0" t="n">
        <v>56461938.2376676</v>
      </c>
      <c r="E28" s="0" t="n">
        <v>62344154.9565941</v>
      </c>
      <c r="F28" s="0" t="n">
        <v>0</v>
      </c>
      <c r="G28" s="0" t="n">
        <v>370981.743014332</v>
      </c>
      <c r="H28" s="0" t="n">
        <v>198929.365964322</v>
      </c>
      <c r="I28" s="0" t="n">
        <v>118695.719873636</v>
      </c>
    </row>
    <row r="29" customFormat="false" ht="12.75" hidden="false" customHeight="false" outlineLevel="0" collapsed="false">
      <c r="A29" s="0" t="n">
        <v>76</v>
      </c>
      <c r="B29" s="0" t="n">
        <v>20405339.079285</v>
      </c>
      <c r="C29" s="0" t="n">
        <v>19721752.2110704</v>
      </c>
      <c r="D29" s="0" t="n">
        <v>65973503.1949592</v>
      </c>
      <c r="E29" s="0" t="n">
        <v>63106936.2927442</v>
      </c>
      <c r="F29" s="0" t="n">
        <v>10517822.7154574</v>
      </c>
      <c r="G29" s="0" t="n">
        <v>405004.647982039</v>
      </c>
      <c r="H29" s="0" t="n">
        <v>198301.027879677</v>
      </c>
      <c r="I29" s="0" t="n">
        <v>114687.417646896</v>
      </c>
    </row>
    <row r="30" customFormat="false" ht="12.75" hidden="false" customHeight="false" outlineLevel="0" collapsed="false">
      <c r="A30" s="0" t="n">
        <v>77</v>
      </c>
      <c r="B30" s="0" t="n">
        <v>17865337.3120379</v>
      </c>
      <c r="C30" s="0" t="n">
        <v>17173126.0683557</v>
      </c>
      <c r="D30" s="0" t="n">
        <v>57954085.3417344</v>
      </c>
      <c r="E30" s="0" t="n">
        <v>63312227.284137</v>
      </c>
      <c r="F30" s="0" t="n">
        <v>0</v>
      </c>
      <c r="G30" s="0" t="n">
        <v>411179.733872113</v>
      </c>
      <c r="H30" s="0" t="n">
        <v>198869.070974673</v>
      </c>
      <c r="I30" s="0" t="n">
        <v>117374.912621981</v>
      </c>
    </row>
    <row r="31" customFormat="false" ht="12.75" hidden="false" customHeight="false" outlineLevel="0" collapsed="false">
      <c r="A31" s="0" t="n">
        <v>78</v>
      </c>
      <c r="B31" s="0" t="n">
        <v>20717108.0180851</v>
      </c>
      <c r="C31" s="0" t="n">
        <v>20060387.9430288</v>
      </c>
      <c r="D31" s="0" t="n">
        <v>67425460.8864941</v>
      </c>
      <c r="E31" s="0" t="n">
        <v>63822671.4127229</v>
      </c>
      <c r="F31" s="0" t="n">
        <v>10637111.9021205</v>
      </c>
      <c r="G31" s="0" t="n">
        <v>373156.699117381</v>
      </c>
      <c r="H31" s="0" t="n">
        <v>200332.955086812</v>
      </c>
      <c r="I31" s="0" t="n">
        <v>118900.601217229</v>
      </c>
    </row>
    <row r="32" customFormat="false" ht="12.75" hidden="false" customHeight="false" outlineLevel="0" collapsed="false">
      <c r="A32" s="0" t="n">
        <v>79</v>
      </c>
      <c r="B32" s="0" t="n">
        <v>18273146.5408804</v>
      </c>
      <c r="C32" s="0" t="n">
        <v>17613229.6579805</v>
      </c>
      <c r="D32" s="0" t="n">
        <v>59692777.5136412</v>
      </c>
      <c r="E32" s="0" t="n">
        <v>64572096.9105683</v>
      </c>
      <c r="F32" s="0" t="n">
        <v>0</v>
      </c>
      <c r="G32" s="0" t="n">
        <v>375793.382682184</v>
      </c>
      <c r="H32" s="0" t="n">
        <v>200545.717837669</v>
      </c>
      <c r="I32" s="0" t="n">
        <v>119396.831971516</v>
      </c>
    </row>
    <row r="33" customFormat="false" ht="12.75" hidden="false" customHeight="false" outlineLevel="0" collapsed="false">
      <c r="A33" s="0" t="n">
        <v>80</v>
      </c>
      <c r="B33" s="0" t="n">
        <v>21178008.4776861</v>
      </c>
      <c r="C33" s="0" t="n">
        <v>20524678.9961039</v>
      </c>
      <c r="D33" s="0" t="n">
        <v>69205807.9590696</v>
      </c>
      <c r="E33" s="0" t="n">
        <v>65020503.143531</v>
      </c>
      <c r="F33" s="0" t="n">
        <v>10836750.5239218</v>
      </c>
      <c r="G33" s="0" t="n">
        <v>372643.974733383</v>
      </c>
      <c r="H33" s="0" t="n">
        <v>199686.694821799</v>
      </c>
      <c r="I33" s="0" t="n">
        <v>115712.588610148</v>
      </c>
    </row>
    <row r="34" customFormat="false" ht="12.75" hidden="false" customHeight="false" outlineLevel="0" collapsed="false">
      <c r="A34" s="0" t="n">
        <v>81</v>
      </c>
      <c r="B34" s="0" t="n">
        <v>18614439.9409928</v>
      </c>
      <c r="C34" s="0" t="n">
        <v>17955916.643599</v>
      </c>
      <c r="D34" s="0" t="n">
        <v>61044264.1482231</v>
      </c>
      <c r="E34" s="0" t="n">
        <v>65513287.5473042</v>
      </c>
      <c r="F34" s="0" t="n">
        <v>0</v>
      </c>
      <c r="G34" s="0" t="n">
        <v>366640.265561175</v>
      </c>
      <c r="H34" s="0" t="n">
        <v>207839.252840959</v>
      </c>
      <c r="I34" s="0" t="n">
        <v>120062.541416613</v>
      </c>
    </row>
    <row r="35" customFormat="false" ht="12.75" hidden="false" customHeight="false" outlineLevel="0" collapsed="false">
      <c r="A35" s="0" t="n">
        <v>82</v>
      </c>
      <c r="B35" s="0" t="n">
        <v>21793230.2270027</v>
      </c>
      <c r="C35" s="0" t="n">
        <v>21116773.7550742</v>
      </c>
      <c r="D35" s="0" t="n">
        <v>71330921.4840047</v>
      </c>
      <c r="E35" s="0" t="n">
        <v>66642327.6709252</v>
      </c>
      <c r="F35" s="0" t="n">
        <v>11107054.6118209</v>
      </c>
      <c r="G35" s="0" t="n">
        <v>383744.935568997</v>
      </c>
      <c r="H35" s="0" t="n">
        <v>207643.914618017</v>
      </c>
      <c r="I35" s="0" t="n">
        <v>121525.173916464</v>
      </c>
    </row>
    <row r="36" customFormat="false" ht="12.75" hidden="false" customHeight="false" outlineLevel="0" collapsed="false">
      <c r="A36" s="0" t="n">
        <v>83</v>
      </c>
      <c r="B36" s="0" t="n">
        <v>19146864.4969192</v>
      </c>
      <c r="C36" s="0" t="n">
        <v>18449369.2821833</v>
      </c>
      <c r="D36" s="0" t="n">
        <v>62827169.4651903</v>
      </c>
      <c r="E36" s="0" t="n">
        <v>67078867.9578141</v>
      </c>
      <c r="F36" s="0" t="n">
        <v>0</v>
      </c>
      <c r="G36" s="0" t="n">
        <v>400868.226404289</v>
      </c>
      <c r="H36" s="0" t="n">
        <v>209357.432341056</v>
      </c>
      <c r="I36" s="0" t="n">
        <v>124670.794272231</v>
      </c>
    </row>
    <row r="37" customFormat="false" ht="12.75" hidden="false" customHeight="false" outlineLevel="0" collapsed="false">
      <c r="A37" s="0" t="n">
        <v>84</v>
      </c>
      <c r="B37" s="0" t="n">
        <v>22112574.3116993</v>
      </c>
      <c r="C37" s="0" t="n">
        <v>21390863.4095778</v>
      </c>
      <c r="D37" s="0" t="n">
        <v>72356599.3864577</v>
      </c>
      <c r="E37" s="0" t="n">
        <v>67330069.7661817</v>
      </c>
      <c r="F37" s="0" t="n">
        <v>11221678.2943636</v>
      </c>
      <c r="G37" s="0" t="n">
        <v>428613.481826695</v>
      </c>
      <c r="H37" s="0" t="n">
        <v>208613.416427724</v>
      </c>
      <c r="I37" s="0" t="n">
        <v>120691.434095772</v>
      </c>
    </row>
    <row r="38" customFormat="false" ht="12.75" hidden="false" customHeight="false" outlineLevel="0" collapsed="false">
      <c r="A38" s="0" t="n">
        <v>85</v>
      </c>
      <c r="B38" s="0" t="n">
        <v>19308145.1883975</v>
      </c>
      <c r="C38" s="0" t="n">
        <v>18619546.8478942</v>
      </c>
      <c r="D38" s="0" t="n">
        <v>63532310.063682</v>
      </c>
      <c r="E38" s="0" t="n">
        <v>67563029.9513797</v>
      </c>
      <c r="F38" s="0" t="n">
        <v>0</v>
      </c>
      <c r="G38" s="0" t="n">
        <v>387011.753613323</v>
      </c>
      <c r="H38" s="0" t="n">
        <v>214708.72011178</v>
      </c>
      <c r="I38" s="0" t="n">
        <v>124111.238254657</v>
      </c>
    </row>
    <row r="39" customFormat="false" ht="12.75" hidden="false" customHeight="false" outlineLevel="0" collapsed="false">
      <c r="A39" s="0" t="n">
        <v>86</v>
      </c>
      <c r="B39" s="0" t="n">
        <v>22295922.3630549</v>
      </c>
      <c r="C39" s="0" t="n">
        <v>21567458.5150055</v>
      </c>
      <c r="D39" s="0" t="n">
        <v>73067986.6294597</v>
      </c>
      <c r="E39" s="0" t="n">
        <v>67758574.6384555</v>
      </c>
      <c r="F39" s="0" t="n">
        <v>11293095.7730759</v>
      </c>
      <c r="G39" s="0" t="n">
        <v>424198.470085895</v>
      </c>
      <c r="H39" s="0" t="n">
        <v>217289.118605816</v>
      </c>
      <c r="I39" s="0" t="n">
        <v>124251.799082364</v>
      </c>
    </row>
    <row r="40" customFormat="false" ht="12.75" hidden="false" customHeight="false" outlineLevel="0" collapsed="false">
      <c r="A40" s="0" t="n">
        <v>87</v>
      </c>
      <c r="B40" s="0" t="n">
        <v>19659376.1670296</v>
      </c>
      <c r="C40" s="0" t="n">
        <v>18946400.6466602</v>
      </c>
      <c r="D40" s="0" t="n">
        <v>64693973.5535722</v>
      </c>
      <c r="E40" s="0" t="n">
        <v>68590477.8203788</v>
      </c>
      <c r="F40" s="0" t="n">
        <v>0</v>
      </c>
      <c r="G40" s="0" t="n">
        <v>408003.44290319</v>
      </c>
      <c r="H40" s="0" t="n">
        <v>217929.272287266</v>
      </c>
      <c r="I40" s="0" t="n">
        <v>124346.864541359</v>
      </c>
    </row>
    <row r="41" customFormat="false" ht="12.75" hidden="false" customHeight="false" outlineLevel="0" collapsed="false">
      <c r="A41" s="0" t="n">
        <v>88</v>
      </c>
      <c r="B41" s="0" t="n">
        <v>22741610.2763696</v>
      </c>
      <c r="C41" s="0" t="n">
        <v>22017486.188054</v>
      </c>
      <c r="D41" s="0" t="n">
        <v>74603150.3339954</v>
      </c>
      <c r="E41" s="0" t="n">
        <v>69062489.202229</v>
      </c>
      <c r="F41" s="0" t="n">
        <v>11510414.8670382</v>
      </c>
      <c r="G41" s="0" t="n">
        <v>417296.04340654</v>
      </c>
      <c r="H41" s="0" t="n">
        <v>218879.575437914</v>
      </c>
      <c r="I41" s="0" t="n">
        <v>125640.670673003</v>
      </c>
    </row>
    <row r="42" customFormat="false" ht="12.75" hidden="false" customHeight="false" outlineLevel="0" collapsed="false">
      <c r="A42" s="0" t="n">
        <v>89</v>
      </c>
      <c r="B42" s="0" t="n">
        <v>19776613.1832254</v>
      </c>
      <c r="C42" s="0" t="n">
        <v>19053768.1636189</v>
      </c>
      <c r="D42" s="0" t="n">
        <v>65090123.3141219</v>
      </c>
      <c r="E42" s="0" t="n">
        <v>68938072.2497907</v>
      </c>
      <c r="F42" s="0" t="n">
        <v>0</v>
      </c>
      <c r="G42" s="0" t="n">
        <v>410902.929719308</v>
      </c>
      <c r="H42" s="0" t="n">
        <v>222735.194478028</v>
      </c>
      <c r="I42" s="0" t="n">
        <v>127438.422013121</v>
      </c>
    </row>
    <row r="43" customFormat="false" ht="12.75" hidden="false" customHeight="false" outlineLevel="0" collapsed="false">
      <c r="A43" s="0" t="n">
        <v>90</v>
      </c>
      <c r="B43" s="0" t="n">
        <v>22890259.5389261</v>
      </c>
      <c r="C43" s="0" t="n">
        <v>22150590.881058</v>
      </c>
      <c r="D43" s="0" t="n">
        <v>75103330.4912226</v>
      </c>
      <c r="E43" s="0" t="n">
        <v>69511107.7611055</v>
      </c>
      <c r="F43" s="0" t="n">
        <v>11585184.6268509</v>
      </c>
      <c r="G43" s="0" t="n">
        <v>426504.363966749</v>
      </c>
      <c r="H43" s="0" t="n">
        <v>224169.111569013</v>
      </c>
      <c r="I43" s="0" t="n">
        <v>127135.974760523</v>
      </c>
    </row>
    <row r="44" customFormat="false" ht="12.75" hidden="false" customHeight="false" outlineLevel="0" collapsed="false">
      <c r="A44" s="0" t="n">
        <v>91</v>
      </c>
      <c r="B44" s="0" t="n">
        <v>20153814.9752602</v>
      </c>
      <c r="C44" s="0" t="n">
        <v>19432869.6864724</v>
      </c>
      <c r="D44" s="0" t="n">
        <v>66432104.1634163</v>
      </c>
      <c r="E44" s="0" t="n">
        <v>70301500.0043904</v>
      </c>
      <c r="F44" s="0" t="n">
        <v>0</v>
      </c>
      <c r="G44" s="0" t="n">
        <v>403633.060822424</v>
      </c>
      <c r="H44" s="0" t="n">
        <v>227475.349888526</v>
      </c>
      <c r="I44" s="0" t="n">
        <v>128338.397252649</v>
      </c>
    </row>
    <row r="45" customFormat="false" ht="12.75" hidden="false" customHeight="false" outlineLevel="0" collapsed="false">
      <c r="A45" s="0" t="n">
        <v>92</v>
      </c>
      <c r="B45" s="0" t="n">
        <v>23274506.7687041</v>
      </c>
      <c r="C45" s="0" t="n">
        <v>22502992.5976569</v>
      </c>
      <c r="D45" s="0" t="n">
        <v>76324259.7933052</v>
      </c>
      <c r="E45" s="0" t="n">
        <v>70580526.1935996</v>
      </c>
      <c r="F45" s="0" t="n">
        <v>11763421.0322666</v>
      </c>
      <c r="G45" s="0" t="n">
        <v>448213.313018663</v>
      </c>
      <c r="H45" s="0" t="n">
        <v>232168.542292589</v>
      </c>
      <c r="I45" s="0" t="n">
        <v>130189.022479835</v>
      </c>
    </row>
    <row r="46" customFormat="false" ht="12.75" hidden="false" customHeight="false" outlineLevel="0" collapsed="false">
      <c r="A46" s="0" t="n">
        <v>93</v>
      </c>
      <c r="B46" s="0" t="n">
        <v>20500688.0549386</v>
      </c>
      <c r="C46" s="0" t="n">
        <v>19741113.5887259</v>
      </c>
      <c r="D46" s="0" t="n">
        <v>67500151.0201107</v>
      </c>
      <c r="E46" s="0" t="n">
        <v>71405295.9483217</v>
      </c>
      <c r="F46" s="0" t="n">
        <v>0</v>
      </c>
      <c r="G46" s="0" t="n">
        <v>434757.483411887</v>
      </c>
      <c r="H46" s="0" t="n">
        <v>232133.240375537</v>
      </c>
      <c r="I46" s="0" t="n">
        <v>132405.346321893</v>
      </c>
    </row>
    <row r="47" customFormat="false" ht="12.75" hidden="false" customHeight="false" outlineLevel="0" collapsed="false">
      <c r="A47" s="0" t="n">
        <v>94</v>
      </c>
      <c r="B47" s="0" t="n">
        <v>23793874.5264971</v>
      </c>
      <c r="C47" s="0" t="n">
        <v>23010250.5303369</v>
      </c>
      <c r="D47" s="0" t="n">
        <v>78062895.5379474</v>
      </c>
      <c r="E47" s="0" t="n">
        <v>72145908.3415663</v>
      </c>
      <c r="F47" s="0" t="n">
        <v>12024318.0569277</v>
      </c>
      <c r="G47" s="0" t="n">
        <v>465086.587298889</v>
      </c>
      <c r="H47" s="0" t="n">
        <v>229976.187878884</v>
      </c>
      <c r="I47" s="0" t="n">
        <v>126516.029974808</v>
      </c>
    </row>
    <row r="48" customFormat="false" ht="12.75" hidden="false" customHeight="false" outlineLevel="0" collapsed="false">
      <c r="A48" s="0" t="n">
        <v>95</v>
      </c>
      <c r="B48" s="0" t="n">
        <v>21044801.1106013</v>
      </c>
      <c r="C48" s="0" t="n">
        <v>20251736.7513532</v>
      </c>
      <c r="D48" s="0" t="n">
        <v>69261298.9939665</v>
      </c>
      <c r="E48" s="0" t="n">
        <v>73195628.7510413</v>
      </c>
      <c r="F48" s="0" t="n">
        <v>0</v>
      </c>
      <c r="G48" s="0" t="n">
        <v>481420.936135755</v>
      </c>
      <c r="H48" s="0" t="n">
        <v>223793.375713426</v>
      </c>
      <c r="I48" s="0" t="n">
        <v>125500.067712619</v>
      </c>
    </row>
    <row r="49" customFormat="false" ht="12.75" hidden="false" customHeight="false" outlineLevel="0" collapsed="false">
      <c r="A49" s="0" t="n">
        <v>96</v>
      </c>
      <c r="B49" s="0" t="n">
        <v>24206942.8107527</v>
      </c>
      <c r="C49" s="0" t="n">
        <v>23413657.4408953</v>
      </c>
      <c r="D49" s="0" t="n">
        <v>79410340.1829184</v>
      </c>
      <c r="E49" s="0" t="n">
        <v>73331286.0901597</v>
      </c>
      <c r="F49" s="0" t="n">
        <v>12221881.0150266</v>
      </c>
      <c r="G49" s="0" t="n">
        <v>460658.402574491</v>
      </c>
      <c r="H49" s="0" t="n">
        <v>237745.116500511</v>
      </c>
      <c r="I49" s="0" t="n">
        <v>135545.501117782</v>
      </c>
    </row>
    <row r="50" customFormat="false" ht="12.75" hidden="false" customHeight="false" outlineLevel="0" collapsed="false">
      <c r="A50" s="0" t="n">
        <v>97</v>
      </c>
      <c r="B50" s="0" t="n">
        <v>21244509.4035554</v>
      </c>
      <c r="C50" s="0" t="n">
        <v>20475914.6918425</v>
      </c>
      <c r="D50" s="0" t="n">
        <v>70010800.8830444</v>
      </c>
      <c r="E50" s="0" t="n">
        <v>73951579.5588846</v>
      </c>
      <c r="F50" s="0" t="n">
        <v>0</v>
      </c>
      <c r="G50" s="0" t="n">
        <v>439397.616148481</v>
      </c>
      <c r="H50" s="0" t="n">
        <v>234924.463954771</v>
      </c>
      <c r="I50" s="0" t="n">
        <v>134675.188013825</v>
      </c>
    </row>
    <row r="51" customFormat="false" ht="12.75" hidden="false" customHeight="false" outlineLevel="0" collapsed="false">
      <c r="A51" s="0" t="n">
        <v>98</v>
      </c>
      <c r="B51" s="0" t="n">
        <v>24533784.1280752</v>
      </c>
      <c r="C51" s="0" t="n">
        <v>23746128.5560715</v>
      </c>
      <c r="D51" s="0" t="n">
        <v>80548192.3629351</v>
      </c>
      <c r="E51" s="0" t="n">
        <v>74352178.2146339</v>
      </c>
      <c r="F51" s="0" t="n">
        <v>12392029.702439</v>
      </c>
      <c r="G51" s="0" t="n">
        <v>454699.69637816</v>
      </c>
      <c r="H51" s="0" t="n">
        <v>237388.718474207</v>
      </c>
      <c r="I51" s="0" t="n">
        <v>136524.510216215</v>
      </c>
    </row>
    <row r="52" customFormat="false" ht="12.75" hidden="false" customHeight="false" outlineLevel="0" collapsed="false">
      <c r="A52" s="0" t="n">
        <v>99</v>
      </c>
      <c r="B52" s="0" t="n">
        <v>21559809.0258955</v>
      </c>
      <c r="C52" s="0" t="n">
        <v>20794831.6466574</v>
      </c>
      <c r="D52" s="0" t="n">
        <v>71072171.8231604</v>
      </c>
      <c r="E52" s="0" t="n">
        <v>75035924.9418628</v>
      </c>
      <c r="F52" s="0" t="n">
        <v>0</v>
      </c>
      <c r="G52" s="0" t="n">
        <v>429153.513254923</v>
      </c>
      <c r="H52" s="0" t="n">
        <v>238371.84939686</v>
      </c>
      <c r="I52" s="0" t="n">
        <v>139217.166551781</v>
      </c>
    </row>
    <row r="53" customFormat="false" ht="12.75" hidden="false" customHeight="false" outlineLevel="0" collapsed="false">
      <c r="A53" s="0" t="n">
        <v>100</v>
      </c>
      <c r="B53" s="0" t="n">
        <v>25021175.1855566</v>
      </c>
      <c r="C53" s="0" t="n">
        <v>24267497.8439455</v>
      </c>
      <c r="D53" s="0" t="n">
        <v>82338211.4981012</v>
      </c>
      <c r="E53" s="0" t="n">
        <v>75993083.9941355</v>
      </c>
      <c r="F53" s="0" t="n">
        <v>12665513.9990226</v>
      </c>
      <c r="G53" s="0" t="n">
        <v>412354.049256279</v>
      </c>
      <c r="H53" s="0" t="n">
        <v>243016.803158461</v>
      </c>
      <c r="I53" s="0" t="n">
        <v>140437.841709068</v>
      </c>
    </row>
    <row r="54" customFormat="false" ht="12.75" hidden="false" customHeight="false" outlineLevel="0" collapsed="false">
      <c r="A54" s="0" t="n">
        <v>101</v>
      </c>
      <c r="B54" s="0" t="n">
        <v>22117943.8228451</v>
      </c>
      <c r="C54" s="0" t="n">
        <v>21329912.578701</v>
      </c>
      <c r="D54" s="0" t="n">
        <v>72922553.9675927</v>
      </c>
      <c r="E54" s="0" t="n">
        <v>76950377.5942164</v>
      </c>
      <c r="F54" s="0" t="n">
        <v>0</v>
      </c>
      <c r="G54" s="0" t="n">
        <v>444500.030469662</v>
      </c>
      <c r="H54" s="0" t="n">
        <v>243331.538524641</v>
      </c>
      <c r="I54" s="0" t="n">
        <v>143142.393071229</v>
      </c>
    </row>
    <row r="55" customFormat="false" ht="12.75" hidden="false" customHeight="false" outlineLevel="0" collapsed="false">
      <c r="A55" s="0" t="n">
        <v>102</v>
      </c>
      <c r="B55" s="0" t="n">
        <v>25489775.1276972</v>
      </c>
      <c r="C55" s="0" t="n">
        <v>24683589.1275838</v>
      </c>
      <c r="D55" s="0" t="n">
        <v>83754898.4306607</v>
      </c>
      <c r="E55" s="0" t="n">
        <v>77265218.1797706</v>
      </c>
      <c r="F55" s="0" t="n">
        <v>12877536.3632951</v>
      </c>
      <c r="G55" s="0" t="n">
        <v>467080.838636168</v>
      </c>
      <c r="H55" s="0" t="n">
        <v>239704.379220174</v>
      </c>
      <c r="I55" s="0" t="n">
        <v>142001.117510085</v>
      </c>
    </row>
    <row r="56" customFormat="false" ht="12.75" hidden="false" customHeight="false" outlineLevel="0" collapsed="false">
      <c r="A56" s="0" t="n">
        <v>103</v>
      </c>
      <c r="B56" s="0" t="n">
        <v>22273358.4289642</v>
      </c>
      <c r="C56" s="0" t="n">
        <v>21488914.6940938</v>
      </c>
      <c r="D56" s="0" t="n">
        <v>73512096.6455197</v>
      </c>
      <c r="E56" s="0" t="n">
        <v>77578193.8882681</v>
      </c>
      <c r="F56" s="0" t="n">
        <v>0</v>
      </c>
      <c r="G56" s="0" t="n">
        <v>444709.493056051</v>
      </c>
      <c r="H56" s="0" t="n">
        <v>240089.644794178</v>
      </c>
      <c r="I56" s="0" t="n">
        <v>142349.424314438</v>
      </c>
    </row>
    <row r="57" customFormat="false" ht="12.75" hidden="false" customHeight="false" outlineLevel="0" collapsed="false">
      <c r="A57" s="0" t="n">
        <v>104</v>
      </c>
      <c r="B57" s="0" t="n">
        <v>25691334.7926485</v>
      </c>
      <c r="C57" s="0" t="n">
        <v>24887663.4639682</v>
      </c>
      <c r="D57" s="0" t="n">
        <v>84472110.7456341</v>
      </c>
      <c r="E57" s="0" t="n">
        <v>77882043.8809285</v>
      </c>
      <c r="F57" s="0" t="n">
        <v>12980340.6468214</v>
      </c>
      <c r="G57" s="0" t="n">
        <v>457846.578619222</v>
      </c>
      <c r="H57" s="0" t="n">
        <v>246258.275788486</v>
      </c>
      <c r="I57" s="0" t="n">
        <v>142237.820389367</v>
      </c>
    </row>
    <row r="58" customFormat="false" ht="12.75" hidden="false" customHeight="false" outlineLevel="0" collapsed="false">
      <c r="A58" s="0" t="n">
        <v>105</v>
      </c>
      <c r="B58" s="0" t="n">
        <v>22483761.4614219</v>
      </c>
      <c r="C58" s="0" t="n">
        <v>21694930.6599253</v>
      </c>
      <c r="D58" s="0" t="n">
        <v>74187695.7691213</v>
      </c>
      <c r="E58" s="0" t="n">
        <v>78264628.206185</v>
      </c>
      <c r="F58" s="0" t="n">
        <v>0</v>
      </c>
      <c r="G58" s="0" t="n">
        <v>438449.7434079</v>
      </c>
      <c r="H58" s="0" t="n">
        <v>247979.805566827</v>
      </c>
      <c r="I58" s="0" t="n">
        <v>146287.503602669</v>
      </c>
    </row>
    <row r="59" customFormat="false" ht="12.75" hidden="false" customHeight="false" outlineLevel="0" collapsed="false">
      <c r="A59" s="0" t="n">
        <v>106</v>
      </c>
      <c r="B59" s="0" t="n">
        <v>25820749.8446416</v>
      </c>
      <c r="C59" s="0" t="n">
        <v>24986329.5655318</v>
      </c>
      <c r="D59" s="0" t="n">
        <v>84781225.1113092</v>
      </c>
      <c r="E59" s="0" t="n">
        <v>78205791.6444601</v>
      </c>
      <c r="F59" s="0" t="n">
        <v>13034298.60741</v>
      </c>
      <c r="G59" s="0" t="n">
        <v>489171.380254212</v>
      </c>
      <c r="H59" s="0" t="n">
        <v>243085.898676418</v>
      </c>
      <c r="I59" s="0" t="n">
        <v>145947.143113152</v>
      </c>
    </row>
    <row r="60" customFormat="false" ht="12.75" hidden="false" customHeight="false" outlineLevel="0" collapsed="false">
      <c r="A60" s="0" t="n">
        <v>107</v>
      </c>
      <c r="B60" s="0" t="n">
        <v>22510484.4217314</v>
      </c>
      <c r="C60" s="0" t="n">
        <v>21650076.4457222</v>
      </c>
      <c r="D60" s="0" t="n">
        <v>74053213.8805739</v>
      </c>
      <c r="E60" s="0" t="n">
        <v>78148180.5902031</v>
      </c>
      <c r="F60" s="0" t="n">
        <v>0</v>
      </c>
      <c r="G60" s="0" t="n">
        <v>505057.143377311</v>
      </c>
      <c r="H60" s="0" t="n">
        <v>249879.559114968</v>
      </c>
      <c r="I60" s="0" t="n">
        <v>150673.247881272</v>
      </c>
    </row>
    <row r="61" customFormat="false" ht="12.75" hidden="false" customHeight="false" outlineLevel="0" collapsed="false">
      <c r="A61" s="0" t="n">
        <v>108</v>
      </c>
      <c r="B61" s="0" t="n">
        <v>26023173.3348463</v>
      </c>
      <c r="C61" s="0" t="n">
        <v>25185403.3504414</v>
      </c>
      <c r="D61" s="0" t="n">
        <v>85494002.6519809</v>
      </c>
      <c r="E61" s="0" t="n">
        <v>78868265.2236888</v>
      </c>
      <c r="F61" s="0" t="n">
        <v>13144710.8706148</v>
      </c>
      <c r="G61" s="0" t="n">
        <v>491392.029439079</v>
      </c>
      <c r="H61" s="0" t="n">
        <v>244345.464380058</v>
      </c>
      <c r="I61" s="0" t="n">
        <v>145760.700836896</v>
      </c>
    </row>
    <row r="62" customFormat="false" ht="12.75" hidden="false" customHeight="false" outlineLevel="0" collapsed="false">
      <c r="A62" s="0" t="n">
        <v>109</v>
      </c>
      <c r="B62" s="0" t="n">
        <v>22740711.4271381</v>
      </c>
      <c r="C62" s="0" t="n">
        <v>21924802.3489603</v>
      </c>
      <c r="D62" s="0" t="n">
        <v>75053447.0115869</v>
      </c>
      <c r="E62" s="0" t="n">
        <v>79156220.2182857</v>
      </c>
      <c r="F62" s="0" t="n">
        <v>0</v>
      </c>
      <c r="G62" s="0" t="n">
        <v>460453.747873259</v>
      </c>
      <c r="H62" s="0" t="n">
        <v>249837.889671261</v>
      </c>
      <c r="I62" s="0" t="n">
        <v>150882.058047664</v>
      </c>
    </row>
    <row r="63" customFormat="false" ht="12.75" hidden="false" customHeight="false" outlineLevel="0" collapsed="false">
      <c r="A63" s="0" t="n">
        <v>110</v>
      </c>
      <c r="B63" s="0" t="n">
        <v>26398005.3736858</v>
      </c>
      <c r="C63" s="0" t="n">
        <v>25523131.2151989</v>
      </c>
      <c r="D63" s="0" t="n">
        <v>86675293.1284759</v>
      </c>
      <c r="E63" s="0" t="n">
        <v>79891872.396262</v>
      </c>
      <c r="F63" s="0" t="n">
        <v>13315312.0660437</v>
      </c>
      <c r="G63" s="0" t="n">
        <v>518055.012957582</v>
      </c>
      <c r="H63" s="0" t="n">
        <v>252282.230666898</v>
      </c>
      <c r="I63" s="0" t="n">
        <v>149338.449803565</v>
      </c>
    </row>
    <row r="64" customFormat="false" ht="12.75" hidden="false" customHeight="false" outlineLevel="0" collapsed="false">
      <c r="A64" s="0" t="n">
        <v>111</v>
      </c>
      <c r="B64" s="0" t="n">
        <v>22941724.4176579</v>
      </c>
      <c r="C64" s="0" t="n">
        <v>22108925.8356482</v>
      </c>
      <c r="D64" s="0" t="n">
        <v>75638359.4920202</v>
      </c>
      <c r="E64" s="0" t="n">
        <v>79765514.0414839</v>
      </c>
      <c r="F64" s="0" t="n">
        <v>0</v>
      </c>
      <c r="G64" s="0" t="n">
        <v>485528.355281809</v>
      </c>
      <c r="H64" s="0" t="n">
        <v>244346.913933638</v>
      </c>
      <c r="I64" s="0" t="n">
        <v>147033.303991877</v>
      </c>
    </row>
    <row r="65" customFormat="false" ht="12.75" hidden="false" customHeight="false" outlineLevel="0" collapsed="false">
      <c r="A65" s="0" t="n">
        <v>112</v>
      </c>
      <c r="B65" s="0" t="n">
        <v>26499026.7322471</v>
      </c>
      <c r="C65" s="0" t="n">
        <v>25686372.3643918</v>
      </c>
      <c r="D65" s="0" t="n">
        <v>87162201.4409576</v>
      </c>
      <c r="E65" s="0" t="n">
        <v>80357190.6562882</v>
      </c>
      <c r="F65" s="0" t="n">
        <v>13392865.1093814</v>
      </c>
      <c r="G65" s="0" t="n">
        <v>464627.823955004</v>
      </c>
      <c r="H65" s="0" t="n">
        <v>243430.308680663</v>
      </c>
      <c r="I65" s="0" t="n">
        <v>149423.193171035</v>
      </c>
    </row>
    <row r="66" customFormat="false" ht="12.75" hidden="false" customHeight="false" outlineLevel="0" collapsed="false">
      <c r="A66" s="0" t="n">
        <v>113</v>
      </c>
      <c r="B66" s="0" t="n">
        <v>23078395.767897</v>
      </c>
      <c r="C66" s="0" t="n">
        <v>22250472.7653622</v>
      </c>
      <c r="D66" s="0" t="n">
        <v>76118170.5846638</v>
      </c>
      <c r="E66" s="0" t="n">
        <v>80281090.6768346</v>
      </c>
      <c r="F66" s="0" t="n">
        <v>0</v>
      </c>
      <c r="G66" s="0" t="n">
        <v>464431.230980411</v>
      </c>
      <c r="H66" s="0" t="n">
        <v>254150.947082975</v>
      </c>
      <c r="I66" s="0" t="n">
        <v>156201.177816321</v>
      </c>
    </row>
    <row r="67" customFormat="false" ht="12.75" hidden="false" customHeight="false" outlineLevel="0" collapsed="false">
      <c r="A67" s="0" t="n">
        <v>114</v>
      </c>
      <c r="B67" s="0" t="n">
        <v>26622480.7884616</v>
      </c>
      <c r="C67" s="0" t="n">
        <v>25802243.3839228</v>
      </c>
      <c r="D67" s="0" t="n">
        <v>87578518.8423754</v>
      </c>
      <c r="E67" s="0" t="n">
        <v>80707330.6257504</v>
      </c>
      <c r="F67" s="0" t="n">
        <v>13451221.7709584</v>
      </c>
      <c r="G67" s="0" t="n">
        <v>466905.955302283</v>
      </c>
      <c r="H67" s="0" t="n">
        <v>247869.991022791</v>
      </c>
      <c r="I67" s="0" t="n">
        <v>150659.226019612</v>
      </c>
    </row>
    <row r="68" customFormat="false" ht="12.75" hidden="false" customHeight="false" outlineLevel="0" collapsed="false">
      <c r="A68" s="0" t="n">
        <v>115</v>
      </c>
      <c r="B68" s="0" t="n">
        <v>23185049.7145767</v>
      </c>
      <c r="C68" s="0" t="n">
        <v>22341910.3813329</v>
      </c>
      <c r="D68" s="0" t="n">
        <v>76443230.8543319</v>
      </c>
      <c r="E68" s="0" t="n">
        <v>80528452.6542543</v>
      </c>
      <c r="F68" s="0" t="n">
        <v>0</v>
      </c>
      <c r="G68" s="0" t="n">
        <v>480860.409517648</v>
      </c>
      <c r="H68" s="0" t="n">
        <v>256000.91712394</v>
      </c>
      <c r="I68" s="0" t="n">
        <v>151825.723717411</v>
      </c>
    </row>
    <row r="69" customFormat="false" ht="12.75" hidden="false" customHeight="false" outlineLevel="0" collapsed="false">
      <c r="A69" s="0" t="n">
        <v>116</v>
      </c>
      <c r="B69" s="0" t="n">
        <v>26587776.2474441</v>
      </c>
      <c r="C69" s="0" t="n">
        <v>25749528.0939053</v>
      </c>
      <c r="D69" s="0" t="n">
        <v>87419072.4383926</v>
      </c>
      <c r="E69" s="0" t="n">
        <v>80537064.3531117</v>
      </c>
      <c r="F69" s="0" t="n">
        <v>13422844.0588519</v>
      </c>
      <c r="G69" s="0" t="n">
        <v>472065.110166512</v>
      </c>
      <c r="H69" s="0" t="n">
        <v>256222.871567768</v>
      </c>
      <c r="I69" s="0" t="n">
        <v>157085.959720815</v>
      </c>
    </row>
    <row r="70" customFormat="false" ht="12.75" hidden="false" customHeight="false" outlineLevel="0" collapsed="false">
      <c r="A70" s="0" t="n">
        <v>117</v>
      </c>
      <c r="B70" s="0" t="n">
        <v>23372015.2224394</v>
      </c>
      <c r="C70" s="0" t="n">
        <v>22545497.5660614</v>
      </c>
      <c r="D70" s="0" t="n">
        <v>77147597.9065503</v>
      </c>
      <c r="E70" s="0" t="n">
        <v>81283864.3003192</v>
      </c>
      <c r="F70" s="0" t="n">
        <v>0</v>
      </c>
      <c r="G70" s="0" t="n">
        <v>460447.676517066</v>
      </c>
      <c r="H70" s="0" t="n">
        <v>256829.372913996</v>
      </c>
      <c r="I70" s="0" t="n">
        <v>156058.009924079</v>
      </c>
    </row>
    <row r="71" customFormat="false" ht="12.75" hidden="false" customHeight="false" outlineLevel="0" collapsed="false">
      <c r="A71" s="0" t="n">
        <v>118</v>
      </c>
      <c r="B71" s="0" t="n">
        <v>26956460.0681644</v>
      </c>
      <c r="C71" s="0" t="n">
        <v>26131063.1431064</v>
      </c>
      <c r="D71" s="0" t="n">
        <v>88716079.7019104</v>
      </c>
      <c r="E71" s="0" t="n">
        <v>81720187.4382471</v>
      </c>
      <c r="F71" s="0" t="n">
        <v>13620031.2397078</v>
      </c>
      <c r="G71" s="0" t="n">
        <v>452628.682592582</v>
      </c>
      <c r="H71" s="0" t="n">
        <v>261075.267552067</v>
      </c>
      <c r="I71" s="0" t="n">
        <v>159561.392733414</v>
      </c>
    </row>
    <row r="72" customFormat="false" ht="12.75" hidden="false" customHeight="false" outlineLevel="0" collapsed="false">
      <c r="A72" s="0" t="n">
        <v>119</v>
      </c>
      <c r="B72" s="0" t="n">
        <v>23453221.3839416</v>
      </c>
      <c r="C72" s="0" t="n">
        <v>22636533.3931155</v>
      </c>
      <c r="D72" s="0" t="n">
        <v>77481579.3879825</v>
      </c>
      <c r="E72" s="0" t="n">
        <v>81677748.2369305</v>
      </c>
      <c r="F72" s="0" t="n">
        <v>0</v>
      </c>
      <c r="G72" s="0" t="n">
        <v>447029.600709466</v>
      </c>
      <c r="H72" s="0" t="n">
        <v>257514.541782939</v>
      </c>
      <c r="I72" s="0" t="n">
        <v>160205.497619581</v>
      </c>
    </row>
    <row r="73" customFormat="false" ht="12.75" hidden="false" customHeight="false" outlineLevel="0" collapsed="false">
      <c r="A73" s="0" t="n">
        <v>120</v>
      </c>
      <c r="B73" s="0" t="n">
        <v>26979117.4230246</v>
      </c>
      <c r="C73" s="0" t="n">
        <v>26096922.6104399</v>
      </c>
      <c r="D73" s="0" t="n">
        <v>88628724.6414472</v>
      </c>
      <c r="E73" s="0" t="n">
        <v>81663439.6470278</v>
      </c>
      <c r="F73" s="0" t="n">
        <v>13610573.2745046</v>
      </c>
      <c r="G73" s="0" t="n">
        <v>508389.989947058</v>
      </c>
      <c r="H73" s="0" t="n">
        <v>259595.012972552</v>
      </c>
      <c r="I73" s="0" t="n">
        <v>163156.87095022</v>
      </c>
    </row>
    <row r="74" customFormat="false" ht="12.75" hidden="false" customHeight="false" outlineLevel="0" collapsed="false">
      <c r="A74" s="0" t="n">
        <v>121</v>
      </c>
      <c r="B74" s="0" t="n">
        <v>23565070.3413159</v>
      </c>
      <c r="C74" s="0" t="n">
        <v>22719115.8391841</v>
      </c>
      <c r="D74" s="0" t="n">
        <v>77753292.1541982</v>
      </c>
      <c r="E74" s="0" t="n">
        <v>81905757.8850807</v>
      </c>
      <c r="F74" s="0" t="n">
        <v>0</v>
      </c>
      <c r="G74" s="0" t="n">
        <v>464007.269042161</v>
      </c>
      <c r="H74" s="0" t="n">
        <v>263376.319741008</v>
      </c>
      <c r="I74" s="0" t="n">
        <v>169387.019069593</v>
      </c>
    </row>
    <row r="75" customFormat="false" ht="12.75" hidden="false" customHeight="false" outlineLevel="0" collapsed="false">
      <c r="A75" s="0" t="n">
        <v>122</v>
      </c>
      <c r="B75" s="0" t="n">
        <v>27172460.0005994</v>
      </c>
      <c r="C75" s="0" t="n">
        <v>26292009.0989505</v>
      </c>
      <c r="D75" s="0" t="n">
        <v>89267639.9722493</v>
      </c>
      <c r="E75" s="0" t="n">
        <v>82192707.970843</v>
      </c>
      <c r="F75" s="0" t="n">
        <v>13698784.6618072</v>
      </c>
      <c r="G75" s="0" t="n">
        <v>492985.092379695</v>
      </c>
      <c r="H75" s="0" t="n">
        <v>268030.420503421</v>
      </c>
      <c r="I75" s="0" t="n">
        <v>170621.983951178</v>
      </c>
    </row>
    <row r="76" customFormat="false" ht="12.75" hidden="false" customHeight="false" outlineLevel="0" collapsed="false">
      <c r="A76" s="0" t="n">
        <v>123</v>
      </c>
      <c r="B76" s="0" t="n">
        <v>23914157.0326162</v>
      </c>
      <c r="C76" s="0" t="n">
        <v>23026618.7531631</v>
      </c>
      <c r="D76" s="0" t="n">
        <v>78801070.5908261</v>
      </c>
      <c r="E76" s="0" t="n">
        <v>83008596.9185709</v>
      </c>
      <c r="F76" s="0" t="n">
        <v>0</v>
      </c>
      <c r="G76" s="0" t="n">
        <v>514673.464115491</v>
      </c>
      <c r="H76" s="0" t="n">
        <v>258505.419172175</v>
      </c>
      <c r="I76" s="0" t="n">
        <v>163370.56595057</v>
      </c>
    </row>
    <row r="77" customFormat="false" ht="12.75" hidden="false" customHeight="false" outlineLevel="0" collapsed="false">
      <c r="A77" s="0" t="n">
        <v>124</v>
      </c>
      <c r="B77" s="0" t="n">
        <v>27458594.8524454</v>
      </c>
      <c r="C77" s="0" t="n">
        <v>26563487.3562795</v>
      </c>
      <c r="D77" s="0" t="n">
        <v>90211815.46182</v>
      </c>
      <c r="E77" s="0" t="n">
        <v>83062143.1826331</v>
      </c>
      <c r="F77" s="0" t="n">
        <v>13843690.5304389</v>
      </c>
      <c r="G77" s="0" t="n">
        <v>519285.42369497</v>
      </c>
      <c r="H77" s="0" t="n">
        <v>262997.450756286</v>
      </c>
      <c r="I77" s="0" t="n">
        <v>161178.031020991</v>
      </c>
    </row>
    <row r="78" customFormat="false" ht="12.75" hidden="false" customHeight="false" outlineLevel="0" collapsed="false">
      <c r="A78" s="0" t="n">
        <v>125</v>
      </c>
      <c r="B78" s="0" t="n">
        <v>23861810.311913</v>
      </c>
      <c r="C78" s="0" t="n">
        <v>22981737.1746034</v>
      </c>
      <c r="D78" s="0" t="n">
        <v>78652907.5104793</v>
      </c>
      <c r="E78" s="0" t="n">
        <v>82851503.9306403</v>
      </c>
      <c r="F78" s="0" t="n">
        <v>0</v>
      </c>
      <c r="G78" s="0" t="n">
        <v>500463.202907279</v>
      </c>
      <c r="H78" s="0" t="n">
        <v>265149.575693493</v>
      </c>
      <c r="I78" s="0" t="n">
        <v>163514.798155555</v>
      </c>
    </row>
    <row r="79" customFormat="false" ht="12.75" hidden="false" customHeight="false" outlineLevel="0" collapsed="false">
      <c r="A79" s="0" t="n">
        <v>126</v>
      </c>
      <c r="B79" s="0" t="n">
        <v>27520467.9885388</v>
      </c>
      <c r="C79" s="0" t="n">
        <v>26652162.4255081</v>
      </c>
      <c r="D79" s="0" t="n">
        <v>90469949.2482424</v>
      </c>
      <c r="E79" s="0" t="n">
        <v>83305081.1726946</v>
      </c>
      <c r="F79" s="0" t="n">
        <v>13884180.1954491</v>
      </c>
      <c r="G79" s="0" t="n">
        <v>494158.228563352</v>
      </c>
      <c r="H79" s="0" t="n">
        <v>260431.192056689</v>
      </c>
      <c r="I79" s="0" t="n">
        <v>162451.632015268</v>
      </c>
    </row>
    <row r="80" customFormat="false" ht="12.75" hidden="false" customHeight="false" outlineLevel="0" collapsed="false">
      <c r="A80" s="0" t="n">
        <v>127</v>
      </c>
      <c r="B80" s="0" t="n">
        <v>23994542.9128093</v>
      </c>
      <c r="C80" s="0" t="n">
        <v>23106166.5170486</v>
      </c>
      <c r="D80" s="0" t="n">
        <v>79052466.5711321</v>
      </c>
      <c r="E80" s="0" t="n">
        <v>83277568.58303</v>
      </c>
      <c r="F80" s="0" t="n">
        <v>0</v>
      </c>
      <c r="G80" s="0" t="n">
        <v>509751.108809283</v>
      </c>
      <c r="H80" s="0" t="n">
        <v>265436.585168657</v>
      </c>
      <c r="I80" s="0" t="n">
        <v>161698.145403963</v>
      </c>
    </row>
    <row r="81" customFormat="false" ht="12.75" hidden="false" customHeight="false" outlineLevel="0" collapsed="false">
      <c r="A81" s="0" t="n">
        <v>128</v>
      </c>
      <c r="B81" s="0" t="n">
        <v>27613338.8489115</v>
      </c>
      <c r="C81" s="0" t="n">
        <v>26718046.6248271</v>
      </c>
      <c r="D81" s="0" t="n">
        <v>90676221.8669095</v>
      </c>
      <c r="E81" s="0" t="n">
        <v>83493814.0149633</v>
      </c>
      <c r="F81" s="0" t="n">
        <v>13915635.6691605</v>
      </c>
      <c r="G81" s="0" t="n">
        <v>527516.63514986</v>
      </c>
      <c r="H81" s="0" t="n">
        <v>257568.919867491</v>
      </c>
      <c r="I81" s="0" t="n">
        <v>157438.098667293</v>
      </c>
    </row>
    <row r="82" customFormat="false" ht="12.75" hidden="false" customHeight="false" outlineLevel="0" collapsed="false">
      <c r="A82" s="0" t="n">
        <v>129</v>
      </c>
      <c r="B82" s="0" t="n">
        <v>24031500.9219378</v>
      </c>
      <c r="C82" s="0" t="n">
        <v>23124677.7459118</v>
      </c>
      <c r="D82" s="0" t="n">
        <v>79103571.3334052</v>
      </c>
      <c r="E82" s="0" t="n">
        <v>83281214.7168785</v>
      </c>
      <c r="F82" s="0" t="n">
        <v>0</v>
      </c>
      <c r="G82" s="0" t="n">
        <v>527443.214022726</v>
      </c>
      <c r="H82" s="0" t="n">
        <v>266877.344987946</v>
      </c>
      <c r="I82" s="0" t="n">
        <v>160718.024307691</v>
      </c>
    </row>
    <row r="83" customFormat="false" ht="12.75" hidden="false" customHeight="false" outlineLevel="0" collapsed="false">
      <c r="A83" s="0" t="n">
        <v>130</v>
      </c>
      <c r="B83" s="0" t="n">
        <v>27540383.166681</v>
      </c>
      <c r="C83" s="0" t="n">
        <v>26640110.3033774</v>
      </c>
      <c r="D83" s="0" t="n">
        <v>90401612.9533802</v>
      </c>
      <c r="E83" s="0" t="n">
        <v>83238549.7889055</v>
      </c>
      <c r="F83" s="0" t="n">
        <v>13873091.6314842</v>
      </c>
      <c r="G83" s="0" t="n">
        <v>518753.394882844</v>
      </c>
      <c r="H83" s="0" t="n">
        <v>264913.105577498</v>
      </c>
      <c r="I83" s="0" t="n">
        <v>166580.518347509</v>
      </c>
    </row>
    <row r="84" customFormat="false" ht="12.75" hidden="false" customHeight="false" outlineLevel="0" collapsed="false">
      <c r="A84" s="0" t="n">
        <v>131</v>
      </c>
      <c r="B84" s="0" t="n">
        <v>24347220.6473209</v>
      </c>
      <c r="C84" s="0" t="n">
        <v>23418547.1499999</v>
      </c>
      <c r="D84" s="0" t="n">
        <v>80115586.3465339</v>
      </c>
      <c r="E84" s="0" t="n">
        <v>84323579.2407852</v>
      </c>
      <c r="F84" s="0" t="n">
        <v>0</v>
      </c>
      <c r="G84" s="0" t="n">
        <v>547442.009960808</v>
      </c>
      <c r="H84" s="0" t="n">
        <v>264025.271227959</v>
      </c>
      <c r="I84" s="0" t="n">
        <v>167437.451617473</v>
      </c>
    </row>
    <row r="85" customFormat="false" ht="12.75" hidden="false" customHeight="false" outlineLevel="0" collapsed="false">
      <c r="A85" s="0" t="n">
        <v>132</v>
      </c>
      <c r="B85" s="0" t="n">
        <v>28032252.6835637</v>
      </c>
      <c r="C85" s="0" t="n">
        <v>27151367.0840971</v>
      </c>
      <c r="D85" s="0" t="n">
        <v>92159219.3158785</v>
      </c>
      <c r="E85" s="0" t="n">
        <v>84803925.2444897</v>
      </c>
      <c r="F85" s="0" t="n">
        <v>14133987.5407483</v>
      </c>
      <c r="G85" s="0" t="n">
        <v>498568.575034421</v>
      </c>
      <c r="H85" s="0" t="n">
        <v>265918.285484992</v>
      </c>
      <c r="I85" s="0" t="n">
        <v>166283.912781644</v>
      </c>
    </row>
    <row r="86" customFormat="false" ht="12.75" hidden="false" customHeight="false" outlineLevel="0" collapsed="false">
      <c r="A86" s="0" t="n">
        <v>133</v>
      </c>
      <c r="B86" s="0" t="n">
        <v>24643519.6310892</v>
      </c>
      <c r="C86" s="0" t="n">
        <v>23745285.1995436</v>
      </c>
      <c r="D86" s="0" t="n">
        <v>81240724.0998537</v>
      </c>
      <c r="E86" s="0" t="n">
        <v>85475777.2168205</v>
      </c>
      <c r="F86" s="0" t="n">
        <v>0</v>
      </c>
      <c r="G86" s="0" t="n">
        <v>522349.905637075</v>
      </c>
      <c r="H86" s="0" t="n">
        <v>263212.000301444</v>
      </c>
      <c r="I86" s="0" t="n">
        <v>160960.750867267</v>
      </c>
    </row>
    <row r="87" customFormat="false" ht="12.75" hidden="false" customHeight="false" outlineLevel="0" collapsed="false">
      <c r="A87" s="0" t="n">
        <v>134</v>
      </c>
      <c r="B87" s="0" t="n">
        <v>28386066.4368837</v>
      </c>
      <c r="C87" s="0" t="n">
        <v>27513453.5211235</v>
      </c>
      <c r="D87" s="0" t="n">
        <v>93403641.7718613</v>
      </c>
      <c r="E87" s="0" t="n">
        <v>85890320.3380768</v>
      </c>
      <c r="F87" s="0" t="n">
        <v>14315053.3896795</v>
      </c>
      <c r="G87" s="0" t="n">
        <v>494730.123832391</v>
      </c>
      <c r="H87" s="0" t="n">
        <v>265448.902756771</v>
      </c>
      <c r="I87" s="0" t="n">
        <v>160619.841672909</v>
      </c>
    </row>
    <row r="88" customFormat="false" ht="12.75" hidden="false" customHeight="false" outlineLevel="0" collapsed="false">
      <c r="A88" s="0" t="n">
        <v>135</v>
      </c>
      <c r="B88" s="0" t="n">
        <v>24729809.8326306</v>
      </c>
      <c r="C88" s="0" t="n">
        <v>23826117.4943124</v>
      </c>
      <c r="D88" s="0" t="n">
        <v>81551285.5434713</v>
      </c>
      <c r="E88" s="0" t="n">
        <v>85793116.235658</v>
      </c>
      <c r="F88" s="0" t="n">
        <v>0</v>
      </c>
      <c r="G88" s="0" t="n">
        <v>511855.203616555</v>
      </c>
      <c r="H88" s="0" t="n">
        <v>274841.376521826</v>
      </c>
      <c r="I88" s="0" t="n">
        <v>167136.797399688</v>
      </c>
    </row>
    <row r="89" customFormat="false" ht="12.75" hidden="false" customHeight="false" outlineLevel="0" collapsed="false">
      <c r="A89" s="0" t="n">
        <v>136</v>
      </c>
      <c r="B89" s="0" t="n">
        <v>28544619.0146216</v>
      </c>
      <c r="C89" s="0" t="n">
        <v>27633964.5939287</v>
      </c>
      <c r="D89" s="0" t="n">
        <v>93848667.0937069</v>
      </c>
      <c r="E89" s="0" t="n">
        <v>86286861.7150418</v>
      </c>
      <c r="F89" s="0" t="n">
        <v>14381143.6191736</v>
      </c>
      <c r="G89" s="0" t="n">
        <v>514465.279646683</v>
      </c>
      <c r="H89" s="0" t="n">
        <v>277506.91035833</v>
      </c>
      <c r="I89" s="0" t="n">
        <v>169546.043839908</v>
      </c>
    </row>
    <row r="90" customFormat="false" ht="12.75" hidden="false" customHeight="false" outlineLevel="0" collapsed="false">
      <c r="A90" s="0" t="n">
        <v>137</v>
      </c>
      <c r="B90" s="0" t="n">
        <v>24993068.189</v>
      </c>
      <c r="C90" s="0" t="n">
        <v>24064720.2248926</v>
      </c>
      <c r="D90" s="0" t="n">
        <v>82381611.5569119</v>
      </c>
      <c r="E90" s="0" t="n">
        <v>86630593.4059303</v>
      </c>
      <c r="F90" s="0" t="n">
        <v>0</v>
      </c>
      <c r="G90" s="0" t="n">
        <v>545674.272591185</v>
      </c>
      <c r="H90" s="0" t="n">
        <v>268945.509734727</v>
      </c>
      <c r="I90" s="0" t="n">
        <v>162468.831116371</v>
      </c>
    </row>
    <row r="91" customFormat="false" ht="12.75" hidden="false" customHeight="false" outlineLevel="0" collapsed="false">
      <c r="A91" s="0" t="n">
        <v>138</v>
      </c>
      <c r="B91" s="0" t="n">
        <v>28587524.3345079</v>
      </c>
      <c r="C91" s="0" t="n">
        <v>27686894.2312218</v>
      </c>
      <c r="D91" s="0" t="n">
        <v>94010828.0251598</v>
      </c>
      <c r="E91" s="0" t="n">
        <v>86401573.6732525</v>
      </c>
      <c r="F91" s="0" t="n">
        <v>14400262.2788754</v>
      </c>
      <c r="G91" s="0" t="n">
        <v>509037.359356942</v>
      </c>
      <c r="H91" s="0" t="n">
        <v>274931.099279233</v>
      </c>
      <c r="I91" s="0" t="n">
        <v>166659.492357061</v>
      </c>
    </row>
    <row r="92" customFormat="false" ht="12.75" hidden="false" customHeight="false" outlineLevel="0" collapsed="false">
      <c r="A92" s="0" t="n">
        <v>139</v>
      </c>
      <c r="B92" s="0" t="n">
        <v>25124238.1201587</v>
      </c>
      <c r="C92" s="0" t="n">
        <v>24240490.9512343</v>
      </c>
      <c r="D92" s="0" t="n">
        <v>82917151.8516564</v>
      </c>
      <c r="E92" s="0" t="n">
        <v>87195767.619096</v>
      </c>
      <c r="F92" s="0" t="n">
        <v>0</v>
      </c>
      <c r="G92" s="0" t="n">
        <v>493083.316621614</v>
      </c>
      <c r="H92" s="0" t="n">
        <v>272318.697056029</v>
      </c>
      <c r="I92" s="0" t="n">
        <v>169064.507495465</v>
      </c>
    </row>
    <row r="93" customFormat="false" ht="12.75" hidden="false" customHeight="false" outlineLevel="0" collapsed="false">
      <c r="A93" s="0" t="n">
        <v>140</v>
      </c>
      <c r="B93" s="0" t="n">
        <v>28777288.7214092</v>
      </c>
      <c r="C93" s="0" t="n">
        <v>27902614.812772</v>
      </c>
      <c r="D93" s="0" t="n">
        <v>94670948.1291887</v>
      </c>
      <c r="E93" s="0" t="n">
        <v>87011256.5874874</v>
      </c>
      <c r="F93" s="0" t="n">
        <v>14501876.0979146</v>
      </c>
      <c r="G93" s="0" t="n">
        <v>483874.550476399</v>
      </c>
      <c r="H93" s="0" t="n">
        <v>273104.77678653</v>
      </c>
      <c r="I93" s="0" t="n">
        <v>168135.116248995</v>
      </c>
    </row>
    <row r="94" customFormat="false" ht="12.75" hidden="false" customHeight="false" outlineLevel="0" collapsed="false">
      <c r="A94" s="0" t="n">
        <v>141</v>
      </c>
      <c r="B94" s="0" t="n">
        <v>25319533.0031326</v>
      </c>
      <c r="C94" s="0" t="n">
        <v>24418951.4617528</v>
      </c>
      <c r="D94" s="0" t="n">
        <v>83546225.6896637</v>
      </c>
      <c r="E94" s="0" t="n">
        <v>87819250.0309125</v>
      </c>
      <c r="F94" s="0" t="n">
        <v>0</v>
      </c>
      <c r="G94" s="0" t="n">
        <v>512189.382330841</v>
      </c>
      <c r="H94" s="0" t="n">
        <v>272588.038808575</v>
      </c>
      <c r="I94" s="0" t="n">
        <v>165434.457486214</v>
      </c>
    </row>
    <row r="95" customFormat="false" ht="12.75" hidden="false" customHeight="false" outlineLevel="0" collapsed="false">
      <c r="A95" s="0" t="n">
        <v>142</v>
      </c>
      <c r="B95" s="0" t="n">
        <v>29028298.2481298</v>
      </c>
      <c r="C95" s="0" t="n">
        <v>28112123.1746329</v>
      </c>
      <c r="D95" s="0" t="n">
        <v>95444671.7793952</v>
      </c>
      <c r="E95" s="0" t="n">
        <v>87699515.4532517</v>
      </c>
      <c r="F95" s="0" t="n">
        <v>14616585.9088753</v>
      </c>
      <c r="G95" s="0" t="n">
        <v>528964.349879744</v>
      </c>
      <c r="H95" s="0" t="n">
        <v>270152.237440687</v>
      </c>
      <c r="I95" s="0" t="n">
        <v>167226.408823549</v>
      </c>
    </row>
    <row r="96" customFormat="false" ht="12.75" hidden="false" customHeight="false" outlineLevel="0" collapsed="false">
      <c r="A96" s="0" t="n">
        <v>143</v>
      </c>
      <c r="B96" s="0" t="n">
        <v>25294495.0939213</v>
      </c>
      <c r="C96" s="0" t="n">
        <v>24372561.4174042</v>
      </c>
      <c r="D96" s="0" t="n">
        <v>83381629.9963213</v>
      </c>
      <c r="E96" s="0" t="n">
        <v>87607109.8332806</v>
      </c>
      <c r="F96" s="0" t="n">
        <v>0</v>
      </c>
      <c r="G96" s="0" t="n">
        <v>527743.288698767</v>
      </c>
      <c r="H96" s="0" t="n">
        <v>274455.129837433</v>
      </c>
      <c r="I96" s="0" t="n">
        <v>171050.368544245</v>
      </c>
    </row>
    <row r="97" customFormat="false" ht="12.75" hidden="false" customHeight="false" outlineLevel="0" collapsed="false">
      <c r="A97" s="0" t="n">
        <v>144</v>
      </c>
      <c r="B97" s="0" t="n">
        <v>29070594.4264353</v>
      </c>
      <c r="C97" s="0" t="n">
        <v>28108520.7275398</v>
      </c>
      <c r="D97" s="0" t="n">
        <v>95416576.8517131</v>
      </c>
      <c r="E97" s="0" t="n">
        <v>87680471.3483778</v>
      </c>
      <c r="F97" s="0" t="n">
        <v>14613411.8913963</v>
      </c>
      <c r="G97" s="0" t="n">
        <v>567692.24075634</v>
      </c>
      <c r="H97" s="0" t="n">
        <v>274480.893603518</v>
      </c>
      <c r="I97" s="0" t="n">
        <v>171286.520765199</v>
      </c>
    </row>
    <row r="98" customFormat="false" ht="12.75" hidden="false" customHeight="false" outlineLevel="0" collapsed="false">
      <c r="A98" s="0" t="n">
        <v>145</v>
      </c>
      <c r="B98" s="0" t="n">
        <v>25454406.6320044</v>
      </c>
      <c r="C98" s="0" t="n">
        <v>24485085.3267768</v>
      </c>
      <c r="D98" s="0" t="n">
        <v>83757456.0418352</v>
      </c>
      <c r="E98" s="0" t="n">
        <v>88010477.039551</v>
      </c>
      <c r="F98" s="0" t="n">
        <v>0</v>
      </c>
      <c r="G98" s="0" t="n">
        <v>569912.304457457</v>
      </c>
      <c r="H98" s="0" t="n">
        <v>278519.898843408</v>
      </c>
      <c r="I98" s="0" t="n">
        <v>172698.717038257</v>
      </c>
    </row>
    <row r="99" customFormat="false" ht="12.75" hidden="false" customHeight="false" outlineLevel="0" collapsed="false">
      <c r="A99" s="0" t="n">
        <v>146</v>
      </c>
      <c r="B99" s="0" t="n">
        <v>29278104.3937971</v>
      </c>
      <c r="C99" s="0" t="n">
        <v>28355065.5914921</v>
      </c>
      <c r="D99" s="0" t="n">
        <v>96238858.7162675</v>
      </c>
      <c r="E99" s="0" t="n">
        <v>88408065.8850806</v>
      </c>
      <c r="F99" s="0" t="n">
        <v>14734677.6475134</v>
      </c>
      <c r="G99" s="0" t="n">
        <v>529796.375068779</v>
      </c>
      <c r="H99" s="0" t="n">
        <v>275271.609009858</v>
      </c>
      <c r="I99" s="0" t="n">
        <v>168529.740323394</v>
      </c>
    </row>
    <row r="100" customFormat="false" ht="12.75" hidden="false" customHeight="false" outlineLevel="0" collapsed="false">
      <c r="A100" s="0" t="n">
        <v>147</v>
      </c>
      <c r="B100" s="0" t="n">
        <v>25525870.3999728</v>
      </c>
      <c r="C100" s="0" t="n">
        <v>24600735.8691034</v>
      </c>
      <c r="D100" s="0" t="n">
        <v>84140330.9711559</v>
      </c>
      <c r="E100" s="0" t="n">
        <v>88422585.4643431</v>
      </c>
      <c r="F100" s="0" t="n">
        <v>0</v>
      </c>
      <c r="G100" s="0" t="n">
        <v>514122.533467017</v>
      </c>
      <c r="H100" s="0" t="n">
        <v>285551.25163743</v>
      </c>
      <c r="I100" s="0" t="n">
        <v>179229.636807083</v>
      </c>
    </row>
    <row r="101" customFormat="false" ht="12.75" hidden="false" customHeight="false" outlineLevel="0" collapsed="false">
      <c r="A101" s="0" t="n">
        <v>148</v>
      </c>
      <c r="B101" s="0" t="n">
        <v>29335268.1022305</v>
      </c>
      <c r="C101" s="0" t="n">
        <v>28391387.3411192</v>
      </c>
      <c r="D101" s="0" t="n">
        <v>96399536.2183045</v>
      </c>
      <c r="E101" s="0" t="n">
        <v>88551653.0713807</v>
      </c>
      <c r="F101" s="0" t="n">
        <v>14758608.8452301</v>
      </c>
      <c r="G101" s="0" t="n">
        <v>541064.976067786</v>
      </c>
      <c r="H101" s="0" t="n">
        <v>277395.68959814</v>
      </c>
      <c r="I101" s="0" t="n">
        <v>179171.564921931</v>
      </c>
    </row>
    <row r="102" customFormat="false" ht="12.75" hidden="false" customHeight="false" outlineLevel="0" collapsed="false">
      <c r="A102" s="0" t="n">
        <v>149</v>
      </c>
      <c r="B102" s="0" t="n">
        <v>25657084.8201385</v>
      </c>
      <c r="C102" s="0" t="n">
        <v>24717416.5419014</v>
      </c>
      <c r="D102" s="0" t="n">
        <v>84546319.521212</v>
      </c>
      <c r="E102" s="0" t="n">
        <v>88830917.9696649</v>
      </c>
      <c r="F102" s="0" t="n">
        <v>0</v>
      </c>
      <c r="G102" s="0" t="n">
        <v>540626.45824141</v>
      </c>
      <c r="H102" s="0" t="n">
        <v>275834.096319508</v>
      </c>
      <c r="I102" s="0" t="n">
        <v>176011.033823054</v>
      </c>
    </row>
    <row r="103" customFormat="false" ht="12.75" hidden="false" customHeight="false" outlineLevel="0" collapsed="false">
      <c r="A103" s="0" t="n">
        <v>150</v>
      </c>
      <c r="B103" s="0" t="n">
        <v>29271645.7781561</v>
      </c>
      <c r="C103" s="0" t="n">
        <v>28380826.6065393</v>
      </c>
      <c r="D103" s="0" t="n">
        <v>96305105.1391648</v>
      </c>
      <c r="E103" s="0" t="n">
        <v>88444199.275406</v>
      </c>
      <c r="F103" s="0" t="n">
        <v>14740699.8792343</v>
      </c>
      <c r="G103" s="0" t="n">
        <v>487371.901843062</v>
      </c>
      <c r="H103" s="0" t="n">
        <v>279471.533578723</v>
      </c>
      <c r="I103" s="0" t="n">
        <v>177108.194564265</v>
      </c>
    </row>
    <row r="104" customFormat="false" ht="12.75" hidden="false" customHeight="false" outlineLevel="0" collapsed="false">
      <c r="A104" s="0" t="n">
        <v>151</v>
      </c>
      <c r="B104" s="0" t="n">
        <v>25742690.0593484</v>
      </c>
      <c r="C104" s="0" t="n">
        <v>24822801.642285</v>
      </c>
      <c r="D104" s="0" t="n">
        <v>84883369.2993733</v>
      </c>
      <c r="E104" s="0" t="n">
        <v>89166883.1827509</v>
      </c>
      <c r="F104" s="0" t="n">
        <v>0</v>
      </c>
      <c r="G104" s="0" t="n">
        <v>515605.385736013</v>
      </c>
      <c r="H104" s="0" t="n">
        <v>281553.761545755</v>
      </c>
      <c r="I104" s="0" t="n">
        <v>175327.528259485</v>
      </c>
    </row>
    <row r="105" customFormat="false" ht="12.75" hidden="false" customHeight="false" outlineLevel="0" collapsed="false">
      <c r="A105" s="0" t="n">
        <v>152</v>
      </c>
      <c r="B105" s="0" t="n">
        <v>29497765.5730546</v>
      </c>
      <c r="C105" s="0" t="n">
        <v>28584388.874693</v>
      </c>
      <c r="D105" s="0" t="n">
        <v>97017092.1687972</v>
      </c>
      <c r="E105" s="0" t="n">
        <v>89102883.4036579</v>
      </c>
      <c r="F105" s="0" t="n">
        <v>14850480.5672763</v>
      </c>
      <c r="G105" s="0" t="n">
        <v>501945.867039375</v>
      </c>
      <c r="H105" s="0" t="n">
        <v>286557.723835509</v>
      </c>
      <c r="I105" s="0" t="n">
        <v>178390.153552543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1:J105"/>
    </sheetView>
  </sheetViews>
  <sheetFormatPr defaultColWidth="11.625" defaultRowHeight="12.75" zeroHeight="false" outlineLevelRow="0" outlineLevelCol="0"/>
  <sheetData>
    <row r="1" customFormat="false" ht="12.75" hidden="false" customHeight="false" outlineLevel="0" collapsed="false">
      <c r="A1" s="0" t="s">
        <v>172</v>
      </c>
      <c r="B1" s="0" t="s">
        <v>156</v>
      </c>
      <c r="C1" s="0" t="s">
        <v>201</v>
      </c>
      <c r="D1" s="0" t="s">
        <v>202</v>
      </c>
      <c r="E1" s="0" t="s">
        <v>203</v>
      </c>
      <c r="F1" s="0" t="s">
        <v>204</v>
      </c>
      <c r="G1" s="0" t="s">
        <v>205</v>
      </c>
      <c r="H1" s="0" t="s">
        <v>206</v>
      </c>
      <c r="I1" s="0" t="s">
        <v>157</v>
      </c>
    </row>
    <row r="2" customFormat="false" ht="12.75" hidden="false" customHeight="false" outlineLevel="0" collapsed="false">
      <c r="A2" s="0" t="n">
        <v>49</v>
      </c>
      <c r="B2" s="0" t="n">
        <v>18004066.583314</v>
      </c>
      <c r="C2" s="0" t="n">
        <v>17351947.9127592</v>
      </c>
      <c r="D2" s="0" t="n">
        <v>61294383.3095153</v>
      </c>
      <c r="E2" s="0" t="n">
        <v>61294383.3095153</v>
      </c>
      <c r="F2" s="0" t="n">
        <v>0</v>
      </c>
      <c r="G2" s="0" t="n">
        <v>371110.249100529</v>
      </c>
      <c r="H2" s="0" t="n">
        <v>186193.971362136</v>
      </c>
      <c r="I2" s="0" t="n">
        <v>135449.214417351</v>
      </c>
    </row>
    <row r="3" customFormat="false" ht="12.75" hidden="false" customHeight="false" outlineLevel="0" collapsed="false">
      <c r="A3" s="0" t="n">
        <v>50</v>
      </c>
      <c r="B3" s="0" t="n">
        <v>22160667.1304052</v>
      </c>
      <c r="C3" s="0" t="n">
        <v>21424014.2421674</v>
      </c>
      <c r="D3" s="0" t="n">
        <v>75698211.0792046</v>
      </c>
      <c r="E3" s="0" t="n">
        <v>64884180.9250325</v>
      </c>
      <c r="F3" s="0" t="n">
        <v>10814030.1541721</v>
      </c>
      <c r="G3" s="0" t="n">
        <v>449590.604205122</v>
      </c>
      <c r="H3" s="0" t="n">
        <v>181303.384351026</v>
      </c>
      <c r="I3" s="0" t="n">
        <v>151084.142402353</v>
      </c>
    </row>
    <row r="4" customFormat="false" ht="12.75" hidden="false" customHeight="false" outlineLevel="0" collapsed="false">
      <c r="A4" s="0" t="n">
        <v>51</v>
      </c>
      <c r="B4" s="0" t="n">
        <v>20241474.6608547</v>
      </c>
      <c r="C4" s="0" t="n">
        <v>19488563.744322</v>
      </c>
      <c r="D4" s="0" t="n">
        <v>68948168.7444157</v>
      </c>
      <c r="E4" s="0" t="n">
        <v>68948168.7444157</v>
      </c>
      <c r="F4" s="0" t="n">
        <v>0</v>
      </c>
      <c r="G4" s="0" t="n">
        <v>479074.90149172</v>
      </c>
      <c r="H4" s="0" t="n">
        <v>169295.89556962</v>
      </c>
      <c r="I4" s="0" t="n">
        <v>149343.027816335</v>
      </c>
    </row>
    <row r="5" customFormat="false" ht="12.75" hidden="false" customHeight="false" outlineLevel="0" collapsed="false">
      <c r="A5" s="0" t="n">
        <v>52</v>
      </c>
      <c r="B5" s="0" t="n">
        <v>23722644.8086565</v>
      </c>
      <c r="C5" s="0" t="n">
        <v>22941053.6384898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75" hidden="false" customHeight="false" outlineLevel="0" collapsed="false">
      <c r="A6" s="0" t="n">
        <v>53</v>
      </c>
      <c r="B6" s="0" t="n">
        <v>19331318.9269655</v>
      </c>
      <c r="C6" s="0" t="n">
        <v>18665596.8309008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75" hidden="false" customHeight="false" outlineLevel="0" collapsed="false">
      <c r="A7" s="0" t="n">
        <v>54</v>
      </c>
      <c r="B7" s="0" t="n">
        <v>22042352.8766765</v>
      </c>
      <c r="C7" s="0" t="n">
        <v>21400729.4931198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75" hidden="false" customHeight="false" outlineLevel="0" collapsed="false">
      <c r="A8" s="0" t="n">
        <v>55</v>
      </c>
      <c r="B8" s="0" t="n">
        <v>19234129.6394673</v>
      </c>
      <c r="C8" s="0" t="n">
        <v>18611010.5636667</v>
      </c>
      <c r="D8" s="0" t="n">
        <v>65799884.3882005</v>
      </c>
      <c r="E8" s="0" t="n">
        <v>65799884.3882005</v>
      </c>
      <c r="F8" s="0" t="n">
        <v>0</v>
      </c>
      <c r="G8" s="0" t="n">
        <v>400553.629547846</v>
      </c>
      <c r="H8" s="0" t="n">
        <v>121633.121774462</v>
      </c>
      <c r="I8" s="0" t="n">
        <v>144189.0349691</v>
      </c>
    </row>
    <row r="9" customFormat="false" ht="12.75" hidden="false" customHeight="false" outlineLevel="0" collapsed="false">
      <c r="A9" s="0" t="n">
        <v>56</v>
      </c>
      <c r="B9" s="0" t="n">
        <v>22573512.1008919</v>
      </c>
      <c r="C9" s="0" t="n">
        <v>21912021.938732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75" hidden="false" customHeight="false" outlineLevel="0" collapsed="false">
      <c r="A10" s="0" t="n">
        <v>57</v>
      </c>
      <c r="B10" s="0" t="n">
        <v>19517575.3041269</v>
      </c>
      <c r="C10" s="0" t="n">
        <v>18779486.4214554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75" hidden="false" customHeight="false" outlineLevel="0" collapsed="false">
      <c r="A11" s="0" t="n">
        <v>58</v>
      </c>
      <c r="B11" s="0" t="n">
        <v>23345722.4547066</v>
      </c>
      <c r="C11" s="0" t="n">
        <v>22607547.935007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75" hidden="false" customHeight="false" outlineLevel="0" collapsed="false">
      <c r="A12" s="0" t="n">
        <v>59</v>
      </c>
      <c r="B12" s="0" t="n">
        <v>20685758.7576831</v>
      </c>
      <c r="C12" s="0" t="n">
        <v>19996764.9761664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75" hidden="false" customHeight="false" outlineLevel="0" collapsed="false">
      <c r="A13" s="0" t="n">
        <v>60</v>
      </c>
      <c r="B13" s="0" t="n">
        <v>24447912.8962081</v>
      </c>
      <c r="C13" s="0" t="n">
        <v>23723572.9013232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75" hidden="false" customHeight="false" outlineLevel="0" collapsed="false">
      <c r="A14" s="0" t="n">
        <v>61</v>
      </c>
      <c r="B14" s="0" t="n">
        <v>19576875.4819577</v>
      </c>
      <c r="C14" s="0" t="n">
        <v>18845759.1637707</v>
      </c>
      <c r="D14" s="0" t="n">
        <v>63609343.1458918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75" hidden="false" customHeight="false" outlineLevel="0" collapsed="false">
      <c r="A15" s="0" t="n">
        <v>62</v>
      </c>
      <c r="B15" s="0" t="n">
        <v>22220331.7878667</v>
      </c>
      <c r="C15" s="0" t="n">
        <v>21501773.5238596</v>
      </c>
      <c r="D15" s="0" t="n">
        <v>72347360.9563194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75" hidden="false" customHeight="false" outlineLevel="0" collapsed="false">
      <c r="A16" s="0" t="n">
        <v>63</v>
      </c>
      <c r="B16" s="0" t="n">
        <v>18304035.7763677</v>
      </c>
      <c r="C16" s="0" t="n">
        <v>17663550.8030389</v>
      </c>
      <c r="D16" s="0" t="n">
        <v>59887509.8280857</v>
      </c>
      <c r="E16" s="0" t="n">
        <v>66038620.5698344</v>
      </c>
      <c r="F16" s="0" t="n">
        <v>0</v>
      </c>
      <c r="G16" s="0" t="n">
        <v>352381.174045611</v>
      </c>
      <c r="H16" s="0" t="n">
        <v>209277.213559272</v>
      </c>
      <c r="I16" s="0" t="n">
        <v>112609.408176984</v>
      </c>
    </row>
    <row r="17" customFormat="false" ht="12.75" hidden="false" customHeight="false" outlineLevel="0" collapsed="false">
      <c r="A17" s="0" t="n">
        <v>64</v>
      </c>
      <c r="B17" s="0" t="n">
        <v>19978690.5370359</v>
      </c>
      <c r="C17" s="0" t="n">
        <v>19379627.3338994</v>
      </c>
      <c r="D17" s="0" t="n">
        <v>65512402.0059858</v>
      </c>
      <c r="E17" s="0" t="n">
        <v>62295342.0363721</v>
      </c>
      <c r="F17" s="0" t="n">
        <v>10382557.006062</v>
      </c>
      <c r="G17" s="0" t="n">
        <v>319999.951442057</v>
      </c>
      <c r="H17" s="0" t="n">
        <v>201096.564340059</v>
      </c>
      <c r="I17" s="0" t="n">
        <v>111380.981934753</v>
      </c>
    </row>
    <row r="18" customFormat="false" ht="12.75" hidden="false" customHeight="false" outlineLevel="0" collapsed="false">
      <c r="A18" s="0" t="n">
        <v>65</v>
      </c>
      <c r="B18" s="0" t="n">
        <v>15756304.8886345</v>
      </c>
      <c r="C18" s="0" t="n">
        <v>15193606.4654387</v>
      </c>
      <c r="D18" s="0" t="n">
        <v>48177812.0374659</v>
      </c>
      <c r="E18" s="0" t="n">
        <v>61901652.0624313</v>
      </c>
      <c r="F18" s="0" t="n">
        <v>0</v>
      </c>
      <c r="G18" s="0" t="n">
        <v>293131.758070296</v>
      </c>
      <c r="H18" s="0" t="n">
        <v>190577.792801041</v>
      </c>
      <c r="I18" s="0" t="n">
        <v>112841.24617785</v>
      </c>
    </row>
    <row r="19" customFormat="false" ht="12.75" hidden="false" customHeight="false" outlineLevel="0" collapsed="false">
      <c r="A19" s="0" t="n">
        <v>66</v>
      </c>
      <c r="B19" s="0" t="n">
        <v>18646832.0810618</v>
      </c>
      <c r="C19" s="0" t="n">
        <v>18090154.2781732</v>
      </c>
      <c r="D19" s="0" t="n">
        <v>57961726.8930467</v>
      </c>
      <c r="E19" s="0" t="n">
        <v>62298473.5938438</v>
      </c>
      <c r="F19" s="0" t="n">
        <v>10383078.9323073</v>
      </c>
      <c r="G19" s="0" t="n">
        <v>291184.127611555</v>
      </c>
      <c r="H19" s="0" t="n">
        <v>187536.514945112</v>
      </c>
      <c r="I19" s="0" t="n">
        <v>111367.371902844</v>
      </c>
    </row>
    <row r="20" customFormat="false" ht="12.75" hidden="false" customHeight="false" outlineLevel="0" collapsed="false">
      <c r="A20" s="0" t="n">
        <v>67</v>
      </c>
      <c r="B20" s="0" t="n">
        <v>15995991.3851328</v>
      </c>
      <c r="C20" s="0" t="n">
        <v>15400438.3371056</v>
      </c>
      <c r="D20" s="0" t="n">
        <v>49780329.9978223</v>
      </c>
      <c r="E20" s="0" t="n">
        <v>61143413.9423688</v>
      </c>
      <c r="F20" s="0" t="n">
        <v>0</v>
      </c>
      <c r="G20" s="0" t="n">
        <v>333334.347430059</v>
      </c>
      <c r="H20" s="0" t="n">
        <v>185155.388421648</v>
      </c>
      <c r="I20" s="0" t="n">
        <v>110090.445964971</v>
      </c>
    </row>
    <row r="21" customFormat="false" ht="12.75" hidden="false" customHeight="false" outlineLevel="0" collapsed="false">
      <c r="A21" s="0" t="n">
        <v>68</v>
      </c>
      <c r="B21" s="0" t="n">
        <v>18436118.6178788</v>
      </c>
      <c r="C21" s="0" t="n">
        <v>17814052.7544113</v>
      </c>
      <c r="D21" s="0" t="n">
        <v>58032338.9007457</v>
      </c>
      <c r="E21" s="0" t="n">
        <v>60049347.4910767</v>
      </c>
      <c r="F21" s="0" t="n">
        <v>10008224.5818461</v>
      </c>
      <c r="G21" s="0" t="n">
        <v>358026.741998061</v>
      </c>
      <c r="H21" s="0" t="n">
        <v>187473.959220928</v>
      </c>
      <c r="I21" s="0" t="n">
        <v>109378.803212193</v>
      </c>
    </row>
    <row r="22" customFormat="false" ht="12.75" hidden="false" customHeight="false" outlineLevel="0" collapsed="false">
      <c r="A22" s="0" t="n">
        <v>69</v>
      </c>
      <c r="B22" s="0" t="n">
        <v>16534328.4487623</v>
      </c>
      <c r="C22" s="0" t="n">
        <v>15915738.7557947</v>
      </c>
      <c r="D22" s="0" t="n">
        <v>52130724.6534616</v>
      </c>
      <c r="E22" s="0" t="n">
        <v>61244689.8159432</v>
      </c>
      <c r="F22" s="0" t="n">
        <v>0</v>
      </c>
      <c r="G22" s="0" t="n">
        <v>354007.387546275</v>
      </c>
      <c r="H22" s="0" t="n">
        <v>187218.053300858</v>
      </c>
      <c r="I22" s="0" t="n">
        <v>110520.360172067</v>
      </c>
    </row>
    <row r="23" customFormat="false" ht="12.75" hidden="false" customHeight="false" outlineLevel="0" collapsed="false">
      <c r="A23" s="0" t="n">
        <v>70</v>
      </c>
      <c r="B23" s="0" t="n">
        <v>19981588.9654274</v>
      </c>
      <c r="C23" s="0" t="n">
        <v>19387245.1302648</v>
      </c>
      <c r="D23" s="0" t="n">
        <v>63853690.6838797</v>
      </c>
      <c r="E23" s="0" t="n">
        <v>63398670.4120413</v>
      </c>
      <c r="F23" s="0" t="n">
        <v>10566445.0686735</v>
      </c>
      <c r="G23" s="0" t="n">
        <v>335955.360359984</v>
      </c>
      <c r="H23" s="0" t="n">
        <v>181176.881401965</v>
      </c>
      <c r="I23" s="0" t="n">
        <v>110302.276286578</v>
      </c>
    </row>
    <row r="24" customFormat="false" ht="12.75" hidden="false" customHeight="false" outlineLevel="0" collapsed="false">
      <c r="A24" s="0" t="n">
        <v>71</v>
      </c>
      <c r="B24" s="0" t="n">
        <v>17776916.5235002</v>
      </c>
      <c r="C24" s="0" t="n">
        <v>17206220.1347359</v>
      </c>
      <c r="D24" s="0" t="n">
        <v>57228739.0532014</v>
      </c>
      <c r="E24" s="0" t="n">
        <v>64778706.0791492</v>
      </c>
      <c r="F24" s="0" t="n">
        <v>0</v>
      </c>
      <c r="G24" s="0" t="n">
        <v>302818.904185178</v>
      </c>
      <c r="H24" s="0" t="n">
        <v>185822.210640445</v>
      </c>
      <c r="I24" s="0" t="n">
        <v>117221.819912354</v>
      </c>
    </row>
    <row r="25" customFormat="false" ht="12.75" hidden="false" customHeight="false" outlineLevel="0" collapsed="false">
      <c r="A25" s="0" t="n">
        <v>72</v>
      </c>
      <c r="B25" s="0" t="n">
        <v>21120496.0261668</v>
      </c>
      <c r="C25" s="0" t="n">
        <v>20556114.199555</v>
      </c>
      <c r="D25" s="0" t="n">
        <v>68284585.7125912</v>
      </c>
      <c r="E25" s="0" t="n">
        <v>66396713.0127915</v>
      </c>
      <c r="F25" s="0" t="n">
        <v>11066118.8354653</v>
      </c>
      <c r="G25" s="0" t="n">
        <v>298876.025468352</v>
      </c>
      <c r="H25" s="0" t="n">
        <v>182282.570317128</v>
      </c>
      <c r="I25" s="0" t="n">
        <v>118890.329751851</v>
      </c>
    </row>
    <row r="26" customFormat="false" ht="12.75" hidden="false" customHeight="false" outlineLevel="0" collapsed="false">
      <c r="A26" s="0" t="n">
        <v>73</v>
      </c>
      <c r="B26" s="0" t="n">
        <v>18926520.6498355</v>
      </c>
      <c r="C26" s="0" t="n">
        <v>18317934.1295264</v>
      </c>
      <c r="D26" s="0" t="n">
        <v>61446669.3425713</v>
      </c>
      <c r="E26" s="0" t="n">
        <v>68081891.6457096</v>
      </c>
      <c r="F26" s="0" t="n">
        <v>0</v>
      </c>
      <c r="G26" s="0" t="n">
        <v>331385.76564628</v>
      </c>
      <c r="H26" s="0" t="n">
        <v>190042.23101156</v>
      </c>
      <c r="I26" s="0" t="n">
        <v>124512.176644645</v>
      </c>
    </row>
    <row r="27" customFormat="false" ht="12.75" hidden="false" customHeight="false" outlineLevel="0" collapsed="false">
      <c r="A27" s="0" t="n">
        <v>74</v>
      </c>
      <c r="B27" s="0" t="n">
        <v>22479691.0499683</v>
      </c>
      <c r="C27" s="0" t="n">
        <v>21856382.9424226</v>
      </c>
      <c r="D27" s="0" t="n">
        <v>73055387.514448</v>
      </c>
      <c r="E27" s="0" t="n">
        <v>69943424.6981621</v>
      </c>
      <c r="F27" s="0" t="n">
        <v>11657237.4496937</v>
      </c>
      <c r="G27" s="0" t="n">
        <v>340362.578034076</v>
      </c>
      <c r="H27" s="0" t="n">
        <v>196927.958499987</v>
      </c>
      <c r="I27" s="0" t="n">
        <v>122882.244302357</v>
      </c>
    </row>
    <row r="28" customFormat="false" ht="12.75" hidden="false" customHeight="false" outlineLevel="0" collapsed="false">
      <c r="A28" s="0" t="n">
        <v>75</v>
      </c>
      <c r="B28" s="0" t="n">
        <v>20111110.5274767</v>
      </c>
      <c r="C28" s="0" t="n">
        <v>19479063.9929567</v>
      </c>
      <c r="D28" s="0" t="n">
        <v>65650261.2196338</v>
      </c>
      <c r="E28" s="0" t="n">
        <v>71797174.791886</v>
      </c>
      <c r="F28" s="0" t="n">
        <v>0</v>
      </c>
      <c r="G28" s="0" t="n">
        <v>349085.487799478</v>
      </c>
      <c r="H28" s="0" t="n">
        <v>196561.135937989</v>
      </c>
      <c r="I28" s="0" t="n">
        <v>123428.44397503</v>
      </c>
    </row>
    <row r="29" customFormat="false" ht="12.75" hidden="false" customHeight="false" outlineLevel="0" collapsed="false">
      <c r="A29" s="0" t="n">
        <v>76</v>
      </c>
      <c r="B29" s="0" t="n">
        <v>23875800.0291323</v>
      </c>
      <c r="C29" s="0" t="n">
        <v>23220148.2440925</v>
      </c>
      <c r="D29" s="0" t="n">
        <v>77978617.9082625</v>
      </c>
      <c r="E29" s="0" t="n">
        <v>73845760.8782621</v>
      </c>
      <c r="F29" s="0" t="n">
        <v>12307626.8130437</v>
      </c>
      <c r="G29" s="0" t="n">
        <v>365930.927905743</v>
      </c>
      <c r="H29" s="0" t="n">
        <v>199794.163465599</v>
      </c>
      <c r="I29" s="0" t="n">
        <v>128466.705240588</v>
      </c>
    </row>
    <row r="30" customFormat="false" ht="12.75" hidden="false" customHeight="false" outlineLevel="0" collapsed="false">
      <c r="A30" s="0" t="n">
        <v>77</v>
      </c>
      <c r="B30" s="0" t="n">
        <v>21031205.8188585</v>
      </c>
      <c r="C30" s="0" t="n">
        <v>20343357.3877477</v>
      </c>
      <c r="D30" s="0" t="n">
        <v>68885229.6115952</v>
      </c>
      <c r="E30" s="0" t="n">
        <v>74505586.3161127</v>
      </c>
      <c r="F30" s="0" t="n">
        <v>0</v>
      </c>
      <c r="G30" s="0" t="n">
        <v>386614.474328221</v>
      </c>
      <c r="H30" s="0" t="n">
        <v>207998.718486636</v>
      </c>
      <c r="I30" s="0" t="n">
        <v>133193.19756555</v>
      </c>
    </row>
    <row r="31" customFormat="false" ht="12.75" hidden="false" customHeight="false" outlineLevel="0" collapsed="false">
      <c r="A31" s="0" t="n">
        <v>78</v>
      </c>
      <c r="B31" s="0" t="n">
        <v>24280616.180994</v>
      </c>
      <c r="C31" s="0" t="n">
        <v>23600864.3601351</v>
      </c>
      <c r="D31" s="0" t="n">
        <v>79499247.6443281</v>
      </c>
      <c r="E31" s="0" t="n">
        <v>74613779.9874027</v>
      </c>
      <c r="F31" s="0" t="n">
        <v>12435629.9979004</v>
      </c>
      <c r="G31" s="0" t="n">
        <v>372639.63926242</v>
      </c>
      <c r="H31" s="0" t="n">
        <v>212387.073105354</v>
      </c>
      <c r="I31" s="0" t="n">
        <v>135321.583558775</v>
      </c>
    </row>
    <row r="32" customFormat="false" ht="12.75" hidden="false" customHeight="false" outlineLevel="0" collapsed="false">
      <c r="A32" s="0" t="n">
        <v>79</v>
      </c>
      <c r="B32" s="0" t="n">
        <v>21549529.5986643</v>
      </c>
      <c r="C32" s="0" t="n">
        <v>20801961.384364</v>
      </c>
      <c r="D32" s="0" t="n">
        <v>70686963.806022</v>
      </c>
      <c r="E32" s="0" t="n">
        <v>75767435.4348035</v>
      </c>
      <c r="F32" s="0" t="n">
        <v>0</v>
      </c>
      <c r="G32" s="0" t="n">
        <v>436810.436412029</v>
      </c>
      <c r="H32" s="0" t="n">
        <v>216628.089042282</v>
      </c>
      <c r="I32" s="0" t="n">
        <v>134470.984065683</v>
      </c>
    </row>
    <row r="33" customFormat="false" ht="12.75" hidden="false" customHeight="false" outlineLevel="0" collapsed="false">
      <c r="A33" s="0" t="n">
        <v>80</v>
      </c>
      <c r="B33" s="0" t="n">
        <v>24957274.7105286</v>
      </c>
      <c r="C33" s="0" t="n">
        <v>24260099.9403137</v>
      </c>
      <c r="D33" s="0" t="n">
        <v>81955610.5111929</v>
      </c>
      <c r="E33" s="0" t="n">
        <v>76435309.5639793</v>
      </c>
      <c r="F33" s="0" t="n">
        <v>12739218.2606632</v>
      </c>
      <c r="G33" s="0" t="n">
        <v>387309.904700168</v>
      </c>
      <c r="H33" s="0" t="n">
        <v>215276.652571784</v>
      </c>
      <c r="I33" s="0" t="n">
        <v>135126.01848995</v>
      </c>
    </row>
    <row r="34" customFormat="false" ht="12.75" hidden="false" customHeight="false" outlineLevel="0" collapsed="false">
      <c r="A34" s="0" t="n">
        <v>81</v>
      </c>
      <c r="B34" s="0" t="n">
        <v>22013924.9722678</v>
      </c>
      <c r="C34" s="0" t="n">
        <v>21278841.7425304</v>
      </c>
      <c r="D34" s="0" t="n">
        <v>72479174.7375157</v>
      </c>
      <c r="E34" s="0" t="n">
        <v>77245965.5964865</v>
      </c>
      <c r="F34" s="0" t="n">
        <v>0</v>
      </c>
      <c r="G34" s="0" t="n">
        <v>419101.126702257</v>
      </c>
      <c r="H34" s="0" t="n">
        <v>218772.924290618</v>
      </c>
      <c r="I34" s="0" t="n">
        <v>138870.255349375</v>
      </c>
    </row>
    <row r="35" customFormat="false" ht="12.75" hidden="false" customHeight="false" outlineLevel="0" collapsed="false">
      <c r="A35" s="0" t="n">
        <v>82</v>
      </c>
      <c r="B35" s="0" t="n">
        <v>25681882.5832967</v>
      </c>
      <c r="C35" s="0" t="n">
        <v>24961550.8082866</v>
      </c>
      <c r="D35" s="0" t="n">
        <v>84486064.3599005</v>
      </c>
      <c r="E35" s="0" t="n">
        <v>78439301.3781607</v>
      </c>
      <c r="F35" s="0" t="n">
        <v>13073216.8963601</v>
      </c>
      <c r="G35" s="0" t="n">
        <v>397402.893166195</v>
      </c>
      <c r="H35" s="0" t="n">
        <v>223815.58953608</v>
      </c>
      <c r="I35" s="0" t="n">
        <v>141590.417582574</v>
      </c>
    </row>
    <row r="36" customFormat="false" ht="12.75" hidden="false" customHeight="false" outlineLevel="0" collapsed="false">
      <c r="A36" s="0" t="n">
        <v>83</v>
      </c>
      <c r="B36" s="0" t="n">
        <v>22577468.2585975</v>
      </c>
      <c r="C36" s="0" t="n">
        <v>21806983.8577891</v>
      </c>
      <c r="D36" s="0" t="n">
        <v>74463184.546092</v>
      </c>
      <c r="E36" s="0" t="n">
        <v>78961648.5353172</v>
      </c>
      <c r="F36" s="0" t="n">
        <v>0</v>
      </c>
      <c r="G36" s="0" t="n">
        <v>433688.802140349</v>
      </c>
      <c r="H36" s="0" t="n">
        <v>233272.605124754</v>
      </c>
      <c r="I36" s="0" t="n">
        <v>147889.990776122</v>
      </c>
    </row>
    <row r="37" customFormat="false" ht="12.75" hidden="false" customHeight="false" outlineLevel="0" collapsed="false">
      <c r="A37" s="0" t="n">
        <v>84</v>
      </c>
      <c r="B37" s="0" t="n">
        <v>26369676.7312904</v>
      </c>
      <c r="C37" s="0" t="n">
        <v>25602212.9220166</v>
      </c>
      <c r="D37" s="0" t="n">
        <v>86801165.7756778</v>
      </c>
      <c r="E37" s="0" t="n">
        <v>80274208.8549351</v>
      </c>
      <c r="F37" s="0" t="n">
        <v>13379034.8091558</v>
      </c>
      <c r="G37" s="0" t="n">
        <v>435681.821484397</v>
      </c>
      <c r="H37" s="0" t="n">
        <v>229645.262664923</v>
      </c>
      <c r="I37" s="0" t="n">
        <v>145909.607320735</v>
      </c>
    </row>
    <row r="38" customFormat="false" ht="12.75" hidden="false" customHeight="false" outlineLevel="0" collapsed="false">
      <c r="A38" s="0" t="n">
        <v>85</v>
      </c>
      <c r="B38" s="0" t="n">
        <v>23472524.4072275</v>
      </c>
      <c r="C38" s="0" t="n">
        <v>22719313.3166825</v>
      </c>
      <c r="D38" s="0" t="n">
        <v>77685110.3088895</v>
      </c>
      <c r="E38" s="0" t="n">
        <v>82078970.3684865</v>
      </c>
      <c r="F38" s="0" t="n">
        <v>0</v>
      </c>
      <c r="G38" s="0" t="n">
        <v>419607.127885522</v>
      </c>
      <c r="H38" s="0" t="n">
        <v>232190.217479574</v>
      </c>
      <c r="I38" s="0" t="n">
        <v>144876.778828376</v>
      </c>
    </row>
    <row r="39" customFormat="false" ht="12.75" hidden="false" customHeight="false" outlineLevel="0" collapsed="false">
      <c r="A39" s="0" t="n">
        <v>86</v>
      </c>
      <c r="B39" s="0" t="n">
        <v>27136908.0350008</v>
      </c>
      <c r="C39" s="0" t="n">
        <v>26374196.763763</v>
      </c>
      <c r="D39" s="0" t="n">
        <v>89548992.7427161</v>
      </c>
      <c r="E39" s="0" t="n">
        <v>82556979.4721406</v>
      </c>
      <c r="F39" s="0" t="n">
        <v>13759496.5786901</v>
      </c>
      <c r="G39" s="0" t="n">
        <v>421490.393881636</v>
      </c>
      <c r="H39" s="0" t="n">
        <v>236863.485681639</v>
      </c>
      <c r="I39" s="0" t="n">
        <v>149081.988106479</v>
      </c>
    </row>
    <row r="40" customFormat="false" ht="12.75" hidden="false" customHeight="false" outlineLevel="0" collapsed="false">
      <c r="A40" s="0" t="n">
        <v>87</v>
      </c>
      <c r="B40" s="0" t="n">
        <v>23947925.5140023</v>
      </c>
      <c r="C40" s="0" t="n">
        <v>23162828.4613543</v>
      </c>
      <c r="D40" s="0" t="n">
        <v>79313676.1298504</v>
      </c>
      <c r="E40" s="0" t="n">
        <v>83576202.4970197</v>
      </c>
      <c r="F40" s="0" t="n">
        <v>0</v>
      </c>
      <c r="G40" s="0" t="n">
        <v>451313.477841977</v>
      </c>
      <c r="H40" s="0" t="n">
        <v>230935.897175906</v>
      </c>
      <c r="I40" s="0" t="n">
        <v>146925.253757252</v>
      </c>
    </row>
    <row r="41" customFormat="false" ht="12.75" hidden="false" customHeight="false" outlineLevel="0" collapsed="false">
      <c r="A41" s="0" t="n">
        <v>88</v>
      </c>
      <c r="B41" s="0" t="n">
        <v>28019969.6812065</v>
      </c>
      <c r="C41" s="0" t="n">
        <v>27215380.7906691</v>
      </c>
      <c r="D41" s="0" t="n">
        <v>92470675.5258172</v>
      </c>
      <c r="E41" s="0" t="n">
        <v>85105636.0503184</v>
      </c>
      <c r="F41" s="0" t="n">
        <v>14184272.6750531</v>
      </c>
      <c r="G41" s="0" t="n">
        <v>468728.587756809</v>
      </c>
      <c r="H41" s="0" t="n">
        <v>232078.208058984</v>
      </c>
      <c r="I41" s="0" t="n">
        <v>148260.135316619</v>
      </c>
    </row>
    <row r="42" customFormat="false" ht="12.75" hidden="false" customHeight="false" outlineLevel="0" collapsed="false">
      <c r="A42" s="0" t="n">
        <v>89</v>
      </c>
      <c r="B42" s="0" t="n">
        <v>24882904.6277256</v>
      </c>
      <c r="C42" s="0" t="n">
        <v>24065732.4034983</v>
      </c>
      <c r="D42" s="0" t="n">
        <v>82420315.4181147</v>
      </c>
      <c r="E42" s="0" t="n">
        <v>86736973.5528834</v>
      </c>
      <c r="F42" s="0" t="n">
        <v>0</v>
      </c>
      <c r="G42" s="0" t="n">
        <v>473315.36839706</v>
      </c>
      <c r="H42" s="0" t="n">
        <v>239461.330152338</v>
      </c>
      <c r="I42" s="0" t="n">
        <v>149136.465254071</v>
      </c>
    </row>
    <row r="43" customFormat="false" ht="12.75" hidden="false" customHeight="false" outlineLevel="0" collapsed="false">
      <c r="A43" s="0" t="n">
        <v>90</v>
      </c>
      <c r="B43" s="0" t="n">
        <v>29089643.5178422</v>
      </c>
      <c r="C43" s="0" t="n">
        <v>28324942.8509015</v>
      </c>
      <c r="D43" s="0" t="n">
        <v>96228388.222968</v>
      </c>
      <c r="E43" s="0" t="n">
        <v>88507074.4001754</v>
      </c>
      <c r="F43" s="0" t="n">
        <v>14751179.0666959</v>
      </c>
      <c r="G43" s="0" t="n">
        <v>418200.153329583</v>
      </c>
      <c r="H43" s="0" t="n">
        <v>239547.150820852</v>
      </c>
      <c r="I43" s="0" t="n">
        <v>152790.518271725</v>
      </c>
    </row>
    <row r="44" customFormat="false" ht="12.75" hidden="false" customHeight="false" outlineLevel="0" collapsed="false">
      <c r="A44" s="0" t="n">
        <v>91</v>
      </c>
      <c r="B44" s="0" t="n">
        <v>25822973.7749457</v>
      </c>
      <c r="C44" s="0" t="n">
        <v>25058898.9748841</v>
      </c>
      <c r="D44" s="0" t="n">
        <v>85815587.6196332</v>
      </c>
      <c r="E44" s="0" t="n">
        <v>90272465.6840218</v>
      </c>
      <c r="F44" s="0" t="n">
        <v>0</v>
      </c>
      <c r="G44" s="0" t="n">
        <v>423498.726023066</v>
      </c>
      <c r="H44" s="0" t="n">
        <v>237581.639457403</v>
      </c>
      <c r="I44" s="0" t="n">
        <v>147134.906544423</v>
      </c>
    </row>
    <row r="45" customFormat="false" ht="12.75" hidden="false" customHeight="false" outlineLevel="0" collapsed="false">
      <c r="A45" s="0" t="n">
        <v>92</v>
      </c>
      <c r="B45" s="0" t="n">
        <v>29926354.7305823</v>
      </c>
      <c r="C45" s="0" t="n">
        <v>29132145.9610811</v>
      </c>
      <c r="D45" s="0" t="n">
        <v>99008504.5734784</v>
      </c>
      <c r="E45" s="0" t="n">
        <v>91016013.9403651</v>
      </c>
      <c r="F45" s="0" t="n">
        <v>15169335.6567275</v>
      </c>
      <c r="G45" s="0" t="n">
        <v>450465.903836747</v>
      </c>
      <c r="H45" s="0" t="n">
        <v>240118.409741138</v>
      </c>
      <c r="I45" s="0" t="n">
        <v>148034.937033247</v>
      </c>
    </row>
    <row r="46" customFormat="false" ht="12.75" hidden="false" customHeight="false" outlineLevel="0" collapsed="false">
      <c r="A46" s="0" t="n">
        <v>93</v>
      </c>
      <c r="B46" s="0" t="n">
        <v>26380995.1697673</v>
      </c>
      <c r="C46" s="0" t="n">
        <v>25575551.9765905</v>
      </c>
      <c r="D46" s="0" t="n">
        <v>87642019.1353302</v>
      </c>
      <c r="E46" s="0" t="n">
        <v>92085334.7039247</v>
      </c>
      <c r="F46" s="0" t="n">
        <v>0</v>
      </c>
      <c r="G46" s="0" t="n">
        <v>460327.250066709</v>
      </c>
      <c r="H46" s="0" t="n">
        <v>242757.413602566</v>
      </c>
      <c r="I46" s="0" t="n">
        <v>146226.470725035</v>
      </c>
    </row>
    <row r="47" customFormat="false" ht="12.75" hidden="false" customHeight="false" outlineLevel="0" collapsed="false">
      <c r="A47" s="0" t="n">
        <v>94</v>
      </c>
      <c r="B47" s="0" t="n">
        <v>30511696.8074647</v>
      </c>
      <c r="C47" s="0" t="n">
        <v>29724310.5268883</v>
      </c>
      <c r="D47" s="0" t="n">
        <v>101026984.505515</v>
      </c>
      <c r="E47" s="0" t="n">
        <v>92803686.4613026</v>
      </c>
      <c r="F47" s="0" t="n">
        <v>15467281.0768838</v>
      </c>
      <c r="G47" s="0" t="n">
        <v>435928.740531623</v>
      </c>
      <c r="H47" s="0" t="n">
        <v>246863.859624846</v>
      </c>
      <c r="I47" s="0" t="n">
        <v>149419.543457129</v>
      </c>
    </row>
    <row r="48" customFormat="false" ht="12.75" hidden="false" customHeight="false" outlineLevel="0" collapsed="false">
      <c r="A48" s="0" t="n">
        <v>95</v>
      </c>
      <c r="B48" s="0" t="n">
        <v>26864788.2076693</v>
      </c>
      <c r="C48" s="0" t="n">
        <v>26041506.8727417</v>
      </c>
      <c r="D48" s="0" t="n">
        <v>89215666.3248308</v>
      </c>
      <c r="E48" s="0" t="n">
        <v>93731961.7070768</v>
      </c>
      <c r="F48" s="0" t="n">
        <v>0</v>
      </c>
      <c r="G48" s="0" t="n">
        <v>468753.432369962</v>
      </c>
      <c r="H48" s="0" t="n">
        <v>246975.01499128</v>
      </c>
      <c r="I48" s="0" t="n">
        <v>153646.982237718</v>
      </c>
    </row>
    <row r="49" customFormat="false" ht="12.75" hidden="false" customHeight="false" outlineLevel="0" collapsed="false">
      <c r="A49" s="0" t="n">
        <v>96</v>
      </c>
      <c r="B49" s="0" t="n">
        <v>31273913.9515264</v>
      </c>
      <c r="C49" s="0" t="n">
        <v>30465011.5258814</v>
      </c>
      <c r="D49" s="0" t="n">
        <v>103549451.748069</v>
      </c>
      <c r="E49" s="0" t="n">
        <v>95075604.6395822</v>
      </c>
      <c r="F49" s="0" t="n">
        <v>15845934.106597</v>
      </c>
      <c r="G49" s="0" t="n">
        <v>454360.515983772</v>
      </c>
      <c r="H49" s="0" t="n">
        <v>247710.43352857</v>
      </c>
      <c r="I49" s="0" t="n">
        <v>152616.394475327</v>
      </c>
    </row>
    <row r="50" customFormat="false" ht="12.75" hidden="false" customHeight="false" outlineLevel="0" collapsed="false">
      <c r="A50" s="0" t="n">
        <v>97</v>
      </c>
      <c r="B50" s="0" t="n">
        <v>27507274.4383794</v>
      </c>
      <c r="C50" s="0" t="n">
        <v>26684899.2184787</v>
      </c>
      <c r="D50" s="0" t="n">
        <v>91415750.981265</v>
      </c>
      <c r="E50" s="0" t="n">
        <v>95991109.8688932</v>
      </c>
      <c r="F50" s="0" t="n">
        <v>0</v>
      </c>
      <c r="G50" s="0" t="n">
        <v>462582.672101293</v>
      </c>
      <c r="H50" s="0" t="n">
        <v>251003.623829206</v>
      </c>
      <c r="I50" s="0" t="n">
        <v>155412.748528856</v>
      </c>
    </row>
    <row r="51" customFormat="false" ht="12.75" hidden="false" customHeight="false" outlineLevel="0" collapsed="false">
      <c r="A51" s="0" t="n">
        <v>98</v>
      </c>
      <c r="B51" s="0" t="n">
        <v>31899087.1552404</v>
      </c>
      <c r="C51" s="0" t="n">
        <v>31094340.6170533</v>
      </c>
      <c r="D51" s="0" t="n">
        <v>105665272.294077</v>
      </c>
      <c r="E51" s="0" t="n">
        <v>97004500.9020397</v>
      </c>
      <c r="F51" s="0" t="n">
        <v>16167416.8170066</v>
      </c>
      <c r="G51" s="0" t="n">
        <v>444637.044085427</v>
      </c>
      <c r="H51" s="0" t="n">
        <v>251430.652096428</v>
      </c>
      <c r="I51" s="0" t="n">
        <v>155255.488579011</v>
      </c>
    </row>
    <row r="52" customFormat="false" ht="12.75" hidden="false" customHeight="false" outlineLevel="0" collapsed="false">
      <c r="A52" s="0" t="n">
        <v>99</v>
      </c>
      <c r="B52" s="0" t="n">
        <v>28028164.299032</v>
      </c>
      <c r="C52" s="0" t="n">
        <v>27197300.8199827</v>
      </c>
      <c r="D52" s="0" t="n">
        <v>93164782.1231934</v>
      </c>
      <c r="E52" s="0" t="n">
        <v>97772123.9023999</v>
      </c>
      <c r="F52" s="0" t="n">
        <v>0</v>
      </c>
      <c r="G52" s="0" t="n">
        <v>468348.831152453</v>
      </c>
      <c r="H52" s="0" t="n">
        <v>253997.186652064</v>
      </c>
      <c r="I52" s="0" t="n">
        <v>155024.94463541</v>
      </c>
    </row>
    <row r="53" customFormat="false" ht="12.75" hidden="false" customHeight="false" outlineLevel="0" collapsed="false">
      <c r="A53" s="0" t="n">
        <v>100</v>
      </c>
      <c r="B53" s="0" t="n">
        <v>32728178.484482</v>
      </c>
      <c r="C53" s="0" t="n">
        <v>31918506.1044898</v>
      </c>
      <c r="D53" s="0" t="n">
        <v>108454704.487722</v>
      </c>
      <c r="E53" s="0" t="n">
        <v>99527091.2269882</v>
      </c>
      <c r="F53" s="0" t="n">
        <v>16587848.5378314</v>
      </c>
      <c r="G53" s="0" t="n">
        <v>458612.41695945</v>
      </c>
      <c r="H53" s="0" t="n">
        <v>244570.683143414</v>
      </c>
      <c r="I53" s="0" t="n">
        <v>152127.542699024</v>
      </c>
    </row>
    <row r="54" customFormat="false" ht="12.75" hidden="false" customHeight="false" outlineLevel="0" collapsed="false">
      <c r="A54" s="0" t="n">
        <v>101</v>
      </c>
      <c r="B54" s="0" t="n">
        <v>28755793.2114254</v>
      </c>
      <c r="C54" s="0" t="n">
        <v>27939460.8520871</v>
      </c>
      <c r="D54" s="0" t="n">
        <v>95704504.835948</v>
      </c>
      <c r="E54" s="0" t="n">
        <v>100427460.946527</v>
      </c>
      <c r="F54" s="0" t="n">
        <v>0</v>
      </c>
      <c r="G54" s="0" t="n">
        <v>459009.053663674</v>
      </c>
      <c r="H54" s="0" t="n">
        <v>247583.373236492</v>
      </c>
      <c r="I54" s="0" t="n">
        <v>156771.332054474</v>
      </c>
    </row>
    <row r="55" customFormat="false" ht="12.75" hidden="false" customHeight="false" outlineLevel="0" collapsed="false">
      <c r="A55" s="0" t="n">
        <v>102</v>
      </c>
      <c r="B55" s="0" t="n">
        <v>33215625.4752976</v>
      </c>
      <c r="C55" s="0" t="n">
        <v>32391900.0465263</v>
      </c>
      <c r="D55" s="0" t="n">
        <v>110105313.730928</v>
      </c>
      <c r="E55" s="0" t="n">
        <v>101020187.024142</v>
      </c>
      <c r="F55" s="0" t="n">
        <v>16836697.837357</v>
      </c>
      <c r="G55" s="0" t="n">
        <v>456038.801288074</v>
      </c>
      <c r="H55" s="0" t="n">
        <v>254150.71128363</v>
      </c>
      <c r="I55" s="0" t="n">
        <v>162194.165999412</v>
      </c>
    </row>
    <row r="56" customFormat="false" ht="12.75" hidden="false" customHeight="false" outlineLevel="0" collapsed="false">
      <c r="A56" s="0" t="n">
        <v>103</v>
      </c>
      <c r="B56" s="0" t="n">
        <v>29317667.4609526</v>
      </c>
      <c r="C56" s="0" t="n">
        <v>28479692.1050886</v>
      </c>
      <c r="D56" s="0" t="n">
        <v>97596633.6262767</v>
      </c>
      <c r="E56" s="0" t="n">
        <v>102364629.026765</v>
      </c>
      <c r="F56" s="0" t="n">
        <v>0</v>
      </c>
      <c r="G56" s="0" t="n">
        <v>466919.615446685</v>
      </c>
      <c r="H56" s="0" t="n">
        <v>257012.974742233</v>
      </c>
      <c r="I56" s="0" t="n">
        <v>162918.236678812</v>
      </c>
    </row>
    <row r="57" customFormat="false" ht="12.75" hidden="false" customHeight="false" outlineLevel="0" collapsed="false">
      <c r="A57" s="0" t="n">
        <v>104</v>
      </c>
      <c r="B57" s="0" t="n">
        <v>34056547.9710065</v>
      </c>
      <c r="C57" s="0" t="n">
        <v>33172743.6930863</v>
      </c>
      <c r="D57" s="0" t="n">
        <v>112785694.210706</v>
      </c>
      <c r="E57" s="0" t="n">
        <v>103429473.493134</v>
      </c>
      <c r="F57" s="0" t="n">
        <v>17238245.582189</v>
      </c>
      <c r="G57" s="0" t="n">
        <v>516178.8605686</v>
      </c>
      <c r="H57" s="0" t="n">
        <v>255190.548538982</v>
      </c>
      <c r="I57" s="0" t="n">
        <v>160621.241160931</v>
      </c>
    </row>
    <row r="58" customFormat="false" ht="12.75" hidden="false" customHeight="false" outlineLevel="0" collapsed="false">
      <c r="A58" s="0" t="n">
        <v>105</v>
      </c>
      <c r="B58" s="0" t="n">
        <v>30015438.8358507</v>
      </c>
      <c r="C58" s="0" t="n">
        <v>29118796.7897257</v>
      </c>
      <c r="D58" s="0" t="n">
        <v>99825495.0717079</v>
      </c>
      <c r="E58" s="0" t="n">
        <v>104637301.847484</v>
      </c>
      <c r="F58" s="0" t="n">
        <v>0</v>
      </c>
      <c r="G58" s="0" t="n">
        <v>516677.796870587</v>
      </c>
      <c r="H58" s="0" t="n">
        <v>264006.071330749</v>
      </c>
      <c r="I58" s="0" t="n">
        <v>165654.539890883</v>
      </c>
    </row>
    <row r="59" customFormat="false" ht="12.75" hidden="false" customHeight="false" outlineLevel="0" collapsed="false">
      <c r="A59" s="0" t="n">
        <v>106</v>
      </c>
      <c r="B59" s="0" t="n">
        <v>35182913.5690127</v>
      </c>
      <c r="C59" s="0" t="n">
        <v>34325636.6509716</v>
      </c>
      <c r="D59" s="0" t="n">
        <v>116733064.942767</v>
      </c>
      <c r="E59" s="0" t="n">
        <v>106993108.610853</v>
      </c>
      <c r="F59" s="0" t="n">
        <v>17832184.7684756</v>
      </c>
      <c r="G59" s="0" t="n">
        <v>481792.48156782</v>
      </c>
      <c r="H59" s="0" t="n">
        <v>261500.599344951</v>
      </c>
      <c r="I59" s="0" t="n">
        <v>162834.053040419</v>
      </c>
    </row>
    <row r="60" customFormat="false" ht="12.75" hidden="false" customHeight="false" outlineLevel="0" collapsed="false">
      <c r="A60" s="0" t="n">
        <v>107</v>
      </c>
      <c r="B60" s="0" t="n">
        <v>30890532.4763312</v>
      </c>
      <c r="C60" s="0" t="n">
        <v>29989552.5721806</v>
      </c>
      <c r="D60" s="0" t="n">
        <v>102770778.705015</v>
      </c>
      <c r="E60" s="0" t="n">
        <v>107726735.926481</v>
      </c>
      <c r="F60" s="0" t="n">
        <v>0</v>
      </c>
      <c r="G60" s="0" t="n">
        <v>518488.163104746</v>
      </c>
      <c r="H60" s="0" t="n">
        <v>265495.607123083</v>
      </c>
      <c r="I60" s="0" t="n">
        <v>167137.334175383</v>
      </c>
    </row>
    <row r="61" customFormat="false" ht="12.75" hidden="false" customHeight="false" outlineLevel="0" collapsed="false">
      <c r="A61" s="0" t="n">
        <v>108</v>
      </c>
      <c r="B61" s="0" t="n">
        <v>35874429.2168293</v>
      </c>
      <c r="C61" s="0" t="n">
        <v>34982118.3442371</v>
      </c>
      <c r="D61" s="0" t="n">
        <v>118938901.951564</v>
      </c>
      <c r="E61" s="0" t="n">
        <v>109004474.109866</v>
      </c>
      <c r="F61" s="0" t="n">
        <v>18167412.3516443</v>
      </c>
      <c r="G61" s="0" t="n">
        <v>520212.453437231</v>
      </c>
      <c r="H61" s="0" t="n">
        <v>256844.322549135</v>
      </c>
      <c r="I61" s="0" t="n">
        <v>164648.709436825</v>
      </c>
    </row>
    <row r="62" customFormat="false" ht="12.75" hidden="false" customHeight="false" outlineLevel="0" collapsed="false">
      <c r="A62" s="0" t="n">
        <v>109</v>
      </c>
      <c r="B62" s="0" t="n">
        <v>31348337.9037262</v>
      </c>
      <c r="C62" s="0" t="n">
        <v>30449051.9331635</v>
      </c>
      <c r="D62" s="0" t="n">
        <v>104360659.334091</v>
      </c>
      <c r="E62" s="0" t="n">
        <v>109386980.398297</v>
      </c>
      <c r="F62" s="0" t="n">
        <v>0</v>
      </c>
      <c r="G62" s="0" t="n">
        <v>504131.906885474</v>
      </c>
      <c r="H62" s="0" t="n">
        <v>271684.174171424</v>
      </c>
      <c r="I62" s="0" t="n">
        <v>176385.556436875</v>
      </c>
    </row>
    <row r="63" customFormat="false" ht="12.75" hidden="false" customHeight="false" outlineLevel="0" collapsed="false">
      <c r="A63" s="0" t="n">
        <v>110</v>
      </c>
      <c r="B63" s="0" t="n">
        <v>36448250.1572682</v>
      </c>
      <c r="C63" s="0" t="n">
        <v>35548282.0174261</v>
      </c>
      <c r="D63" s="0" t="n">
        <v>120892953.164867</v>
      </c>
      <c r="E63" s="0" t="n">
        <v>110750508.194155</v>
      </c>
      <c r="F63" s="0" t="n">
        <v>18458418.0323592</v>
      </c>
      <c r="G63" s="0" t="n">
        <v>512915.478578976</v>
      </c>
      <c r="H63" s="0" t="n">
        <v>267472.510036062</v>
      </c>
      <c r="I63" s="0" t="n">
        <v>170828.787467267</v>
      </c>
    </row>
    <row r="64" customFormat="false" ht="12.75" hidden="false" customHeight="false" outlineLevel="0" collapsed="false">
      <c r="A64" s="0" t="n">
        <v>111</v>
      </c>
      <c r="B64" s="0" t="n">
        <v>31855667.6280038</v>
      </c>
      <c r="C64" s="0" t="n">
        <v>30978358.2417399</v>
      </c>
      <c r="D64" s="0" t="n">
        <v>106225026.546843</v>
      </c>
      <c r="E64" s="0" t="n">
        <v>111238235.021144</v>
      </c>
      <c r="F64" s="0" t="n">
        <v>0</v>
      </c>
      <c r="G64" s="0" t="n">
        <v>491157.002597232</v>
      </c>
      <c r="H64" s="0" t="n">
        <v>266636.531914467</v>
      </c>
      <c r="I64" s="0" t="n">
        <v>170736.93107454</v>
      </c>
    </row>
    <row r="65" customFormat="false" ht="12.75" hidden="false" customHeight="false" outlineLevel="0" collapsed="false">
      <c r="A65" s="0" t="n">
        <v>112</v>
      </c>
      <c r="B65" s="0" t="n">
        <v>37291263.5742174</v>
      </c>
      <c r="C65" s="0" t="n">
        <v>36385361.7142661</v>
      </c>
      <c r="D65" s="0" t="n">
        <v>123811782.32265</v>
      </c>
      <c r="E65" s="0" t="n">
        <v>113347901.203277</v>
      </c>
      <c r="F65" s="0" t="n">
        <v>18891316.8672128</v>
      </c>
      <c r="G65" s="0" t="n">
        <v>513093.732340233</v>
      </c>
      <c r="H65" s="0" t="n">
        <v>273085.908986843</v>
      </c>
      <c r="I65" s="0" t="n">
        <v>171031.740891799</v>
      </c>
    </row>
    <row r="66" customFormat="false" ht="12.75" hidden="false" customHeight="false" outlineLevel="0" collapsed="false">
      <c r="A66" s="0" t="n">
        <v>113</v>
      </c>
      <c r="B66" s="0" t="n">
        <v>32943710.0376945</v>
      </c>
      <c r="C66" s="0" t="n">
        <v>32005469.9504873</v>
      </c>
      <c r="D66" s="0" t="n">
        <v>109799456.73396</v>
      </c>
      <c r="E66" s="0" t="n">
        <v>114911478.238573</v>
      </c>
      <c r="F66" s="0" t="n">
        <v>0</v>
      </c>
      <c r="G66" s="0" t="n">
        <v>539309.687297187</v>
      </c>
      <c r="H66" s="0" t="n">
        <v>275750.308370785</v>
      </c>
      <c r="I66" s="0" t="n">
        <v>175971.55934178</v>
      </c>
    </row>
    <row r="67" customFormat="false" ht="12.75" hidden="false" customHeight="false" outlineLevel="0" collapsed="false">
      <c r="A67" s="0" t="n">
        <v>114</v>
      </c>
      <c r="B67" s="0" t="n">
        <v>38287397.2990776</v>
      </c>
      <c r="C67" s="0" t="n">
        <v>37359931.8515863</v>
      </c>
      <c r="D67" s="0" t="n">
        <v>127152070.608157</v>
      </c>
      <c r="E67" s="0" t="n">
        <v>116372557.084522</v>
      </c>
      <c r="F67" s="0" t="n">
        <v>19395426.1807537</v>
      </c>
      <c r="G67" s="0" t="n">
        <v>533191.130173077</v>
      </c>
      <c r="H67" s="0" t="n">
        <v>273710.963020911</v>
      </c>
      <c r="I67" s="0" t="n">
        <v>172233.363281865</v>
      </c>
    </row>
    <row r="68" customFormat="false" ht="12.75" hidden="false" customHeight="false" outlineLevel="0" collapsed="false">
      <c r="A68" s="0" t="n">
        <v>115</v>
      </c>
      <c r="B68" s="0" t="n">
        <v>33720510.8210955</v>
      </c>
      <c r="C68" s="0" t="n">
        <v>32776422.515512</v>
      </c>
      <c r="D68" s="0" t="n">
        <v>112446535.517982</v>
      </c>
      <c r="E68" s="0" t="n">
        <v>117661030.082426</v>
      </c>
      <c r="F68" s="0" t="n">
        <v>0</v>
      </c>
      <c r="G68" s="0" t="n">
        <v>539057.903181085</v>
      </c>
      <c r="H68" s="0" t="n">
        <v>280887.670702878</v>
      </c>
      <c r="I68" s="0" t="n">
        <v>177346.759570742</v>
      </c>
    </row>
    <row r="69" customFormat="false" ht="12.75" hidden="false" customHeight="false" outlineLevel="0" collapsed="false">
      <c r="A69" s="0" t="n">
        <v>116</v>
      </c>
      <c r="B69" s="0" t="n">
        <v>39061029.1104206</v>
      </c>
      <c r="C69" s="0" t="n">
        <v>38134119.6269716</v>
      </c>
      <c r="D69" s="0" t="n">
        <v>129774947.913678</v>
      </c>
      <c r="E69" s="0" t="n">
        <v>118749206.562077</v>
      </c>
      <c r="F69" s="0" t="n">
        <v>19791534.4270128</v>
      </c>
      <c r="G69" s="0" t="n">
        <v>530843.352006161</v>
      </c>
      <c r="H69" s="0" t="n">
        <v>272501.520877505</v>
      </c>
      <c r="I69" s="0" t="n">
        <v>176520.872236285</v>
      </c>
    </row>
    <row r="70" customFormat="false" ht="12.75" hidden="false" customHeight="false" outlineLevel="0" collapsed="false">
      <c r="A70" s="0" t="n">
        <v>117</v>
      </c>
      <c r="B70" s="0" t="n">
        <v>34282148.4434256</v>
      </c>
      <c r="C70" s="0" t="n">
        <v>33344306.8011894</v>
      </c>
      <c r="D70" s="0" t="n">
        <v>114385408.675299</v>
      </c>
      <c r="E70" s="0" t="n">
        <v>119676420.693341</v>
      </c>
      <c r="F70" s="0" t="n">
        <v>0</v>
      </c>
      <c r="G70" s="0" t="n">
        <v>536872.510521453</v>
      </c>
      <c r="H70" s="0" t="n">
        <v>274506.182563081</v>
      </c>
      <c r="I70" s="0" t="n">
        <v>180661.355930852</v>
      </c>
    </row>
    <row r="71" customFormat="false" ht="12.75" hidden="false" customHeight="false" outlineLevel="0" collapsed="false">
      <c r="A71" s="0" t="n">
        <v>118</v>
      </c>
      <c r="B71" s="0" t="n">
        <v>39726316.7023596</v>
      </c>
      <c r="C71" s="0" t="n">
        <v>38741068.8913205</v>
      </c>
      <c r="D71" s="0" t="n">
        <v>131841192.390192</v>
      </c>
      <c r="E71" s="0" t="n">
        <v>120602228.868018</v>
      </c>
      <c r="F71" s="0" t="n">
        <v>20100371.4780031</v>
      </c>
      <c r="G71" s="0" t="n">
        <v>578463.981343842</v>
      </c>
      <c r="H71" s="0" t="n">
        <v>279671.737495943</v>
      </c>
      <c r="I71" s="0" t="n">
        <v>181588.703141834</v>
      </c>
    </row>
    <row r="72" customFormat="false" ht="12.75" hidden="false" customHeight="false" outlineLevel="0" collapsed="false">
      <c r="A72" s="0" t="n">
        <v>119</v>
      </c>
      <c r="B72" s="0" t="n">
        <v>34953861.0270164</v>
      </c>
      <c r="C72" s="0" t="n">
        <v>34038422.6137604</v>
      </c>
      <c r="D72" s="0" t="n">
        <v>116794830.696713</v>
      </c>
      <c r="E72" s="0" t="n">
        <v>122125579.690294</v>
      </c>
      <c r="F72" s="0" t="n">
        <v>0</v>
      </c>
      <c r="G72" s="0" t="n">
        <v>515865.869697144</v>
      </c>
      <c r="H72" s="0" t="n">
        <v>275265.468663033</v>
      </c>
      <c r="I72" s="0" t="n">
        <v>177581.535565368</v>
      </c>
    </row>
    <row r="73" customFormat="false" ht="12.75" hidden="false" customHeight="false" outlineLevel="0" collapsed="false">
      <c r="A73" s="0" t="n">
        <v>120</v>
      </c>
      <c r="B73" s="0" t="n">
        <v>40460340.6680895</v>
      </c>
      <c r="C73" s="0" t="n">
        <v>39539277.0923325</v>
      </c>
      <c r="D73" s="0" t="n">
        <v>134641364.600658</v>
      </c>
      <c r="E73" s="0" t="n">
        <v>123076757.708794</v>
      </c>
      <c r="F73" s="0" t="n">
        <v>20512792.9514656</v>
      </c>
      <c r="G73" s="0" t="n">
        <v>511999.020587985</v>
      </c>
      <c r="H73" s="0" t="n">
        <v>282576.808613241</v>
      </c>
      <c r="I73" s="0" t="n">
        <v>180696.780793921</v>
      </c>
    </row>
    <row r="74" customFormat="false" ht="12.75" hidden="false" customHeight="false" outlineLevel="0" collapsed="false">
      <c r="A74" s="0" t="n">
        <v>121</v>
      </c>
      <c r="B74" s="0" t="n">
        <v>35552258.7053751</v>
      </c>
      <c r="C74" s="0" t="n">
        <v>34642940.0516103</v>
      </c>
      <c r="D74" s="0" t="n">
        <v>118919302.969413</v>
      </c>
      <c r="E74" s="0" t="n">
        <v>124268982.968793</v>
      </c>
      <c r="F74" s="0" t="n">
        <v>0</v>
      </c>
      <c r="G74" s="0" t="n">
        <v>496180.743474427</v>
      </c>
      <c r="H74" s="0" t="n">
        <v>283970.513041898</v>
      </c>
      <c r="I74" s="0" t="n">
        <v>184524.853212073</v>
      </c>
    </row>
    <row r="75" customFormat="false" ht="12.75" hidden="false" customHeight="false" outlineLevel="0" collapsed="false">
      <c r="A75" s="0" t="n">
        <v>122</v>
      </c>
      <c r="B75" s="0" t="n">
        <v>41283553.1251729</v>
      </c>
      <c r="C75" s="0" t="n">
        <v>40334372.4631238</v>
      </c>
      <c r="D75" s="0" t="n">
        <v>137362109.547612</v>
      </c>
      <c r="E75" s="0" t="n">
        <v>125498762.69183</v>
      </c>
      <c r="F75" s="0" t="n">
        <v>20916460.4486384</v>
      </c>
      <c r="G75" s="0" t="n">
        <v>554343.398812862</v>
      </c>
      <c r="H75" s="0" t="n">
        <v>271176.856056426</v>
      </c>
      <c r="I75" s="0" t="n">
        <v>176657.724542483</v>
      </c>
    </row>
    <row r="76" customFormat="false" ht="12.75" hidden="false" customHeight="false" outlineLevel="0" collapsed="false">
      <c r="A76" s="0" t="n">
        <v>123</v>
      </c>
      <c r="B76" s="0" t="n">
        <v>36222310.62392</v>
      </c>
      <c r="C76" s="0" t="n">
        <v>35299144.6525037</v>
      </c>
      <c r="D76" s="0" t="n">
        <v>121194026.117348</v>
      </c>
      <c r="E76" s="0" t="n">
        <v>126591746.267984</v>
      </c>
      <c r="F76" s="0" t="n">
        <v>0</v>
      </c>
      <c r="G76" s="0" t="n">
        <v>507516.187067876</v>
      </c>
      <c r="H76" s="0" t="n">
        <v>284506.106265682</v>
      </c>
      <c r="I76" s="0" t="n">
        <v>187348.111546751</v>
      </c>
    </row>
    <row r="77" customFormat="false" ht="12.75" hidden="false" customHeight="false" outlineLevel="0" collapsed="false">
      <c r="A77" s="0" t="n">
        <v>124</v>
      </c>
      <c r="B77" s="0" t="n">
        <v>42156964.8349777</v>
      </c>
      <c r="C77" s="0" t="n">
        <v>41240037.2866504</v>
      </c>
      <c r="D77" s="0" t="n">
        <v>140437149.78036</v>
      </c>
      <c r="E77" s="0" t="n">
        <v>128318840.793356</v>
      </c>
      <c r="F77" s="0" t="n">
        <v>21386473.4655593</v>
      </c>
      <c r="G77" s="0" t="n">
        <v>494440.22854964</v>
      </c>
      <c r="H77" s="0" t="n">
        <v>287570.336237698</v>
      </c>
      <c r="I77" s="0" t="n">
        <v>192738.547914281</v>
      </c>
    </row>
    <row r="78" customFormat="false" ht="12.75" hidden="false" customHeight="false" outlineLevel="0" collapsed="false">
      <c r="A78" s="0" t="n">
        <v>125</v>
      </c>
      <c r="B78" s="0" t="n">
        <v>36943185.7292072</v>
      </c>
      <c r="C78" s="0" t="n">
        <v>36056025.7927851</v>
      </c>
      <c r="D78" s="0" t="n">
        <v>123796708.279726</v>
      </c>
      <c r="E78" s="0" t="n">
        <v>129294406.397624</v>
      </c>
      <c r="F78" s="0" t="n">
        <v>0</v>
      </c>
      <c r="G78" s="0" t="n">
        <v>470293.302046824</v>
      </c>
      <c r="H78" s="0" t="n">
        <v>285879.822000503</v>
      </c>
      <c r="I78" s="0" t="n">
        <v>187124.017678206</v>
      </c>
    </row>
    <row r="79" customFormat="false" ht="12.75" hidden="false" customHeight="false" outlineLevel="0" collapsed="false">
      <c r="A79" s="0" t="n">
        <v>126</v>
      </c>
      <c r="B79" s="0" t="n">
        <v>42675550.8420165</v>
      </c>
      <c r="C79" s="0" t="n">
        <v>41746007.2058559</v>
      </c>
      <c r="D79" s="0" t="n">
        <v>142210298.001147</v>
      </c>
      <c r="E79" s="0" t="n">
        <v>129900529.48478</v>
      </c>
      <c r="F79" s="0" t="n">
        <v>21650088.2474633</v>
      </c>
      <c r="G79" s="0" t="n">
        <v>507959.127436216</v>
      </c>
      <c r="H79" s="0" t="n">
        <v>288694.015199826</v>
      </c>
      <c r="I79" s="0" t="n">
        <v>189843.562178027</v>
      </c>
    </row>
    <row r="80" customFormat="false" ht="12.75" hidden="false" customHeight="false" outlineLevel="0" collapsed="false">
      <c r="A80" s="0" t="n">
        <v>127</v>
      </c>
      <c r="B80" s="0" t="n">
        <v>37425136.4266317</v>
      </c>
      <c r="C80" s="0" t="n">
        <v>36509844.5490468</v>
      </c>
      <c r="D80" s="0" t="n">
        <v>125382071.675569</v>
      </c>
      <c r="E80" s="0" t="n">
        <v>130910432.82476</v>
      </c>
      <c r="F80" s="0" t="n">
        <v>0</v>
      </c>
      <c r="G80" s="0" t="n">
        <v>486310.324254013</v>
      </c>
      <c r="H80" s="0" t="n">
        <v>292711.243007039</v>
      </c>
      <c r="I80" s="0" t="n">
        <v>194671.87189126</v>
      </c>
    </row>
    <row r="81" customFormat="false" ht="12.75" hidden="false" customHeight="false" outlineLevel="0" collapsed="false">
      <c r="A81" s="0" t="n">
        <v>128</v>
      </c>
      <c r="B81" s="0" t="n">
        <v>43660135.3700577</v>
      </c>
      <c r="C81" s="0" t="n">
        <v>42722142.7732012</v>
      </c>
      <c r="D81" s="0" t="n">
        <v>145527240.188501</v>
      </c>
      <c r="E81" s="0" t="n">
        <v>132865900.745007</v>
      </c>
      <c r="F81" s="0" t="n">
        <v>22144316.7908345</v>
      </c>
      <c r="G81" s="0" t="n">
        <v>521760.176294606</v>
      </c>
      <c r="H81" s="0" t="n">
        <v>282858.451930713</v>
      </c>
      <c r="I81" s="0" t="n">
        <v>190534.240901639</v>
      </c>
    </row>
    <row r="82" customFormat="false" ht="12.75" hidden="false" customHeight="false" outlineLevel="0" collapsed="false">
      <c r="A82" s="0" t="n">
        <v>129</v>
      </c>
      <c r="B82" s="0" t="n">
        <v>38335398.171703</v>
      </c>
      <c r="C82" s="0" t="n">
        <v>37407642.1342426</v>
      </c>
      <c r="D82" s="0" t="n">
        <v>128412615.388026</v>
      </c>
      <c r="E82" s="0" t="n">
        <v>134051077.913826</v>
      </c>
      <c r="F82" s="0" t="n">
        <v>0</v>
      </c>
      <c r="G82" s="0" t="n">
        <v>516612.236437505</v>
      </c>
      <c r="H82" s="0" t="n">
        <v>279335.669729015</v>
      </c>
      <c r="I82" s="0" t="n">
        <v>188297.330419967</v>
      </c>
    </row>
    <row r="83" customFormat="false" ht="12.75" hidden="false" customHeight="false" outlineLevel="0" collapsed="false">
      <c r="A83" s="0" t="n">
        <v>130</v>
      </c>
      <c r="B83" s="0" t="n">
        <v>44326962.8880857</v>
      </c>
      <c r="C83" s="0" t="n">
        <v>43376522.5012781</v>
      </c>
      <c r="D83" s="0" t="n">
        <v>147736649.047461</v>
      </c>
      <c r="E83" s="0" t="n">
        <v>134859522.690306</v>
      </c>
      <c r="F83" s="0" t="n">
        <v>22476587.1150511</v>
      </c>
      <c r="G83" s="0" t="n">
        <v>526006.175737421</v>
      </c>
      <c r="H83" s="0" t="n">
        <v>288614.446546543</v>
      </c>
      <c r="I83" s="0" t="n">
        <v>194028.23503378</v>
      </c>
    </row>
    <row r="84" customFormat="false" ht="12.75" hidden="false" customHeight="false" outlineLevel="0" collapsed="false">
      <c r="A84" s="0" t="n">
        <v>131</v>
      </c>
      <c r="B84" s="0" t="n">
        <v>38991413.3000243</v>
      </c>
      <c r="C84" s="0" t="n">
        <v>38012791.595282</v>
      </c>
      <c r="D84" s="0" t="n">
        <v>130498219.946287</v>
      </c>
      <c r="E84" s="0" t="n">
        <v>136183959.947942</v>
      </c>
      <c r="F84" s="0" t="n">
        <v>0</v>
      </c>
      <c r="G84" s="0" t="n">
        <v>551962.545310038</v>
      </c>
      <c r="H84" s="0" t="n">
        <v>290076.770056937</v>
      </c>
      <c r="I84" s="0" t="n">
        <v>195117.699107649</v>
      </c>
    </row>
    <row r="85" customFormat="false" ht="12.75" hidden="false" customHeight="false" outlineLevel="0" collapsed="false">
      <c r="A85" s="0" t="n">
        <v>132</v>
      </c>
      <c r="B85" s="0" t="n">
        <v>45113180.5182057</v>
      </c>
      <c r="C85" s="0" t="n">
        <v>44146116.7058585</v>
      </c>
      <c r="D85" s="0" t="n">
        <v>150407575.715079</v>
      </c>
      <c r="E85" s="0" t="n">
        <v>137282812.885195</v>
      </c>
      <c r="F85" s="0" t="n">
        <v>22880468.8141992</v>
      </c>
      <c r="G85" s="0" t="n">
        <v>541187.213141094</v>
      </c>
      <c r="H85" s="0" t="n">
        <v>288426.575985067</v>
      </c>
      <c r="I85" s="0" t="n">
        <v>196357.176030012</v>
      </c>
    </row>
    <row r="86" customFormat="false" ht="12.75" hidden="false" customHeight="false" outlineLevel="0" collapsed="false">
      <c r="A86" s="0" t="n">
        <v>133</v>
      </c>
      <c r="B86" s="0" t="n">
        <v>39424707.5168103</v>
      </c>
      <c r="C86" s="0" t="n">
        <v>38475272.3099139</v>
      </c>
      <c r="D86" s="0" t="n">
        <v>132145413.874216</v>
      </c>
      <c r="E86" s="0" t="n">
        <v>137893631.887341</v>
      </c>
      <c r="F86" s="0" t="n">
        <v>0</v>
      </c>
      <c r="G86" s="0" t="n">
        <v>517886.357400718</v>
      </c>
      <c r="H86" s="0" t="n">
        <v>293489.042041647</v>
      </c>
      <c r="I86" s="0" t="n">
        <v>197228.296362859</v>
      </c>
    </row>
    <row r="87" customFormat="false" ht="12.75" hidden="false" customHeight="false" outlineLevel="0" collapsed="false">
      <c r="A87" s="0" t="n">
        <v>134</v>
      </c>
      <c r="B87" s="0" t="n">
        <v>45946310.6096302</v>
      </c>
      <c r="C87" s="0" t="n">
        <v>44967030.7656147</v>
      </c>
      <c r="D87" s="0" t="n">
        <v>153210201.231284</v>
      </c>
      <c r="E87" s="0" t="n">
        <v>139813274.501098</v>
      </c>
      <c r="F87" s="0" t="n">
        <v>23302212.4168496</v>
      </c>
      <c r="G87" s="0" t="n">
        <v>547918.068067749</v>
      </c>
      <c r="H87" s="0" t="n">
        <v>293370.480627814</v>
      </c>
      <c r="I87" s="0" t="n">
        <v>197130.421885663</v>
      </c>
    </row>
    <row r="88" customFormat="false" ht="12.75" hidden="false" customHeight="false" outlineLevel="0" collapsed="false">
      <c r="A88" s="0" t="n">
        <v>135</v>
      </c>
      <c r="B88" s="0" t="n">
        <v>40204070.2903851</v>
      </c>
      <c r="C88" s="0" t="n">
        <v>39210250.2486181</v>
      </c>
      <c r="D88" s="0" t="n">
        <v>134695951.717597</v>
      </c>
      <c r="E88" s="0" t="n">
        <v>140515233.872513</v>
      </c>
      <c r="F88" s="0" t="n">
        <v>0</v>
      </c>
      <c r="G88" s="0" t="n">
        <v>565128.217215766</v>
      </c>
      <c r="H88" s="0" t="n">
        <v>289523.337983329</v>
      </c>
      <c r="I88" s="0" t="n">
        <v>198812.123668407</v>
      </c>
    </row>
    <row r="89" customFormat="false" ht="12.75" hidden="false" customHeight="false" outlineLevel="0" collapsed="false">
      <c r="A89" s="0" t="n">
        <v>136</v>
      </c>
      <c r="B89" s="0" t="n">
        <v>46542586.3482186</v>
      </c>
      <c r="C89" s="0" t="n">
        <v>45563936.8315998</v>
      </c>
      <c r="D89" s="0" t="n">
        <v>155331689.667748</v>
      </c>
      <c r="E89" s="0" t="n">
        <v>141726211.234001</v>
      </c>
      <c r="F89" s="0" t="n">
        <v>23621035.2056669</v>
      </c>
      <c r="G89" s="0" t="n">
        <v>544199.098467598</v>
      </c>
      <c r="H89" s="0" t="n">
        <v>291653.338105246</v>
      </c>
      <c r="I89" s="0" t="n">
        <v>203995.828637063</v>
      </c>
    </row>
    <row r="90" customFormat="false" ht="12.75" hidden="false" customHeight="false" outlineLevel="0" collapsed="false">
      <c r="A90" s="0" t="n">
        <v>137</v>
      </c>
      <c r="B90" s="0" t="n">
        <v>40929347.2558924</v>
      </c>
      <c r="C90" s="0" t="n">
        <v>39869138.5346354</v>
      </c>
      <c r="D90" s="0" t="n">
        <v>137035526.417606</v>
      </c>
      <c r="E90" s="0" t="n">
        <v>142889349.466015</v>
      </c>
      <c r="F90" s="0" t="n">
        <v>0</v>
      </c>
      <c r="G90" s="0" t="n">
        <v>610163.653307868</v>
      </c>
      <c r="H90" s="0" t="n">
        <v>302916.593249415</v>
      </c>
      <c r="I90" s="0" t="n">
        <v>210183.535285312</v>
      </c>
    </row>
    <row r="91" customFormat="false" ht="12.75" hidden="false" customHeight="false" outlineLevel="0" collapsed="false">
      <c r="A91" s="0" t="n">
        <v>138</v>
      </c>
      <c r="B91" s="0" t="n">
        <v>47538138.3663251</v>
      </c>
      <c r="C91" s="0" t="n">
        <v>46500894.5994597</v>
      </c>
      <c r="D91" s="0" t="n">
        <v>158485054.635509</v>
      </c>
      <c r="E91" s="0" t="n">
        <v>144552011.535455</v>
      </c>
      <c r="F91" s="0" t="n">
        <v>24092001.9225758</v>
      </c>
      <c r="G91" s="0" t="n">
        <v>595955.5789679</v>
      </c>
      <c r="H91" s="0" t="n">
        <v>298495.318119361</v>
      </c>
      <c r="I91" s="0" t="n">
        <v>203989.813968916</v>
      </c>
    </row>
    <row r="92" customFormat="false" ht="12.75" hidden="false" customHeight="false" outlineLevel="0" collapsed="false">
      <c r="A92" s="0" t="n">
        <v>139</v>
      </c>
      <c r="B92" s="0" t="n">
        <v>41763370.2930942</v>
      </c>
      <c r="C92" s="0" t="n">
        <v>40727043.5627666</v>
      </c>
      <c r="D92" s="0" t="n">
        <v>139936896.662606</v>
      </c>
      <c r="E92" s="0" t="n">
        <v>145856191.785916</v>
      </c>
      <c r="F92" s="0" t="n">
        <v>0</v>
      </c>
      <c r="G92" s="0" t="n">
        <v>595590.83266944</v>
      </c>
      <c r="H92" s="0" t="n">
        <v>299818.079589879</v>
      </c>
      <c r="I92" s="0" t="n">
        <v>201311.168669004</v>
      </c>
    </row>
    <row r="93" customFormat="false" ht="12.75" hidden="false" customHeight="false" outlineLevel="0" collapsed="false">
      <c r="A93" s="0" t="n">
        <v>140</v>
      </c>
      <c r="B93" s="0" t="n">
        <v>48655882.9865059</v>
      </c>
      <c r="C93" s="0" t="n">
        <v>47667609.3865199</v>
      </c>
      <c r="D93" s="0" t="n">
        <v>162482859.683855</v>
      </c>
      <c r="E93" s="0" t="n">
        <v>148110030.180805</v>
      </c>
      <c r="F93" s="0" t="n">
        <v>24685005.0301342</v>
      </c>
      <c r="G93" s="0" t="n">
        <v>554320.268440935</v>
      </c>
      <c r="H93" s="0" t="n">
        <v>297156.060909298</v>
      </c>
      <c r="I93" s="0" t="n">
        <v>195424.672336701</v>
      </c>
    </row>
    <row r="94" customFormat="false" ht="12.75" hidden="false" customHeight="false" outlineLevel="0" collapsed="false">
      <c r="A94" s="0" t="n">
        <v>141</v>
      </c>
      <c r="B94" s="0" t="n">
        <v>42665619.3234528</v>
      </c>
      <c r="C94" s="0" t="n">
        <v>41649186.3008878</v>
      </c>
      <c r="D94" s="0" t="n">
        <v>143156446.178505</v>
      </c>
      <c r="E94" s="0" t="n">
        <v>149132921.220249</v>
      </c>
      <c r="F94" s="0" t="n">
        <v>0</v>
      </c>
      <c r="G94" s="0" t="n">
        <v>579675.779265277</v>
      </c>
      <c r="H94" s="0" t="n">
        <v>296846.496798401</v>
      </c>
      <c r="I94" s="0" t="n">
        <v>199872.495001893</v>
      </c>
    </row>
    <row r="95" customFormat="false" ht="12.75" hidden="false" customHeight="false" outlineLevel="0" collapsed="false">
      <c r="A95" s="0" t="n">
        <v>142</v>
      </c>
      <c r="B95" s="0" t="n">
        <v>49446010.3339661</v>
      </c>
      <c r="C95" s="0" t="n">
        <v>48449565.2008176</v>
      </c>
      <c r="D95" s="0" t="n">
        <v>165166587.766665</v>
      </c>
      <c r="E95" s="0" t="n">
        <v>150504986.171354</v>
      </c>
      <c r="F95" s="0" t="n">
        <v>25084164.3618924</v>
      </c>
      <c r="G95" s="0" t="n">
        <v>561223.130241756</v>
      </c>
      <c r="H95" s="0" t="n">
        <v>295598.504044167</v>
      </c>
      <c r="I95" s="0" t="n">
        <v>199462.141232155</v>
      </c>
    </row>
    <row r="96" customFormat="false" ht="12.75" hidden="false" customHeight="false" outlineLevel="0" collapsed="false">
      <c r="A96" s="0" t="n">
        <v>143</v>
      </c>
      <c r="B96" s="0" t="n">
        <v>43319208.8885995</v>
      </c>
      <c r="C96" s="0" t="n">
        <v>42280321.9198797</v>
      </c>
      <c r="D96" s="0" t="n">
        <v>145336596.138408</v>
      </c>
      <c r="E96" s="0" t="n">
        <v>151377805.506411</v>
      </c>
      <c r="F96" s="0" t="n">
        <v>0</v>
      </c>
      <c r="G96" s="0" t="n">
        <v>592890.103152272</v>
      </c>
      <c r="H96" s="0" t="n">
        <v>305317.362560988</v>
      </c>
      <c r="I96" s="0" t="n">
        <v>200970.718580838</v>
      </c>
    </row>
    <row r="97" customFormat="false" ht="12.75" hidden="false" customHeight="false" outlineLevel="0" collapsed="false">
      <c r="A97" s="0" t="n">
        <v>144</v>
      </c>
      <c r="B97" s="0" t="n">
        <v>49911712.9521261</v>
      </c>
      <c r="C97" s="0" t="n">
        <v>48875614.3536104</v>
      </c>
      <c r="D97" s="0" t="n">
        <v>166648228.26686</v>
      </c>
      <c r="E97" s="0" t="n">
        <v>151816060.595943</v>
      </c>
      <c r="F97" s="0" t="n">
        <v>25302676.7659905</v>
      </c>
      <c r="G97" s="0" t="n">
        <v>582159.779937195</v>
      </c>
      <c r="H97" s="0" t="n">
        <v>308353.693766605</v>
      </c>
      <c r="I97" s="0" t="n">
        <v>207978.749731248</v>
      </c>
    </row>
    <row r="98" customFormat="false" ht="12.75" hidden="false" customHeight="false" outlineLevel="0" collapsed="false">
      <c r="A98" s="0" t="n">
        <v>145</v>
      </c>
      <c r="B98" s="0" t="n">
        <v>43976627.3206225</v>
      </c>
      <c r="C98" s="0" t="n">
        <v>43021198.4863345</v>
      </c>
      <c r="D98" s="0" t="n">
        <v>147871790.664627</v>
      </c>
      <c r="E98" s="0" t="n">
        <v>153981396.282151</v>
      </c>
      <c r="F98" s="0" t="n">
        <v>0</v>
      </c>
      <c r="G98" s="0" t="n">
        <v>508931.05129366</v>
      </c>
      <c r="H98" s="0" t="n">
        <v>303446.508619329</v>
      </c>
      <c r="I98" s="0" t="n">
        <v>204358.963392792</v>
      </c>
    </row>
    <row r="99" customFormat="false" ht="12.75" hidden="false" customHeight="false" outlineLevel="0" collapsed="false">
      <c r="A99" s="0" t="n">
        <v>146</v>
      </c>
      <c r="B99" s="0" t="n">
        <v>50913364.6126894</v>
      </c>
      <c r="C99" s="0" t="n">
        <v>49944721.1118951</v>
      </c>
      <c r="D99" s="0" t="n">
        <v>170306168.549149</v>
      </c>
      <c r="E99" s="0" t="n">
        <v>155100412.873144</v>
      </c>
      <c r="F99" s="0" t="n">
        <v>25850068.8121907</v>
      </c>
      <c r="G99" s="0" t="n">
        <v>525668.631060691</v>
      </c>
      <c r="H99" s="0" t="n">
        <v>300916.125125454</v>
      </c>
      <c r="I99" s="0" t="n">
        <v>202941.06372598</v>
      </c>
    </row>
    <row r="100" customFormat="false" ht="12.75" hidden="false" customHeight="false" outlineLevel="0" collapsed="false">
      <c r="A100" s="0" t="n">
        <v>147</v>
      </c>
      <c r="B100" s="0" t="n">
        <v>44785872.4034757</v>
      </c>
      <c r="C100" s="0" t="n">
        <v>43772391.5710988</v>
      </c>
      <c r="D100" s="0" t="n">
        <v>150507453.270684</v>
      </c>
      <c r="E100" s="0" t="n">
        <v>156665990.635289</v>
      </c>
      <c r="F100" s="0" t="n">
        <v>0</v>
      </c>
      <c r="G100" s="0" t="n">
        <v>572762.138926363</v>
      </c>
      <c r="H100" s="0" t="n">
        <v>301169.909762808</v>
      </c>
      <c r="I100" s="0" t="n">
        <v>199355.405268236</v>
      </c>
    </row>
    <row r="101" customFormat="false" ht="12.75" hidden="false" customHeight="false" outlineLevel="0" collapsed="false">
      <c r="A101" s="0" t="n">
        <v>148</v>
      </c>
      <c r="B101" s="0" t="n">
        <v>51747848.0799774</v>
      </c>
      <c r="C101" s="0" t="n">
        <v>50732949.4355858</v>
      </c>
      <c r="D101" s="0" t="n">
        <v>173033846.655841</v>
      </c>
      <c r="E101" s="0" t="n">
        <v>157554432.069812</v>
      </c>
      <c r="F101" s="0" t="n">
        <v>26259072.0116353</v>
      </c>
      <c r="G101" s="0" t="n">
        <v>552994.214065924</v>
      </c>
      <c r="H101" s="0" t="n">
        <v>312610.581537012</v>
      </c>
      <c r="I101" s="0" t="n">
        <v>213276.92684096</v>
      </c>
    </row>
    <row r="102" customFormat="false" ht="12.75" hidden="false" customHeight="false" outlineLevel="0" collapsed="false">
      <c r="A102" s="0" t="n">
        <v>149</v>
      </c>
      <c r="B102" s="0" t="n">
        <v>45487892.8007509</v>
      </c>
      <c r="C102" s="0" t="n">
        <v>44478278.9673817</v>
      </c>
      <c r="D102" s="0" t="n">
        <v>152893732.115063</v>
      </c>
      <c r="E102" s="0" t="n">
        <v>159138764.765229</v>
      </c>
      <c r="F102" s="0" t="n">
        <v>0</v>
      </c>
      <c r="G102" s="0" t="n">
        <v>559023.310420447</v>
      </c>
      <c r="H102" s="0" t="n">
        <v>307216.058168206</v>
      </c>
      <c r="I102" s="0" t="n">
        <v>204820.663972238</v>
      </c>
    </row>
    <row r="103" customFormat="false" ht="12.75" hidden="false" customHeight="false" outlineLevel="0" collapsed="false">
      <c r="A103" s="0" t="n">
        <v>150</v>
      </c>
      <c r="B103" s="0" t="n">
        <v>52486092.1421617</v>
      </c>
      <c r="C103" s="0" t="n">
        <v>51453953.9225125</v>
      </c>
      <c r="D103" s="0" t="n">
        <v>175489088.917707</v>
      </c>
      <c r="E103" s="0" t="n">
        <v>159776849.297062</v>
      </c>
      <c r="F103" s="0" t="n">
        <v>26629474.8828436</v>
      </c>
      <c r="G103" s="0" t="n">
        <v>564481.59275943</v>
      </c>
      <c r="H103" s="0" t="n">
        <v>312769.553416235</v>
      </c>
      <c r="I103" s="0" t="n">
        <v>221267.2478193</v>
      </c>
    </row>
    <row r="104" customFormat="false" ht="12.75" hidden="false" customHeight="false" outlineLevel="0" collapsed="false">
      <c r="A104" s="0" t="n">
        <v>151</v>
      </c>
      <c r="B104" s="0" t="n">
        <v>45996495.6372613</v>
      </c>
      <c r="C104" s="0" t="n">
        <v>44989447.7891009</v>
      </c>
      <c r="D104" s="0" t="n">
        <v>154648188.444688</v>
      </c>
      <c r="E104" s="0" t="n">
        <v>160911931.976553</v>
      </c>
      <c r="F104" s="0" t="n">
        <v>0</v>
      </c>
      <c r="G104" s="0" t="n">
        <v>549645.008471251</v>
      </c>
      <c r="H104" s="0" t="n">
        <v>304533.295525886</v>
      </c>
      <c r="I104" s="0" t="n">
        <v>218385.063090381</v>
      </c>
    </row>
    <row r="105" customFormat="false" ht="12.75" hidden="false" customHeight="false" outlineLevel="0" collapsed="false">
      <c r="A105" s="0" t="n">
        <v>152</v>
      </c>
      <c r="B105" s="0" t="n">
        <v>53061902.2587519</v>
      </c>
      <c r="C105" s="0" t="n">
        <v>52059551.0981737</v>
      </c>
      <c r="D105" s="0" t="n">
        <v>177484479.002927</v>
      </c>
      <c r="E105" s="0" t="n">
        <v>161569136.750295</v>
      </c>
      <c r="F105" s="0" t="n">
        <v>26928189.4583826</v>
      </c>
      <c r="G105" s="0" t="n">
        <v>524967.520405004</v>
      </c>
      <c r="H105" s="0" t="n">
        <v>318772.571278326</v>
      </c>
      <c r="I105" s="0" t="n">
        <v>226587.241278402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A1:J105"/>
    </sheetView>
  </sheetViews>
  <sheetFormatPr defaultColWidth="11.625" defaultRowHeight="12.75" zeroHeight="false" outlineLevelRow="0" outlineLevelCol="0"/>
  <sheetData>
    <row r="1" customFormat="false" ht="12.8" hidden="false" customHeight="false" outlineLevel="0" collapsed="false">
      <c r="A1" s="0" t="s">
        <v>172</v>
      </c>
      <c r="B1" s="0" t="s">
        <v>207</v>
      </c>
      <c r="C1" s="0" t="s">
        <v>208</v>
      </c>
      <c r="D1" s="0" t="s">
        <v>209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2047968.06233194</v>
      </c>
      <c r="C22" s="0" t="n">
        <v>720596.872142644</v>
      </c>
      <c r="D22" s="0" t="n">
        <v>1327581.3224293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0" sqref="A1:J105"/>
    </sheetView>
  </sheetViews>
  <sheetFormatPr defaultColWidth="11.625" defaultRowHeight="12.75" zeroHeight="false" outlineLevelRow="0" outlineLevelCol="0"/>
  <sheetData>
    <row r="1" customFormat="false" ht="12.75" hidden="false" customHeight="false" outlineLevel="0" collapsed="false">
      <c r="A1" s="0" t="s">
        <v>172</v>
      </c>
      <c r="B1" s="0" t="s">
        <v>207</v>
      </c>
      <c r="C1" s="0" t="s">
        <v>208</v>
      </c>
      <c r="D1" s="0" t="s">
        <v>209</v>
      </c>
    </row>
    <row r="2" customFormat="false" ht="12.75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75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75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75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75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75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75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75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75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75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75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75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75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75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75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75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75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75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75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75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75" hidden="false" customHeight="false" outlineLevel="0" collapsed="false">
      <c r="A22" s="0" t="n">
        <v>69</v>
      </c>
      <c r="B22" s="0" t="n">
        <v>2062461.85903652</v>
      </c>
      <c r="C22" s="0" t="n">
        <v>731459.598602288</v>
      </c>
      <c r="D22" s="0" t="n">
        <v>1331215.39796986</v>
      </c>
    </row>
    <row r="23" customFormat="false" ht="12.75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75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75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75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75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75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75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75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75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75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75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75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75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75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75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75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75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75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75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75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75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75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75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75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75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75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75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75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75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75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75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75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75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75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75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75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75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75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75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75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75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75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75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75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75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75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75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75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75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75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75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75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75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75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75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75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75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75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75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75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75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75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75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75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75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75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75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75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75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75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75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75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75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75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75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75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75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75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75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75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75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75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75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A1:J105"/>
    </sheetView>
  </sheetViews>
  <sheetFormatPr defaultColWidth="11.625" defaultRowHeight="12.75" zeroHeight="false" outlineLevelRow="0" outlineLevelCol="0"/>
  <sheetData>
    <row r="1" customFormat="false" ht="12.75" hidden="false" customHeight="false" outlineLevel="0" collapsed="false">
      <c r="A1" s="0" t="s">
        <v>172</v>
      </c>
      <c r="B1" s="0" t="s">
        <v>207</v>
      </c>
      <c r="C1" s="0" t="s">
        <v>208</v>
      </c>
      <c r="D1" s="0" t="s">
        <v>209</v>
      </c>
    </row>
    <row r="2" customFormat="false" ht="12.75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75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75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75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75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75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75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75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75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75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75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75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75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75" hidden="false" customHeight="false" outlineLevel="0" collapsed="false">
      <c r="A15" s="0" t="n">
        <v>62</v>
      </c>
      <c r="B15" s="0" t="n">
        <v>298714.910433333</v>
      </c>
      <c r="C15" s="0" t="n">
        <v>53531.85415</v>
      </c>
      <c r="D15" s="0" t="n">
        <v>245394.369566667</v>
      </c>
    </row>
    <row r="16" customFormat="false" ht="12.75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75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75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75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75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75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75" hidden="false" customHeight="false" outlineLevel="0" collapsed="false">
      <c r="A22" s="0" t="n">
        <v>69</v>
      </c>
      <c r="B22" s="0" t="n">
        <v>2050629.9536024</v>
      </c>
      <c r="C22" s="0" t="n">
        <v>730431.310006556</v>
      </c>
      <c r="D22" s="0" t="n">
        <v>1320410.80570907</v>
      </c>
    </row>
    <row r="23" customFormat="false" ht="12.75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75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75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75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75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75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75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75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75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75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75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75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75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75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75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75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75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75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75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75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75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75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75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75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75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75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75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75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75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75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75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75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75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75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75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75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75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75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75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75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75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75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75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75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75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75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75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75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75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75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75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75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75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75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75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75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75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75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75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75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75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75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75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75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75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75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75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75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75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75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75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75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75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75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75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75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75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75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75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75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75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75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75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23"/>
  <sheetViews>
    <sheetView showFormulas="false" showGridLines="true" showRowColHeaders="true" showZeros="true" rightToLeft="false" tabSelected="false" showOutlineSymbols="true" defaultGridColor="true" view="normal" topLeftCell="AX1" colorId="64" zoomScale="75" zoomScaleNormal="75" zoomScalePageLayoutView="100" workbookViewId="0">
      <selection pane="topLeft" activeCell="AB26" activeCellId="1" sqref="A1:J105 AB26"/>
    </sheetView>
  </sheetViews>
  <sheetFormatPr defaultColWidth="9.03125" defaultRowHeight="12.75" zeroHeight="false" outlineLevelRow="0" outlineLevelCol="0"/>
  <cols>
    <col collapsed="false" customWidth="true" hidden="false" outlineLevel="0" max="6" min="3" style="0" width="12.42"/>
    <col collapsed="false" customWidth="true" hidden="false" outlineLevel="0" max="9" min="9" style="0" width="14.28"/>
    <col collapsed="false" customWidth="true" hidden="false" outlineLevel="0" max="16" min="15" style="0" width="12.86"/>
    <col collapsed="false" customWidth="true" hidden="false" outlineLevel="0" max="21" min="17" style="0" width="15"/>
    <col collapsed="false" customWidth="true" hidden="false" outlineLevel="0" max="28" min="27" style="0" width="13.14"/>
    <col collapsed="false" customWidth="true" hidden="false" outlineLevel="0" max="30" min="30" style="0" width="15.42"/>
    <col collapsed="false" customWidth="true" hidden="false" outlineLevel="0" max="33" min="33" style="0" width="14.43"/>
    <col collapsed="false" customWidth="true" hidden="false" outlineLevel="0" max="39" min="39" style="0" width="15.71"/>
    <col collapsed="false" customWidth="true" hidden="false" outlineLevel="0" max="41" min="41" style="0" width="19.99"/>
    <col collapsed="false" customWidth="true" hidden="false" outlineLevel="0" max="42" min="42" style="0" width="10.71"/>
    <col collapsed="false" customWidth="true" hidden="false" outlineLevel="0" max="43" min="43" style="0" width="11.14"/>
    <col collapsed="false" customWidth="true" hidden="false" outlineLevel="0" max="44" min="44" style="0" width="17.4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/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tr">
        <f aca="false">'Central scenario'!BD1</f>
        <v>Remuneración del trabajo en % VAB</v>
      </c>
      <c r="BE1" s="1"/>
      <c r="BF1" s="1" t="str">
        <f aca="false">'Central scenario'!BF1</f>
        <v>Crecimiento PIB real, función de alza población, salarios y participación en el producto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  <c r="BQ1" s="1"/>
      <c r="BR1" s="1"/>
    </row>
    <row r="2" customFormat="false" ht="12.75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"/>
      <c r="AO2" s="21"/>
      <c r="AP2" s="21"/>
      <c r="AQ2" s="21"/>
      <c r="AR2" s="21"/>
      <c r="AS2" s="21"/>
      <c r="AT2" s="21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  <c r="BQ2" s="2"/>
      <c r="BR2" s="2"/>
    </row>
    <row r="3" customFormat="false" ht="12.75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O3" s="26"/>
      <c r="AP3" s="26"/>
      <c r="AQ3" s="23" t="s">
        <v>56</v>
      </c>
      <c r="AR3" s="26" t="s">
        <v>57</v>
      </c>
      <c r="AS3" s="26" t="s">
        <v>56</v>
      </c>
      <c r="AT3" s="26" t="s">
        <v>57</v>
      </c>
      <c r="AU3" s="27"/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27" t="n">
        <f aca="false">BN3+BM3</f>
        <v>0.0611520342930874</v>
      </c>
    </row>
    <row r="4" customFormat="false" ht="12.75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-0.0328675664983813</v>
      </c>
      <c r="AM4" s="26"/>
      <c r="AO4" s="26"/>
      <c r="AP4" s="26"/>
      <c r="AQ4" s="4" t="n">
        <f aca="false">'Central scenario'!AQ4</f>
        <v>545118865</v>
      </c>
      <c r="AR4" s="4" t="n">
        <f aca="false">'Central scenario'!AR4</f>
        <v>545118865</v>
      </c>
      <c r="AS4" s="28" t="n">
        <f aca="false">AQ4/AG17</f>
        <v>0.106168675143338</v>
      </c>
      <c r="AT4" s="28" t="n">
        <f aca="false">AR4/AG17</f>
        <v>0.106168675143338</v>
      </c>
      <c r="AU4" s="27"/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0.0608076001520518</v>
      </c>
      <c r="BL4" s="25" t="n">
        <f aca="false">SUM(P14:P17)/AVERAGE(AG14:AG17)</f>
        <v>0.0139858096813864</v>
      </c>
      <c r="BM4" s="25" t="n">
        <f aca="false">SUM(D14:D17)/AVERAGE(AG14:AG17)</f>
        <v>0.0796893569690467</v>
      </c>
      <c r="BN4" s="25" t="n">
        <f aca="false">(SUM(H14:H17)+SUM(J14:J17))/AVERAGE(AG14:AG17)</f>
        <v>0</v>
      </c>
      <c r="BO4" s="26" t="n">
        <f aca="false">AL4-BN4</f>
        <v>-0.0328675664983813</v>
      </c>
      <c r="BP4" s="27" t="n">
        <f aca="false">BN4+BM4</f>
        <v>0.0796893569690467</v>
      </c>
    </row>
    <row r="5" customFormat="false" ht="12.75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-0.0327692930552249</v>
      </c>
      <c r="AM5" s="26"/>
      <c r="AO5" s="26"/>
      <c r="AP5" s="26"/>
      <c r="AQ5" s="4" t="n">
        <f aca="false">'Central scenario'!AQ5</f>
        <v>527406836</v>
      </c>
      <c r="AR5" s="4" t="n">
        <f aca="false">'Central scenario'!AR5</f>
        <v>527406836</v>
      </c>
      <c r="AS5" s="28" t="n">
        <f aca="false">AQ5/AG21</f>
        <v>0.104276181437413</v>
      </c>
      <c r="AT5" s="28" t="n">
        <f aca="false">AR5/AG21</f>
        <v>0.104276181437413</v>
      </c>
      <c r="AU5" s="27"/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0.0613980337681625</v>
      </c>
      <c r="BL5" s="25" t="n">
        <f aca="false">SUM(P18:P21)/AVERAGE(AG18:AG21)</f>
        <v>0.0153260729788297</v>
      </c>
      <c r="BM5" s="25" t="n">
        <f aca="false">SUM(D18:D21)/AVERAGE(AG18:AG21)</f>
        <v>0.0788412538445578</v>
      </c>
      <c r="BN5" s="25" t="n">
        <f aca="false">(SUM(H18:H21)+SUM(J18:J21))/AVERAGE(AG18:AG21)</f>
        <v>3.99679724492795E-005</v>
      </c>
      <c r="BO5" s="26" t="n">
        <f aca="false">AL5-BN5</f>
        <v>-0.0328092610276742</v>
      </c>
      <c r="BP5" s="27" t="n">
        <f aca="false">BN5+BM5</f>
        <v>0.078881221817007</v>
      </c>
    </row>
    <row r="6" customFormat="false" ht="12.75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-0.0365639649224516</v>
      </c>
      <c r="AM6" s="26"/>
      <c r="AO6" s="26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28" t="n">
        <f aca="false">AQ6/AG25</f>
        <v>0.109878373387073</v>
      </c>
      <c r="AT6" s="28" t="n">
        <f aca="false">AR6/AG25</f>
        <v>0.109878373387073</v>
      </c>
      <c r="AU6" s="27"/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0.0633035438722835</v>
      </c>
      <c r="BL6" s="25" t="n">
        <f aca="false">SUM(P22:P25)/AVERAGE(AG22:AG25)</f>
        <v>0.0188943005551748</v>
      </c>
      <c r="BM6" s="25" t="n">
        <f aca="false">SUM(D22:D25)/AVERAGE(AG22:AG25)</f>
        <v>0.0809732082395603</v>
      </c>
      <c r="BN6" s="25" t="n">
        <f aca="false">(SUM(H22:H25)+SUM(J22:J25))/AVERAGE(AG22:AG25)</f>
        <v>0.000543614659112845</v>
      </c>
      <c r="BO6" s="26" t="n">
        <f aca="false">AL6-BN6</f>
        <v>-0.0371075795815644</v>
      </c>
      <c r="BP6" s="27" t="n">
        <f aca="false">BN6+BM6</f>
        <v>0.0815168228986731</v>
      </c>
    </row>
    <row r="7" customFormat="false" ht="12.75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-0.0360822512087068</v>
      </c>
      <c r="AM7" s="4" t="n">
        <f aca="false">'Central scenario'!AM6</f>
        <v>22247411.6609202</v>
      </c>
      <c r="AN7" s="26" t="n">
        <f aca="false">AM7/AVERAGE(AG26:AG29)</f>
        <v>0.00431061245093195</v>
      </c>
      <c r="AO7" s="26" t="n">
        <f aca="false">AVERAGE(AG26:AG29)/AVERAGE(AG22:AG25)-1</f>
        <v>-0.0248179244456032</v>
      </c>
      <c r="AP7" s="4" t="n">
        <f aca="false">'Central scenario'!AP7</f>
        <v>24790307.5187826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0.0139500624464814</v>
      </c>
      <c r="BJ7" s="2" t="n">
        <f aca="false">BJ6+1</f>
        <v>2018</v>
      </c>
      <c r="BK7" s="25" t="n">
        <f aca="false">SUM(T26:T29)/AVERAGE(AG26:AG29)</f>
        <v>0.0590936892216491</v>
      </c>
      <c r="BL7" s="25" t="n">
        <f aca="false">SUM(P26:P29)/AVERAGE(AG26:AG29)</f>
        <v>0.0172450468690077</v>
      </c>
      <c r="BM7" s="25" t="n">
        <f aca="false">SUM(D26:D29)/AVERAGE(AG26:AG29)</f>
        <v>0.0779308935613482</v>
      </c>
      <c r="BN7" s="25" t="n">
        <f aca="false">(SUM(H26:H29)+SUM(J26:J29))/AVERAGE(AG26:AG29)</f>
        <v>0.000951746738783257</v>
      </c>
      <c r="BO7" s="26" t="n">
        <f aca="false">AL7-BN7</f>
        <v>-0.0370339979474901</v>
      </c>
      <c r="BP7" s="27" t="n">
        <f aca="false">BN7+BM7</f>
        <v>0.0788826403001315</v>
      </c>
    </row>
    <row r="8" customFormat="false" ht="12.75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4"/>
      <c r="AI8" s="4"/>
      <c r="AJ8" s="25"/>
      <c r="AK8" s="21" t="n">
        <f aca="false">AK7+1</f>
        <v>2019</v>
      </c>
      <c r="AL8" s="26" t="n">
        <f aca="false">SUM(AB30:AB33)/AVERAGE(AG30:AG33)</f>
        <v>-0.0369597097627691</v>
      </c>
      <c r="AM8" s="4" t="n">
        <f aca="false">'Central scenario'!AM7</f>
        <v>20644316.2443057</v>
      </c>
      <c r="AN8" s="26" t="n">
        <f aca="false">AM8/AVERAGE(AG30:AG33)</f>
        <v>0.00412796697626419</v>
      </c>
      <c r="AO8" s="26" t="n">
        <f aca="false">AVERAGE(AG30:AG33)/AVERAGE(AG26:AG29)-1</f>
        <v>-0.031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28" t="n">
        <f aca="false">AQ8/AG33</f>
        <v>0.0909586159959176</v>
      </c>
      <c r="AT8" s="28" t="n">
        <f aca="false">AR8/AG33</f>
        <v>0.0909586159959176</v>
      </c>
      <c r="AU8" s="27"/>
      <c r="AV8" s="2" t="n">
        <v>11082939</v>
      </c>
      <c r="AX8" s="2" t="n">
        <f aca="false">(AV8-AV7)/AV7</f>
        <v>0.00641144738254397</v>
      </c>
      <c r="BI8" s="25" t="n">
        <f aca="false">T15/AG15</f>
        <v>0.0146066802010689</v>
      </c>
      <c r="BJ8" s="2" t="n">
        <f aca="false">BJ7+1</f>
        <v>2019</v>
      </c>
      <c r="BK8" s="25" t="n">
        <f aca="false">SUM(T30:T33)/AVERAGE(AG30:AG33)</f>
        <v>0.052393161489659</v>
      </c>
      <c r="BL8" s="25" t="n">
        <f aca="false">SUM(P30:P33)/AVERAGE(AG30:AG33)</f>
        <v>0.0157640041410029</v>
      </c>
      <c r="BM8" s="25" t="n">
        <f aca="false">SUM(D30:D33)/AVERAGE(AG30:AG33)</f>
        <v>0.0735888671114252</v>
      </c>
      <c r="BN8" s="25" t="n">
        <f aca="false">(SUM(H30:H33)+SUM(J30:J33))/AVERAGE(AG30:AG33)</f>
        <v>0.000858268012214512</v>
      </c>
      <c r="BO8" s="26" t="n">
        <f aca="false">AL8-BN8</f>
        <v>-0.0378179777749836</v>
      </c>
      <c r="BP8" s="27" t="n">
        <f aca="false">BN8+BM8</f>
        <v>0.0744471351236398</v>
      </c>
    </row>
    <row r="9" customFormat="false" ht="12.75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-0.0353605778007896</v>
      </c>
      <c r="AM9" s="4" t="n">
        <f aca="false">'Central scenario'!AM8</f>
        <v>19740259.6575456</v>
      </c>
      <c r="AN9" s="26" t="n">
        <f aca="false">AM9/AVERAGE(AG34:AG37)</f>
        <v>0.00394719490851168</v>
      </c>
      <c r="AO9" s="26" t="n">
        <f aca="false">AVERAGE(AG34:AG37)/AVERAGE(AG30:AG33)-1</f>
        <v>0</v>
      </c>
      <c r="AP9" s="30" t="n">
        <f aca="false">'Central scenario'!AP9</f>
        <v>-653480.613728469</v>
      </c>
      <c r="AQ9" s="4" t="n">
        <f aca="false">AQ8*(1+AO9)</f>
        <v>417239344.620462</v>
      </c>
      <c r="AR9" s="4" t="n">
        <f aca="false">((((((AQ8*((1+AO9)^(6/12)))*((1+AO9)^(1/12))+AP9)*((1+AO9)^(1/12))-AM9/12)*((1+AO9)^(1/12))-AM9/12)*((1+AO9)^(1/12))-AM9/12)*((1+AO9)^(1/12))-AM9/12)*((1+AO9)^(1/12))-AM9/12</f>
        <v>408360755.816089</v>
      </c>
      <c r="AS9" s="28" t="n">
        <f aca="false">AQ9/AG37</f>
        <v>0.0794569090341755</v>
      </c>
      <c r="AT9" s="28" t="n">
        <f aca="false">AR9/AG37</f>
        <v>0.0777661163702607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0.0146909917367146</v>
      </c>
      <c r="BJ9" s="2" t="n">
        <f aca="false">BJ8+1</f>
        <v>2020</v>
      </c>
      <c r="BK9" s="25" t="n">
        <f aca="false">SUM(T34:T37)/AVERAGE(AG34:AG37)</f>
        <v>0.0543946955407165</v>
      </c>
      <c r="BL9" s="25" t="n">
        <f aca="false">SUM(P34:P37)/AVERAGE(AG34:AG37)</f>
        <v>0.0143812797769252</v>
      </c>
      <c r="BM9" s="25" t="n">
        <f aca="false">SUM(D34:D37)/AVERAGE(AG34:AG37)</f>
        <v>0.0753739935645809</v>
      </c>
      <c r="BN9" s="25" t="n">
        <f aca="false">(SUM(H34:H37)+SUM(J34:J37))/AVERAGE(AG34:AG37)</f>
        <v>0.00112124994523105</v>
      </c>
      <c r="BO9" s="26" t="n">
        <f aca="false">AL9-BN9</f>
        <v>-0.0364818277460206</v>
      </c>
      <c r="BP9" s="27" t="n">
        <f aca="false">BN9+BM9</f>
        <v>0.076495243509812</v>
      </c>
    </row>
    <row r="10" customFormat="false" ht="12.75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-0.0349353440751681</v>
      </c>
      <c r="AM10" s="4" t="n">
        <f aca="false">'Central scenario'!AM9</f>
        <v>18862810.403066</v>
      </c>
      <c r="AN10" s="26" t="n">
        <f aca="false">AM10/AVERAGE(AG38:AG41)</f>
        <v>0.00365775716624808</v>
      </c>
      <c r="AO10" s="26" t="n">
        <f aca="false">AVERAGE(AG38:AG41)/AVERAGE(AG34:AG37)-1</f>
        <v>0.0311628084177307</v>
      </c>
      <c r="AP10" s="26"/>
      <c r="AQ10" s="4" t="n">
        <f aca="false">AQ9*(1+AO10)</f>
        <v>430241694.381208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401955689.501849</v>
      </c>
      <c r="AS10" s="28" t="n">
        <f aca="false">AQ10/AG41</f>
        <v>0.0841363847434384</v>
      </c>
      <c r="AT10" s="28" t="n">
        <f aca="false">AR10/AG41</f>
        <v>0.0786048841462974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0.0175894981228246</v>
      </c>
      <c r="BJ10" s="2" t="n">
        <f aca="false">BJ9+1</f>
        <v>2021</v>
      </c>
      <c r="BK10" s="25" t="n">
        <f aca="false">SUM(T38:T41)/AVERAGE(AG38:AG41)</f>
        <v>0.055359952183041</v>
      </c>
      <c r="BL10" s="25" t="n">
        <f aca="false">SUM(P38:P41)/AVERAGE(AG38:AG41)</f>
        <v>0.0143205472725846</v>
      </c>
      <c r="BM10" s="25" t="n">
        <f aca="false">SUM(D38:D41)/AVERAGE(AG38:AG41)</f>
        <v>0.0759747489856245</v>
      </c>
      <c r="BN10" s="25" t="n">
        <f aca="false">(SUM(H38:H41)+SUM(J38:J41))/AVERAGE(AG38:AG41)</f>
        <v>0.00153469799770509</v>
      </c>
      <c r="BO10" s="26" t="n">
        <f aca="false">AL10-BN10</f>
        <v>-0.0364700420728732</v>
      </c>
      <c r="BP10" s="27" t="n">
        <f aca="false">BN10+BM10</f>
        <v>0.0775094469833296</v>
      </c>
    </row>
    <row r="11" customFormat="false" ht="12.75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-0.0357000950993855</v>
      </c>
      <c r="AM11" s="4" t="n">
        <f aca="false">'Central scenario'!AM10</f>
        <v>17835539.214349</v>
      </c>
      <c r="AN11" s="26" t="n">
        <f aca="false">AM11/AVERAGE(AG42:AG45)</f>
        <v>0.00343103410017902</v>
      </c>
      <c r="AO11" s="26" t="n">
        <f aca="false">AVERAGE(AG42:AG45)/AVERAGE(AG38:AG41)-1</f>
        <v>0.00802123167014623</v>
      </c>
      <c r="AP11" s="26"/>
      <c r="AQ11" s="4" t="n">
        <f aca="false">AQ10*(1+AO11)</f>
        <v>433692762.685996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387278854.041549</v>
      </c>
      <c r="AS11" s="28" t="n">
        <f aca="false">AQ11/AG45</f>
        <v>0.082662493871785</v>
      </c>
      <c r="AT11" s="28" t="n">
        <f aca="false">AR11/AG45</f>
        <v>0.0738159329674126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0.0148728180820985</v>
      </c>
      <c r="BJ11" s="2" t="n">
        <f aca="false">BJ10+1</f>
        <v>2022</v>
      </c>
      <c r="BK11" s="25" t="n">
        <f aca="false">SUM(T42:T45)/AVERAGE(AG42:AG45)</f>
        <v>0.0571545806377253</v>
      </c>
      <c r="BL11" s="25" t="n">
        <f aca="false">SUM(P42:P45)/AVERAGE(AG42:AG45)</f>
        <v>0.0146042279595421</v>
      </c>
      <c r="BM11" s="25" t="n">
        <f aca="false">SUM(D42:D45)/AVERAGE(AG42:AG45)</f>
        <v>0.0782504477775686</v>
      </c>
      <c r="BN11" s="25" t="n">
        <f aca="false">(SUM(H42:H45)+SUM(J42:J45))/AVERAGE(AG42:AG45)</f>
        <v>0.00194000262897159</v>
      </c>
      <c r="BO11" s="26" t="n">
        <f aca="false">AL11-BN11</f>
        <v>-0.037640097728357</v>
      </c>
      <c r="BP11" s="27" t="n">
        <f aca="false">BN11+BM11</f>
        <v>0.0801904504065402</v>
      </c>
    </row>
    <row r="12" customFormat="false" ht="11.4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-0.0358707901776359</v>
      </c>
      <c r="AM12" s="4" t="n">
        <f aca="false">'Central scenario'!AM11</f>
        <v>16827143.6015023</v>
      </c>
      <c r="AN12" s="26" t="n">
        <f aca="false">AM12/AVERAGE(AG46:AG49)</f>
        <v>0.00319835895730875</v>
      </c>
      <c r="AO12" s="26" t="n">
        <f aca="false">AVERAGE(AG46:AG49)/AVERAGE(AG42:AG45)-1</f>
        <v>0.0120966513100726</v>
      </c>
      <c r="AP12" s="26"/>
      <c r="AQ12" s="4" t="n">
        <f aca="false">AQ11*(1+AO12)</f>
        <v>438938992.811911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375043395.533358</v>
      </c>
      <c r="AS12" s="28" t="n">
        <f aca="false">AQ12/AG49</f>
        <v>0.0830269044980073</v>
      </c>
      <c r="AT12" s="28" t="n">
        <f aca="false">AR12/AG49</f>
        <v>0.0709408202358082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0.0151159054132633</v>
      </c>
      <c r="BJ12" s="2" t="n">
        <f aca="false">BJ11+1</f>
        <v>2023</v>
      </c>
      <c r="BK12" s="25" t="n">
        <f aca="false">SUM(T46:T49)/AVERAGE(AG46:AG49)</f>
        <v>0.0591042154786847</v>
      </c>
      <c r="BL12" s="25" t="n">
        <f aca="false">SUM(P46:P49)/AVERAGE(AG46:AG49)</f>
        <v>0.0148807086830797</v>
      </c>
      <c r="BM12" s="25" t="n">
        <f aca="false">SUM(D46:D49)/AVERAGE(AG46:AG49)</f>
        <v>0.080094296973241</v>
      </c>
      <c r="BN12" s="25" t="n">
        <f aca="false">(SUM(H46:H49)+SUM(J46:J49))/AVERAGE(AG46:AG49)</f>
        <v>0.002240379086424</v>
      </c>
      <c r="BO12" s="26" t="n">
        <f aca="false">AL12-BN12</f>
        <v>-0.0381111692640599</v>
      </c>
      <c r="BP12" s="27" t="n">
        <f aca="false">BN12+BM12</f>
        <v>0.082334676059665</v>
      </c>
    </row>
    <row r="13" customFormat="false" ht="12.75" hidden="false" customHeight="false" outlineLevel="0" collapsed="false">
      <c r="C13" s="3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-0.0365603275301006</v>
      </c>
      <c r="AM13" s="13" t="n">
        <f aca="false">'Central scenario'!AM12</f>
        <v>15842663.6881786</v>
      </c>
      <c r="AN13" s="34" t="n">
        <f aca="false">AM13/AVERAGE(AG50:AG53)</f>
        <v>0.00296277446119554</v>
      </c>
      <c r="AO13" s="34" t="n">
        <f aca="false">'GDP evolution by scenario'!G49</f>
        <v>0.0219235812596228</v>
      </c>
      <c r="AP13" s="34"/>
      <c r="AQ13" s="13" t="n">
        <f aca="false">AQ12*(1+AO13)</f>
        <v>448562107.48884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367264457.573738</v>
      </c>
      <c r="AS13" s="35" t="n">
        <f aca="false">AQ13/AG53</f>
        <v>0.083278556385575</v>
      </c>
      <c r="AT13" s="35" t="n">
        <f aca="false">AR13/AG53</f>
        <v>0.0681851037522894</v>
      </c>
      <c r="BI13" s="27" t="n">
        <f aca="false">T20/AG20</f>
        <v>0.0144379704044805</v>
      </c>
      <c r="BJ13" s="0" t="n">
        <f aca="false">BJ12+1</f>
        <v>2024</v>
      </c>
      <c r="BK13" s="27" t="n">
        <f aca="false">SUM(T50:T53)/AVERAGE(AG50:AG53)</f>
        <v>0.0598190492814906</v>
      </c>
      <c r="BL13" s="27" t="n">
        <f aca="false">SUM(P50:P53)/AVERAGE(AG50:AG53)</f>
        <v>0.0148912502347845</v>
      </c>
      <c r="BM13" s="27" t="n">
        <f aca="false">SUM(D50:D53)/AVERAGE(AG50:AG53)</f>
        <v>0.0814881265768067</v>
      </c>
      <c r="BN13" s="27" t="n">
        <f aca="false">(SUM(H50:H53)+SUM(J50:J53))/AVERAGE(AG50:AG53)</f>
        <v>0.00260067652252119</v>
      </c>
      <c r="BO13" s="34" t="n">
        <f aca="false">AL13-BN13</f>
        <v>-0.0391610040526218</v>
      </c>
      <c r="BP13" s="27" t="n">
        <f aca="false">BN13+BM13</f>
        <v>0.0840888030993279</v>
      </c>
    </row>
    <row r="14" customFormat="false" ht="12.75" hidden="false" customHeight="false" outlineLevel="0" collapsed="false">
      <c r="A14" s="5" t="n">
        <v>2015</v>
      </c>
      <c r="B14" s="5" t="n">
        <v>1</v>
      </c>
      <c r="C14" s="6"/>
      <c r="D14" s="55" t="n">
        <f aca="false">'Low pensions'!Q14</f>
        <v>93656358.855066</v>
      </c>
      <c r="E14" s="6"/>
      <c r="F14" s="8" t="n">
        <f aca="false">'Low pensions'!I14</f>
        <v>17023151.8533019</v>
      </c>
      <c r="G14" s="55" t="n">
        <f aca="false">'Low pensions'!K14</f>
        <v>0</v>
      </c>
      <c r="H14" s="55" t="n">
        <f aca="false">'Low pensions'!V14</f>
        <v>0</v>
      </c>
      <c r="I14" s="55" t="n">
        <f aca="false">'Low pensions'!M14</f>
        <v>0</v>
      </c>
      <c r="J14" s="55" t="n">
        <f aca="false">'Low pensions'!W14</f>
        <v>0</v>
      </c>
      <c r="K14" s="6"/>
      <c r="L14" s="55" t="n">
        <f aca="false">'Low pensions'!N14</f>
        <v>2735454.99361359</v>
      </c>
      <c r="M14" s="8"/>
      <c r="N14" s="55" t="n">
        <f aca="false">'Low pensions'!L14</f>
        <v>691939.443819597</v>
      </c>
      <c r="O14" s="6"/>
      <c r="P14" s="55" t="n">
        <f aca="false">'Low pensions'!X14</f>
        <v>18001135.6304208</v>
      </c>
      <c r="Q14" s="8"/>
      <c r="R14" s="55" t="n">
        <f aca="false">'Low SIPA income'!G9</f>
        <v>17909252.1332219</v>
      </c>
      <c r="S14" s="8"/>
      <c r="T14" s="55" t="n">
        <f aca="false">'Low SIPA income'!J9</f>
        <v>68477577.7567019</v>
      </c>
      <c r="U14" s="6"/>
      <c r="V14" s="55" t="n">
        <f aca="false">'Low SIPA income'!F9</f>
        <v>135449.214417351</v>
      </c>
      <c r="W14" s="8"/>
      <c r="X14" s="55" t="n">
        <f aca="false">'Low SIPA income'!M9</f>
        <v>340209.375524275</v>
      </c>
      <c r="Y14" s="6"/>
      <c r="Z14" s="6" t="n">
        <f aca="false">R14+V14-N14-L14-F14</f>
        <v>-2405844.94309588</v>
      </c>
      <c r="AA14" s="6"/>
      <c r="AB14" s="6" t="n">
        <f aca="false">T14-P14-D14</f>
        <v>-43179916.7287849</v>
      </c>
      <c r="AC14" s="24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AE14/$AE$6*$AD$6</f>
        <v>4908764962.12201</v>
      </c>
      <c r="AH14" s="6"/>
      <c r="AI14" s="6"/>
      <c r="AJ14" s="36" t="n">
        <f aca="false">AB14/AG14</f>
        <v>-0.0087964930205415</v>
      </c>
      <c r="AK14" s="37" t="n">
        <f aca="false">AK13+1</f>
        <v>2025</v>
      </c>
      <c r="AL14" s="38" t="n">
        <f aca="false">SUM(AB54:AB57)/AVERAGE(AG54:AG57)</f>
        <v>-0.0371313487834789</v>
      </c>
      <c r="AM14" s="6" t="n">
        <f aca="false">'Central scenario'!AM13</f>
        <v>14900507.1403892</v>
      </c>
      <c r="AN14" s="38" t="n">
        <f aca="false">AM14/AVERAGE(AG54:AG57)</f>
        <v>0.00272099539392562</v>
      </c>
      <c r="AO14" s="38" t="n">
        <f aca="false">'GDP evolution by scenario'!G53</f>
        <v>0.0288045691322822</v>
      </c>
      <c r="AP14" s="38"/>
      <c r="AQ14" s="6" t="n">
        <f aca="false">AQ13*(1+AO14)</f>
        <v>461482745.724124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362747135.616461</v>
      </c>
      <c r="AS14" s="39" t="n">
        <f aca="false">AQ14/AG57</f>
        <v>0.0832392835105213</v>
      </c>
      <c r="AT14" s="39" t="n">
        <f aca="false">AR14/AG57</f>
        <v>0.0654299904903891</v>
      </c>
      <c r="AU14" s="5"/>
      <c r="AV14" s="5"/>
      <c r="AW14" s="40" t="n">
        <f aca="false">workers_and_wage_low!C2</f>
        <v>10914398</v>
      </c>
      <c r="AX14" s="5"/>
      <c r="AY14" s="36" t="n">
        <f aca="false">(AW14-AV6)/AV6</f>
        <v>-0.0223205379996999</v>
      </c>
      <c r="AZ14" s="41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0.0169850135026037</v>
      </c>
      <c r="BJ14" s="5" t="n">
        <f aca="false">BJ13+1</f>
        <v>2025</v>
      </c>
      <c r="BK14" s="36" t="n">
        <f aca="false">SUM(T54:T57)/AVERAGE(AG54:AG57)</f>
        <v>0.0598633519722568</v>
      </c>
      <c r="BL14" s="36" t="n">
        <f aca="false">SUM(P54:P57)/AVERAGE(AG54:AG57)</f>
        <v>0.0148254570659725</v>
      </c>
      <c r="BM14" s="36" t="n">
        <f aca="false">SUM(D54:D57)/AVERAGE(AG54:AG57)</f>
        <v>0.0821692436897632</v>
      </c>
      <c r="BN14" s="36" t="n">
        <f aca="false">(SUM(H54:H57)+SUM(J54:J57))/AVERAGE(AG54:AG57)</f>
        <v>0.00354476437301311</v>
      </c>
      <c r="BO14" s="38" t="n">
        <f aca="false">AL14-BN14</f>
        <v>-0.040676113156492</v>
      </c>
      <c r="BP14" s="27" t="n">
        <f aca="false">BN14+BM14</f>
        <v>0.0857140080627763</v>
      </c>
      <c r="BQ14" s="5"/>
      <c r="BR14" s="5"/>
    </row>
    <row r="15" customFormat="false" ht="12.75" hidden="false" customHeight="false" outlineLevel="0" collapsed="false">
      <c r="A15" s="7" t="n">
        <v>2015</v>
      </c>
      <c r="B15" s="7" t="n">
        <v>2</v>
      </c>
      <c r="C15" s="9"/>
      <c r="D15" s="56" t="n">
        <f aca="false">'Low pensions'!Q15</f>
        <v>107958694.759278</v>
      </c>
      <c r="E15" s="9"/>
      <c r="F15" s="42" t="n">
        <f aca="false">'Low pensions'!I15</f>
        <v>19622770.7038608</v>
      </c>
      <c r="G15" s="56" t="n">
        <f aca="false">'Low pensions'!K15</f>
        <v>0</v>
      </c>
      <c r="H15" s="56" t="n">
        <f aca="false">'Low pensions'!V15</f>
        <v>0</v>
      </c>
      <c r="I15" s="56" t="n">
        <f aca="false">'Low pensions'!M15</f>
        <v>0</v>
      </c>
      <c r="J15" s="56" t="n">
        <f aca="false">'Low pensions'!W15</f>
        <v>0</v>
      </c>
      <c r="K15" s="9"/>
      <c r="L15" s="56" t="n">
        <f aca="false">'Low pensions'!N15</f>
        <v>2478245.90902603</v>
      </c>
      <c r="M15" s="42"/>
      <c r="N15" s="56" t="n">
        <f aca="false">'Low pensions'!L15</f>
        <v>799976.431236599</v>
      </c>
      <c r="O15" s="9"/>
      <c r="P15" s="56" t="n">
        <f aca="false">'Low pensions'!X15</f>
        <v>17260864.0964792</v>
      </c>
      <c r="Q15" s="42"/>
      <c r="R15" s="56" t="n">
        <f aca="false">'Low SIPA income'!G10</f>
        <v>22054908.2307236</v>
      </c>
      <c r="S15" s="42"/>
      <c r="T15" s="56" t="n">
        <f aca="false">'Low SIPA income'!J10</f>
        <v>84328853.1565612</v>
      </c>
      <c r="U15" s="9"/>
      <c r="V15" s="56" t="n">
        <f aca="false">'Low SIPA income'!F10</f>
        <v>151084.142402353</v>
      </c>
      <c r="W15" s="42"/>
      <c r="X15" s="56" t="n">
        <f aca="false">'Low SIPA income'!M10</f>
        <v>379479.806947783</v>
      </c>
      <c r="Y15" s="9"/>
      <c r="Z15" s="9" t="n">
        <f aca="false">R15+V15-N15-L15-F15</f>
        <v>-695000.670997527</v>
      </c>
      <c r="AA15" s="9"/>
      <c r="AB15" s="9" t="n">
        <f aca="false">T15-P15-D15</f>
        <v>-40890705.6991963</v>
      </c>
      <c r="AC15" s="24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AE15/$AE$6*$AD$6</f>
        <v>5773307281.03367</v>
      </c>
      <c r="AH15" s="9"/>
      <c r="AI15" s="9"/>
      <c r="AJ15" s="43" t="n">
        <f aca="false">AB15/AG15</f>
        <v>-0.00708271770559129</v>
      </c>
      <c r="AK15" s="44" t="n">
        <f aca="false">AK14+1</f>
        <v>2026</v>
      </c>
      <c r="AL15" s="45" t="n">
        <f aca="false">SUM(AB58:AB61)/AVERAGE(AG58:AG61)</f>
        <v>-0.035047143539885</v>
      </c>
      <c r="AM15" s="9" t="n">
        <f aca="false">'Central scenario'!AM14</f>
        <v>13946867.9480024</v>
      </c>
      <c r="AN15" s="45" t="n">
        <f aca="false">AM15/AVERAGE(AG58:AG61)</f>
        <v>0.00246601992607424</v>
      </c>
      <c r="AO15" s="45" t="n">
        <f aca="false">'GDP evolution by scenario'!G57</f>
        <v>0.0378457648870452</v>
      </c>
      <c r="AP15" s="45"/>
      <c r="AQ15" s="9" t="n">
        <f aca="false">AQ14*(1+AO15)</f>
        <v>478947913.218228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362288411.010784</v>
      </c>
      <c r="AS15" s="46" t="n">
        <f aca="false">AQ15/AG61</f>
        <v>0.0839455618403637</v>
      </c>
      <c r="AT15" s="46" t="n">
        <f aca="false">AR15/AG61</f>
        <v>0.0634985629359986</v>
      </c>
      <c r="AU15" s="7"/>
      <c r="AV15" s="7"/>
      <c r="AW15" s="47" t="n">
        <f aca="false">workers_and_wage_low!C3</f>
        <v>11021763</v>
      </c>
      <c r="AX15" s="7"/>
      <c r="AY15" s="43" t="n">
        <f aca="false">(AW15-AW14)/AW14</f>
        <v>0.00983700612713592</v>
      </c>
      <c r="AZ15" s="48" t="n">
        <f aca="false">workers_and_wage_low!B3</f>
        <v>6778.90225184158</v>
      </c>
      <c r="BA15" s="43" t="n">
        <f aca="false">(AZ15-AZ14)/AZ14</f>
        <v>0.0567615243741836</v>
      </c>
      <c r="BB15" s="43"/>
      <c r="BC15" s="43"/>
      <c r="BD15" s="43"/>
      <c r="BE15" s="43"/>
      <c r="BF15" s="7"/>
      <c r="BG15" s="7"/>
      <c r="BH15" s="7"/>
      <c r="BI15" s="43" t="n">
        <f aca="false">T22/AG22</f>
        <v>0.0149820457306098</v>
      </c>
      <c r="BJ15" s="7" t="n">
        <f aca="false">BJ14+1</f>
        <v>2026</v>
      </c>
      <c r="BK15" s="43" t="n">
        <f aca="false">SUM(T58:T61)/AVERAGE(AG58:AG61)</f>
        <v>0.0602933819116431</v>
      </c>
      <c r="BL15" s="43" t="n">
        <f aca="false">SUM(P58:P61)/AVERAGE(AG58:AG61)</f>
        <v>0.0143713169570242</v>
      </c>
      <c r="BM15" s="43" t="n">
        <f aca="false">SUM(D58:D61)/AVERAGE(AG58:AG61)</f>
        <v>0.0809692084945039</v>
      </c>
      <c r="BN15" s="43" t="n">
        <f aca="false">(SUM(H58:H61)+SUM(J58:J61))/AVERAGE(AG58:AG61)</f>
        <v>0.00460215058686128</v>
      </c>
      <c r="BO15" s="45" t="n">
        <f aca="false">AL15-BN15</f>
        <v>-0.0396492941267463</v>
      </c>
      <c r="BP15" s="27" t="n">
        <f aca="false">BN15+BM15</f>
        <v>0.0855713590813652</v>
      </c>
      <c r="BQ15" s="7"/>
      <c r="BR15" s="7"/>
    </row>
    <row r="16" customFormat="false" ht="12.75" hidden="false" customHeight="false" outlineLevel="0" collapsed="false">
      <c r="A16" s="7" t="n">
        <v>2015</v>
      </c>
      <c r="B16" s="7" t="n">
        <v>3</v>
      </c>
      <c r="C16" s="9"/>
      <c r="D16" s="56" t="n">
        <f aca="false">'Low pensions'!Q16</f>
        <v>104676876.044301</v>
      </c>
      <c r="E16" s="9"/>
      <c r="F16" s="42" t="n">
        <f aca="false">'Low pensions'!I16</f>
        <v>19026261.3047871</v>
      </c>
      <c r="G16" s="56" t="n">
        <f aca="false">'Low pensions'!K16</f>
        <v>0</v>
      </c>
      <c r="H16" s="56" t="n">
        <f aca="false">'Low pensions'!V16</f>
        <v>0</v>
      </c>
      <c r="I16" s="56" t="n">
        <f aca="false">'Low pensions'!M16</f>
        <v>0</v>
      </c>
      <c r="J16" s="56" t="n">
        <f aca="false">'Low pensions'!W16</f>
        <v>0</v>
      </c>
      <c r="K16" s="9"/>
      <c r="L16" s="56" t="n">
        <f aca="false">'Low pensions'!N16</f>
        <v>2919136.7623483</v>
      </c>
      <c r="M16" s="42"/>
      <c r="N16" s="56" t="n">
        <f aca="false">'Low pensions'!L16</f>
        <v>777485.531692199</v>
      </c>
      <c r="O16" s="9"/>
      <c r="P16" s="56" t="n">
        <f aca="false">'Low pensions'!X16</f>
        <v>19424910.5368702</v>
      </c>
      <c r="Q16" s="42"/>
      <c r="R16" s="56" t="n">
        <f aca="false">'Low SIPA income'!G11</f>
        <v>20136934.9831803</v>
      </c>
      <c r="S16" s="42"/>
      <c r="T16" s="56" t="n">
        <f aca="false">'Low SIPA income'!J11</f>
        <v>76995316.2105775</v>
      </c>
      <c r="U16" s="9"/>
      <c r="V16" s="56" t="n">
        <f aca="false">'Low SIPA income'!F11</f>
        <v>149343.027816335</v>
      </c>
      <c r="W16" s="42"/>
      <c r="X16" s="56" t="n">
        <f aca="false">'Low SIPA income'!M11</f>
        <v>375106.62908497</v>
      </c>
      <c r="Y16" s="9"/>
      <c r="Z16" s="9" t="n">
        <f aca="false">R16+V16-N16-L16-F16</f>
        <v>-2436605.587831</v>
      </c>
      <c r="AA16" s="9"/>
      <c r="AB16" s="9" t="n">
        <f aca="false">T16-P16-D16</f>
        <v>-47106470.3705938</v>
      </c>
      <c r="AC16" s="24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AE16/$AE$6*$AD$6</f>
        <v>5240988327.43582</v>
      </c>
      <c r="AH16" s="9"/>
      <c r="AI16" s="9"/>
      <c r="AJ16" s="43" t="n">
        <f aca="false">AB16/AG16</f>
        <v>-0.0089880891594431</v>
      </c>
      <c r="AK16" s="44" t="n">
        <f aca="false">AK15+1</f>
        <v>2027</v>
      </c>
      <c r="AL16" s="45" t="n">
        <f aca="false">SUM(AB62:AB65)/AVERAGE(AG62:AG65)</f>
        <v>-0.0333813401308245</v>
      </c>
      <c r="AM16" s="9" t="n">
        <f aca="false">'Central scenario'!AM15</f>
        <v>13032040.9288315</v>
      </c>
      <c r="AN16" s="45" t="n">
        <f aca="false">AM16/AVERAGE(AG62:AG65)</f>
        <v>0.00226607447737412</v>
      </c>
      <c r="AO16" s="45" t="n">
        <f aca="false">'GDP evolution by scenario'!G61</f>
        <v>0.032032146171967</v>
      </c>
      <c r="AP16" s="45"/>
      <c r="AQ16" s="9" t="n">
        <f aca="false">AQ15*(1+AO16)</f>
        <v>494289642.783193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360671006.003184</v>
      </c>
      <c r="AS16" s="46" t="n">
        <f aca="false">AQ16/AG65</f>
        <v>0.0854784848033779</v>
      </c>
      <c r="AT16" s="46" t="n">
        <f aca="false">AR16/AG65</f>
        <v>0.0623715498711853</v>
      </c>
      <c r="AU16" s="7"/>
      <c r="AV16" s="7"/>
      <c r="AW16" s="47" t="n">
        <f aca="false">workers_and_wage_low!C4</f>
        <v>11059493</v>
      </c>
      <c r="AX16" s="7"/>
      <c r="AY16" s="43" t="n">
        <f aca="false">(AW16-AW15)/AW15</f>
        <v>0.00342322730038742</v>
      </c>
      <c r="AZ16" s="48" t="n">
        <f aca="false">workers_and_wage_low!B4</f>
        <v>7092.02100217064</v>
      </c>
      <c r="BA16" s="43" t="n">
        <f aca="false">(AZ16-AZ15)/AZ15</f>
        <v>0.0461901851799082</v>
      </c>
      <c r="BB16" s="43"/>
      <c r="BC16" s="43"/>
      <c r="BD16" s="43"/>
      <c r="BE16" s="43"/>
      <c r="BF16" s="7"/>
      <c r="BG16" s="7"/>
      <c r="BH16" s="7"/>
      <c r="BI16" s="43" t="n">
        <f aca="false">T23/AG23</f>
        <v>0.0156927252347623</v>
      </c>
      <c r="BJ16" s="7" t="n">
        <f aca="false">BJ15+1</f>
        <v>2027</v>
      </c>
      <c r="BK16" s="43" t="n">
        <f aca="false">SUM(T62:T65)/AVERAGE(AG62:AG65)</f>
        <v>0.0611499694187352</v>
      </c>
      <c r="BL16" s="43" t="n">
        <f aca="false">SUM(P62:P65)/AVERAGE(AG62:AG65)</f>
        <v>0.01411277900552</v>
      </c>
      <c r="BM16" s="43" t="n">
        <f aca="false">SUM(D62:D65)/AVERAGE(AG62:AG65)</f>
        <v>0.0804185305440397</v>
      </c>
      <c r="BN16" s="43" t="n">
        <f aca="false">(SUM(H62:H65)+SUM(J62:J65))/AVERAGE(AG62:AG65)</f>
        <v>0.00554400969088053</v>
      </c>
      <c r="BO16" s="45" t="n">
        <f aca="false">AL16-BN16</f>
        <v>-0.038925349821705</v>
      </c>
      <c r="BP16" s="27" t="n">
        <f aca="false">BN16+BM16</f>
        <v>0.0859625402349203</v>
      </c>
      <c r="BQ16" s="7"/>
      <c r="BR16" s="7"/>
    </row>
    <row r="17" customFormat="false" ht="12.75" hidden="false" customHeight="false" outlineLevel="0" collapsed="false">
      <c r="A17" s="7" t="n">
        <v>2015</v>
      </c>
      <c r="B17" s="7" t="n">
        <v>4</v>
      </c>
      <c r="C17" s="9"/>
      <c r="D17" s="56" t="n">
        <f aca="false">'Low pensions'!Q17</f>
        <v>113223147.986281</v>
      </c>
      <c r="E17" s="9"/>
      <c r="F17" s="42" t="n">
        <f aca="false">'Low pensions'!I17</f>
        <v>20579647.3943859</v>
      </c>
      <c r="G17" s="56" t="n">
        <f aca="false">'Low pensions'!K17</f>
        <v>0</v>
      </c>
      <c r="H17" s="56" t="n">
        <f aca="false">'Low pensions'!V17</f>
        <v>0</v>
      </c>
      <c r="I17" s="56" t="n">
        <f aca="false">'Low pensions'!M17</f>
        <v>0</v>
      </c>
      <c r="J17" s="56" t="n">
        <f aca="false">'Low pensions'!W17</f>
        <v>0</v>
      </c>
      <c r="K17" s="9"/>
      <c r="L17" s="56" t="n">
        <f aca="false">'Low pensions'!N17</f>
        <v>2757062.56989139</v>
      </c>
      <c r="M17" s="42"/>
      <c r="N17" s="56" t="n">
        <f aca="false">'Low pensions'!L17</f>
        <v>842157.0006628</v>
      </c>
      <c r="O17" s="9"/>
      <c r="P17" s="56" t="n">
        <f aca="false">'Low pensions'!X17</f>
        <v>18939710.1228511</v>
      </c>
      <c r="Q17" s="42"/>
      <c r="R17" s="56" t="n">
        <f aca="false">'Low SIPA income'!G12</f>
        <v>23619860.2101193</v>
      </c>
      <c r="S17" s="42"/>
      <c r="T17" s="56" t="n">
        <f aca="false">'Low SIPA income'!J12</f>
        <v>90312582.6868292</v>
      </c>
      <c r="U17" s="9"/>
      <c r="V17" s="56" t="n">
        <f aca="false">'Low SIPA income'!F12</f>
        <v>146563.952510206</v>
      </c>
      <c r="W17" s="42"/>
      <c r="X17" s="56" t="n">
        <f aca="false">'Low SIPA income'!M12</f>
        <v>368126.393145617</v>
      </c>
      <c r="Y17" s="9"/>
      <c r="Z17" s="9" t="n">
        <f aca="false">R17+V17-N17-L17-F17</f>
        <v>-412442.802310634</v>
      </c>
      <c r="AA17" s="9"/>
      <c r="AB17" s="9" t="n">
        <f aca="false">T17-P17-D17</f>
        <v>-41850275.4223027</v>
      </c>
      <c r="AC17" s="24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AE17/$AE$6*$AD$6</f>
        <v>5134460463.63523</v>
      </c>
      <c r="AH17" s="9"/>
      <c r="AI17" s="9"/>
      <c r="AJ17" s="43" t="n">
        <f aca="false">AB17/AG17</f>
        <v>-0.00815086136483217</v>
      </c>
      <c r="AK17" s="44" t="n">
        <f aca="false">AK16+1</f>
        <v>2028</v>
      </c>
      <c r="AL17" s="45" t="n">
        <f aca="false">SUM(AB66:AB69)/AVERAGE(AG66:AG69)</f>
        <v>-0.0312755579036637</v>
      </c>
      <c r="AM17" s="9" t="n">
        <f aca="false">'Central scenario'!AM16</f>
        <v>12139889.4651339</v>
      </c>
      <c r="AN17" s="45" t="n">
        <f aca="false">AM17/AVERAGE(AG66:AG69)</f>
        <v>0.00205869489897033</v>
      </c>
      <c r="AO17" s="45" t="n">
        <f aca="false">'GDP evolution by scenario'!G65</f>
        <v>0.0344827842614974</v>
      </c>
      <c r="AP17" s="45"/>
      <c r="AQ17" s="9" t="n">
        <f aca="false">AQ16*(1+AO17)</f>
        <v>511334125.897978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360777365.2287</v>
      </c>
      <c r="AS17" s="46" t="n">
        <f aca="false">AQ17/AG69</f>
        <v>0.0857665705785406</v>
      </c>
      <c r="AT17" s="46" t="n">
        <f aca="false">AR17/AG69</f>
        <v>0.0605135385863155</v>
      </c>
      <c r="AU17" s="7"/>
      <c r="AV17" s="7"/>
      <c r="AW17" s="47" t="n">
        <f aca="false">workers_and_wage_low!C5</f>
        <v>11048388</v>
      </c>
      <c r="AX17" s="7"/>
      <c r="AY17" s="43" t="n">
        <f aca="false">(AW17-AW16)/AW16</f>
        <v>-0.00100411474558553</v>
      </c>
      <c r="AZ17" s="48" t="n">
        <f aca="false">workers_and_wage_low!B5</f>
        <v>7113.98164433727</v>
      </c>
      <c r="BA17" s="43" t="n">
        <f aca="false">(AZ17-AZ16)/AZ16</f>
        <v>0.00309652807851371</v>
      </c>
      <c r="BB17" s="43"/>
      <c r="BC17" s="43"/>
      <c r="BD17" s="43"/>
      <c r="BE17" s="43"/>
      <c r="BF17" s="7"/>
      <c r="BG17" s="7"/>
      <c r="BH17" s="7"/>
      <c r="BI17" s="43" t="n">
        <f aca="false">T24/AG24</f>
        <v>0.014966700351504</v>
      </c>
      <c r="BJ17" s="7" t="n">
        <f aca="false">BJ16+1</f>
        <v>2028</v>
      </c>
      <c r="BK17" s="43" t="n">
        <f aca="false">SUM(T66:T69)/AVERAGE(AG66:AG69)</f>
        <v>0.0617112999661853</v>
      </c>
      <c r="BL17" s="43" t="n">
        <f aca="false">SUM(P66:P69)/AVERAGE(AG66:AG69)</f>
        <v>0.0135286639151991</v>
      </c>
      <c r="BM17" s="43" t="n">
        <f aca="false">SUM(D66:D69)/AVERAGE(AG66:AG69)</f>
        <v>0.0794581939546499</v>
      </c>
      <c r="BN17" s="43" t="n">
        <f aca="false">(SUM(H66:H69)+SUM(J66:J69))/AVERAGE(AG66:AG69)</f>
        <v>0.00649864854483161</v>
      </c>
      <c r="BO17" s="45" t="n">
        <f aca="false">AL17-BN17</f>
        <v>-0.0377742064484953</v>
      </c>
      <c r="BP17" s="27" t="n">
        <f aca="false">BN17+BM17</f>
        <v>0.0859568424994815</v>
      </c>
      <c r="BQ17" s="7"/>
      <c r="BR17" s="7"/>
    </row>
    <row r="18" customFormat="false" ht="12.75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5" t="n">
        <f aca="false">'Low pensions'!Q18</f>
        <v>99367076.7664316</v>
      </c>
      <c r="E18" s="6"/>
      <c r="F18" s="8" t="n">
        <f aca="false">'Low pensions'!I18</f>
        <v>18061142.4327455</v>
      </c>
      <c r="G18" s="55" t="n">
        <f aca="false">'Low pensions'!K18</f>
        <v>0</v>
      </c>
      <c r="H18" s="55" t="n">
        <f aca="false">'Low pensions'!V18</f>
        <v>0</v>
      </c>
      <c r="I18" s="55" t="n">
        <f aca="false">'Low pensions'!M18</f>
        <v>0</v>
      </c>
      <c r="J18" s="55" t="n">
        <f aca="false">'Low pensions'!W18</f>
        <v>0</v>
      </c>
      <c r="K18" s="6"/>
      <c r="L18" s="55" t="n">
        <f aca="false">'Low pensions'!N18</f>
        <v>2795658.97722293</v>
      </c>
      <c r="M18" s="8"/>
      <c r="N18" s="55" t="n">
        <f aca="false">'Low pensions'!L18</f>
        <v>737510.400040299</v>
      </c>
      <c r="O18" s="6"/>
      <c r="P18" s="55" t="n">
        <f aca="false">'Low pensions'!X18</f>
        <v>18564252.3430879</v>
      </c>
      <c r="Q18" s="8"/>
      <c r="R18" s="55" t="n">
        <f aca="false">'Low SIPA income'!G13</f>
        <v>19233032.3323283</v>
      </c>
      <c r="S18" s="8"/>
      <c r="T18" s="55" t="n">
        <f aca="false">'Low SIPA income'!J13</f>
        <v>73539166.0822656</v>
      </c>
      <c r="U18" s="6"/>
      <c r="V18" s="55" t="n">
        <f aca="false">'Low SIPA income'!F13</f>
        <v>140377.525227439</v>
      </c>
      <c r="W18" s="8"/>
      <c r="X18" s="55" t="n">
        <f aca="false">'Low SIPA income'!M13</f>
        <v>352587.871407784</v>
      </c>
      <c r="Y18" s="6"/>
      <c r="Z18" s="6" t="n">
        <f aca="false">R18+V18-N18-L18-F18</f>
        <v>-2220901.952453</v>
      </c>
      <c r="AA18" s="6"/>
      <c r="AB18" s="6" t="n">
        <f aca="false">T18-P18-D18</f>
        <v>-44392163.0272539</v>
      </c>
      <c r="AC18" s="24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AE18/$AE$6*$AD$6</f>
        <v>4944534766.46636</v>
      </c>
      <c r="AH18" s="6"/>
      <c r="AI18" s="6"/>
      <c r="AJ18" s="36" t="n">
        <f aca="false">AB18/AG18</f>
        <v>-0.00897802627020034</v>
      </c>
      <c r="AK18" s="37" t="n">
        <f aca="false">AK17+1</f>
        <v>2029</v>
      </c>
      <c r="AL18" s="38" t="n">
        <f aca="false">SUM(AB70:AB73)/AVERAGE(AG70:AG73)</f>
        <v>-0.0308628073761227</v>
      </c>
      <c r="AM18" s="6" t="n">
        <f aca="false">'Central scenario'!AM17</f>
        <v>11273018.6820578</v>
      </c>
      <c r="AN18" s="38" t="n">
        <f aca="false">AM18/AVERAGE(AG70:AG73)</f>
        <v>0.00187767518849113</v>
      </c>
      <c r="AO18" s="38" t="n">
        <f aca="false">'GDP evolution by scenario'!G69</f>
        <v>0.0315906512527706</v>
      </c>
      <c r="AP18" s="38"/>
      <c r="AQ18" s="6" t="n">
        <f aca="false">AQ17*(1+AO18)</f>
        <v>527487503.942861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360739232.469564</v>
      </c>
      <c r="AS18" s="39" t="n">
        <f aca="false">AQ18/AG73</f>
        <v>0.0872334436695806</v>
      </c>
      <c r="AT18" s="39" t="n">
        <f aca="false">AR18/AG73</f>
        <v>0.0596573857765741</v>
      </c>
      <c r="AU18" s="5"/>
      <c r="AV18" s="5"/>
      <c r="AW18" s="40" t="n">
        <f aca="false">workers_and_wage_low!C6</f>
        <v>11064497</v>
      </c>
      <c r="AX18" s="5"/>
      <c r="AY18" s="36" t="n">
        <f aca="false">(AW18-AW17)/AW17</f>
        <v>0.00145804075671492</v>
      </c>
      <c r="AZ18" s="41" t="n">
        <f aca="false">workers_and_wage_low!B6</f>
        <v>6705.54599729676</v>
      </c>
      <c r="BA18" s="36" t="n">
        <f aca="false">(AZ18-AZ17)/AZ17</f>
        <v>-0.0574130869968753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36" t="n">
        <f aca="false">T25/AG25</f>
        <v>0.0176156664079381</v>
      </c>
      <c r="BJ18" s="5" t="n">
        <f aca="false">BJ17+1</f>
        <v>2029</v>
      </c>
      <c r="BK18" s="36" t="n">
        <f aca="false">SUM(T70:T73)/AVERAGE(AG70:AG73)</f>
        <v>0.061410945857534</v>
      </c>
      <c r="BL18" s="36" t="n">
        <f aca="false">SUM(P70:P73)/AVERAGE(AG70:AG73)</f>
        <v>0.0132449041635853</v>
      </c>
      <c r="BM18" s="36" t="n">
        <f aca="false">SUM(D70:D73)/AVERAGE(AG70:AG73)</f>
        <v>0.0790288490700714</v>
      </c>
      <c r="BN18" s="36" t="n">
        <f aca="false">(SUM(H70:H73)+SUM(J70:J73))/AVERAGE(AG70:AG73)</f>
        <v>0.00730404617932398</v>
      </c>
      <c r="BO18" s="38" t="n">
        <f aca="false">AL18-BN18</f>
        <v>-0.0381668535554467</v>
      </c>
      <c r="BP18" s="27" t="n">
        <f aca="false">BN18+BM18</f>
        <v>0.0863328952493954</v>
      </c>
      <c r="BQ18" s="5"/>
      <c r="BR18" s="5"/>
    </row>
    <row r="19" customFormat="false" ht="12.75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56" t="n">
        <f aca="false">'Low pensions'!Q19</f>
        <v>102439962.15979</v>
      </c>
      <c r="E19" s="9"/>
      <c r="F19" s="42" t="n">
        <f aca="false">'Low pensions'!I19</f>
        <v>18619675.7274242</v>
      </c>
      <c r="G19" s="56" t="n">
        <f aca="false">'Low pensions'!K19</f>
        <v>0</v>
      </c>
      <c r="H19" s="56" t="n">
        <f aca="false">'Low pensions'!V19</f>
        <v>0</v>
      </c>
      <c r="I19" s="56" t="n">
        <f aca="false">'Low pensions'!M19</f>
        <v>0</v>
      </c>
      <c r="J19" s="56" t="n">
        <f aca="false">'Low pensions'!W19</f>
        <v>0</v>
      </c>
      <c r="K19" s="9"/>
      <c r="L19" s="56" t="n">
        <f aca="false">'Low pensions'!N19</f>
        <v>2828183.68633319</v>
      </c>
      <c r="M19" s="42"/>
      <c r="N19" s="56" t="n">
        <f aca="false">'Low pensions'!L19</f>
        <v>762298.459394898</v>
      </c>
      <c r="O19" s="9"/>
      <c r="P19" s="56" t="n">
        <f aca="false">'Low pensions'!X19</f>
        <v>18869399.8021861</v>
      </c>
      <c r="Q19" s="42"/>
      <c r="R19" s="56" t="n">
        <f aca="false">'Low SIPA income'!G14</f>
        <v>21943058.9024357</v>
      </c>
      <c r="S19" s="42"/>
      <c r="T19" s="56" t="n">
        <f aca="false">'Low SIPA income'!J14</f>
        <v>83901187.5556813</v>
      </c>
      <c r="U19" s="9"/>
      <c r="V19" s="56" t="n">
        <f aca="false">'Low SIPA income'!F14</f>
        <v>141764.810127232</v>
      </c>
      <c r="W19" s="42"/>
      <c r="X19" s="56" t="n">
        <f aca="false">'Low SIPA income'!M14</f>
        <v>356072.331110729</v>
      </c>
      <c r="Y19" s="9"/>
      <c r="Z19" s="9" t="n">
        <f aca="false">R19+V19-N19-L19-F19</f>
        <v>-125334.160589319</v>
      </c>
      <c r="AA19" s="9"/>
      <c r="AB19" s="9" t="n">
        <f aca="false">T19-P19-D19</f>
        <v>-37408174.4062946</v>
      </c>
      <c r="AC19" s="24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AE19/$AE$6*$AD$6</f>
        <v>5550523456.04538</v>
      </c>
      <c r="AH19" s="9"/>
      <c r="AI19" s="9"/>
      <c r="AJ19" s="43" t="n">
        <f aca="false">AB19/AG19</f>
        <v>-0.00673957595216561</v>
      </c>
      <c r="AK19" s="44" t="n">
        <f aca="false">AK18+1</f>
        <v>2030</v>
      </c>
      <c r="AL19" s="45" t="n">
        <f aca="false">SUM(AB74:AB77)/AVERAGE(AG74:AG77)</f>
        <v>-0.029550569413448</v>
      </c>
      <c r="AM19" s="9" t="n">
        <f aca="false">'Central scenario'!AM18</f>
        <v>10452476.7322336</v>
      </c>
      <c r="AN19" s="45" t="n">
        <f aca="false">AM19/AVERAGE(AG74:AG77)</f>
        <v>0.00170121708853094</v>
      </c>
      <c r="AO19" s="45" t="n">
        <f aca="false">'GDP evolution by scenario'!G73</f>
        <v>0.0276444510662912</v>
      </c>
      <c r="AP19" s="45"/>
      <c r="AQ19" s="9" t="n">
        <f aca="false">AQ18*(1+AO19)</f>
        <v>542069606.43369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360127409.073179</v>
      </c>
      <c r="AS19" s="46" t="n">
        <f aca="false">AQ19/AG77</f>
        <v>0.0873142248666791</v>
      </c>
      <c r="AT19" s="46" t="n">
        <f aca="false">AR19/AG77</f>
        <v>0.0580077635847244</v>
      </c>
      <c r="AU19" s="7"/>
      <c r="AV19" s="7"/>
      <c r="AW19" s="47" t="n">
        <f aca="false">workers_and_wage_low!C7</f>
        <v>11128156</v>
      </c>
      <c r="AX19" s="7"/>
      <c r="AY19" s="43" t="n">
        <f aca="false">(AW19-AW18)/AW18</f>
        <v>0.0057534472647062</v>
      </c>
      <c r="AZ19" s="48" t="n">
        <f aca="false">workers_and_wage_low!B7</f>
        <v>6521.17321865806</v>
      </c>
      <c r="BA19" s="43" t="n">
        <f aca="false">(AZ19-AZ18)/AZ18</f>
        <v>-0.0274955654189871</v>
      </c>
      <c r="BB19" s="48" t="n">
        <f aca="false">'Central scenario'!BB19</f>
        <v>48.3571970243014</v>
      </c>
      <c r="BC19" s="48" t="n">
        <f aca="false">'Central scenario'!BC19</f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0.0144314837418178</v>
      </c>
      <c r="BJ19" s="7" t="n">
        <f aca="false">BJ18+1</f>
        <v>2030</v>
      </c>
      <c r="BK19" s="43" t="n">
        <f aca="false">SUM(T74:T77)/AVERAGE(AG74:AG77)</f>
        <v>0.0610877252264781</v>
      </c>
      <c r="BL19" s="43" t="n">
        <f aca="false">SUM(P74:P77)/AVERAGE(AG74:AG77)</f>
        <v>0.0126592151629415</v>
      </c>
      <c r="BM19" s="43" t="n">
        <f aca="false">SUM(D74:D77)/AVERAGE(AG74:AG77)</f>
        <v>0.0779790794769846</v>
      </c>
      <c r="BN19" s="43" t="n">
        <f aca="false">(SUM(H74:H77)+SUM(J74:J77))/AVERAGE(AG74:AG77)</f>
        <v>0.00794451822131534</v>
      </c>
      <c r="BO19" s="45" t="n">
        <f aca="false">AL19-BN19</f>
        <v>-0.0374950876347634</v>
      </c>
      <c r="BP19" s="27" t="n">
        <f aca="false">BN19+BM19</f>
        <v>0.0859235976983</v>
      </c>
      <c r="BQ19" s="7"/>
      <c r="BR19" s="7"/>
    </row>
    <row r="20" customFormat="false" ht="12.75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56" t="n">
        <f aca="false">'Low pensions'!Q20</f>
        <v>97784354.1565613</v>
      </c>
      <c r="E20" s="9"/>
      <c r="F20" s="42" t="n">
        <f aca="false">'Low pensions'!I20</f>
        <v>17773463.8633579</v>
      </c>
      <c r="G20" s="56" t="n">
        <f aca="false">'Low pensions'!K20</f>
        <v>0</v>
      </c>
      <c r="H20" s="56" t="n">
        <f aca="false">'Low pensions'!V20</f>
        <v>0</v>
      </c>
      <c r="I20" s="56" t="n">
        <f aca="false">'Low pensions'!M20</f>
        <v>0</v>
      </c>
      <c r="J20" s="56" t="n">
        <f aca="false">'Low pensions'!W20</f>
        <v>0</v>
      </c>
      <c r="K20" s="9"/>
      <c r="L20" s="56" t="n">
        <f aca="false">'Low pensions'!N20</f>
        <v>2477813.00409058</v>
      </c>
      <c r="M20" s="42"/>
      <c r="N20" s="56" t="n">
        <f aca="false">'Low pensions'!L20</f>
        <v>730249.346840899</v>
      </c>
      <c r="O20" s="9"/>
      <c r="P20" s="56" t="n">
        <f aca="false">'Low pensions'!X20</f>
        <v>16874999.9051819</v>
      </c>
      <c r="Q20" s="42"/>
      <c r="R20" s="56" t="n">
        <f aca="false">'Low SIPA income'!G15</f>
        <v>19131658.2078331</v>
      </c>
      <c r="S20" s="42"/>
      <c r="T20" s="56" t="n">
        <f aca="false">'Low SIPA income'!J15</f>
        <v>73151553.3309907</v>
      </c>
      <c r="U20" s="9"/>
      <c r="V20" s="56" t="n">
        <f aca="false">'Low SIPA income'!F15</f>
        <v>144189.0349691</v>
      </c>
      <c r="W20" s="42"/>
      <c r="X20" s="56" t="n">
        <f aca="false">'Low SIPA income'!M15</f>
        <v>362161.284990085</v>
      </c>
      <c r="Y20" s="9"/>
      <c r="Z20" s="9" t="n">
        <f aca="false">R20+V20-N20-L20-F20</f>
        <v>-1705678.97148715</v>
      </c>
      <c r="AA20" s="9"/>
      <c r="AB20" s="9" t="n">
        <f aca="false">T20-P20-D20</f>
        <v>-41507800.7307525</v>
      </c>
      <c r="AC20" s="24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AE20/$AE$6*$AD$6</f>
        <v>5066609175.78067</v>
      </c>
      <c r="AH20" s="9"/>
      <c r="AI20" s="9"/>
      <c r="AJ20" s="43" t="n">
        <f aca="false">AB20/AG20</f>
        <v>-0.00819242205006999</v>
      </c>
      <c r="AK20" s="44" t="n">
        <f aca="false">AK19+1</f>
        <v>2031</v>
      </c>
      <c r="AL20" s="45" t="n">
        <f aca="false">SUM(AB78:AB81)/AVERAGE(AG78:AG81)</f>
        <v>-0.0295701836679201</v>
      </c>
      <c r="AM20" s="9" t="n">
        <f aca="false">'Central scenario'!AM19</f>
        <v>9649081.86791266</v>
      </c>
      <c r="AN20" s="45" t="n">
        <f aca="false">AM20/AVERAGE(AG78:AG81)</f>
        <v>0.00154726823938698</v>
      </c>
      <c r="AO20" s="45" t="n">
        <f aca="false">'GDP evolution by scenario'!G77</f>
        <v>0.0193572839626575</v>
      </c>
      <c r="AP20" s="45"/>
      <c r="AQ20" s="9" t="n">
        <f aca="false">AQ19*(1+AO20)</f>
        <v>552562601.732953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357364104.560262</v>
      </c>
      <c r="AS20" s="46" t="n">
        <f aca="false">AQ20/AG81</f>
        <v>0.088200210887619</v>
      </c>
      <c r="AT20" s="46" t="n">
        <f aca="false">AR20/AG81</f>
        <v>0.0570425672802107</v>
      </c>
      <c r="AU20" s="7"/>
      <c r="AV20" s="7"/>
      <c r="AW20" s="47" t="n">
        <f aca="false">workers_and_wage_low!C8</f>
        <v>11235296</v>
      </c>
      <c r="AX20" s="7"/>
      <c r="AY20" s="43" t="n">
        <f aca="false">(AW20-AW19)/AW19</f>
        <v>0.00962783052286471</v>
      </c>
      <c r="AZ20" s="48" t="n">
        <f aca="false">workers_and_wage_low!B8</f>
        <v>6554.01964535573</v>
      </c>
      <c r="BA20" s="43" t="n">
        <f aca="false">(AZ20-AZ19)/AZ19</f>
        <v>0.00503688916032643</v>
      </c>
      <c r="BB20" s="48" t="n">
        <f aca="false">'Central scenario'!BB20</f>
        <v>51.1559235498969</v>
      </c>
      <c r="BC20" s="48" t="n">
        <f aca="false">'Central scenario'!BC20</f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0.0155274744630812</v>
      </c>
      <c r="BJ20" s="7" t="n">
        <f aca="false">BJ19+1</f>
        <v>2031</v>
      </c>
      <c r="BK20" s="43" t="n">
        <f aca="false">SUM(T78:T81)/AVERAGE(AG78:AG81)</f>
        <v>0.0607257466745115</v>
      </c>
      <c r="BL20" s="43" t="n">
        <f aca="false">SUM(P78:P81)/AVERAGE(AG78:AG81)</f>
        <v>0.0124211656129517</v>
      </c>
      <c r="BM20" s="43" t="n">
        <f aca="false">SUM(D78:D81)/AVERAGE(AG78:AG81)</f>
        <v>0.0778747647294799</v>
      </c>
      <c r="BN20" s="43" t="n">
        <f aca="false">(SUM(H78:H81)+SUM(J78:J81))/AVERAGE(AG78:AG81)</f>
        <v>0.00851144984660497</v>
      </c>
      <c r="BO20" s="45" t="n">
        <f aca="false">AL20-BN20</f>
        <v>-0.0380816335145251</v>
      </c>
      <c r="BP20" s="27" t="n">
        <f aca="false">BN20+BM20</f>
        <v>0.0863862145760849</v>
      </c>
      <c r="BQ20" s="7"/>
      <c r="BR20" s="7"/>
    </row>
    <row r="21" customFormat="false" ht="12.75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56" t="n">
        <f aca="false">'Low pensions'!Q21</f>
        <v>106824539.398652</v>
      </c>
      <c r="E21" s="9"/>
      <c r="F21" s="42" t="n">
        <f aca="false">'Low pensions'!I21</f>
        <v>19416624.5418147</v>
      </c>
      <c r="G21" s="56" t="n">
        <f aca="false">'Low pensions'!K21</f>
        <v>36324.8440125154</v>
      </c>
      <c r="H21" s="56" t="n">
        <f aca="false">'Low pensions'!V21</f>
        <v>199848.574195181</v>
      </c>
      <c r="I21" s="57" t="n">
        <f aca="false">'Low pensions'!M21</f>
        <v>1123.4487838923</v>
      </c>
      <c r="J21" s="56" t="n">
        <f aca="false">'Low pensions'!W21</f>
        <v>6180.88373799569</v>
      </c>
      <c r="K21" s="9"/>
      <c r="L21" s="56" t="n">
        <f aca="false">'Low pensions'!N21</f>
        <v>3910348.4398605</v>
      </c>
      <c r="M21" s="42"/>
      <c r="N21" s="56" t="n">
        <f aca="false">'Low pensions'!L21</f>
        <v>800543.016671509</v>
      </c>
      <c r="O21" s="9"/>
      <c r="P21" s="56" t="n">
        <f aca="false">'Low pensions'!X21</f>
        <v>24695168.1228014</v>
      </c>
      <c r="Q21" s="42"/>
      <c r="R21" s="56" t="n">
        <f aca="false">'Low SIPA income'!G16</f>
        <v>22467543.5899294</v>
      </c>
      <c r="S21" s="42"/>
      <c r="T21" s="56" t="n">
        <f aca="false">'Low SIPA income'!J16</f>
        <v>85906600.216293</v>
      </c>
      <c r="U21" s="9"/>
      <c r="V21" s="56" t="n">
        <f aca="false">'Low SIPA income'!F16</f>
        <v>151268.17202623</v>
      </c>
      <c r="W21" s="42"/>
      <c r="X21" s="56" t="n">
        <f aca="false">'Low SIPA income'!M16</f>
        <v>379942.036305749</v>
      </c>
      <c r="Y21" s="9"/>
      <c r="Z21" s="9" t="n">
        <f aca="false">R21+V21-N21-L21-F21</f>
        <v>-1508704.23639103</v>
      </c>
      <c r="AA21" s="9"/>
      <c r="AB21" s="9" t="n">
        <f aca="false">T21-P21-D21</f>
        <v>-45613107.30516</v>
      </c>
      <c r="AC21" s="24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AE21/$AE$6*$AD$6</f>
        <v>5057788161.49449</v>
      </c>
      <c r="AH21" s="9"/>
      <c r="AI21" s="9"/>
      <c r="AJ21" s="43" t="n">
        <f aca="false">AB21/AG21</f>
        <v>-0.00901839022290765</v>
      </c>
      <c r="AK21" s="44" t="n">
        <f aca="false">AK20+1</f>
        <v>2032</v>
      </c>
      <c r="AL21" s="45" t="n">
        <f aca="false">SUM(AB82:AB85)/AVERAGE(AG82:AG85)</f>
        <v>-0.0294475798532638</v>
      </c>
      <c r="AM21" s="9" t="n">
        <f aca="false">'Central scenario'!AM20</f>
        <v>8873587.4679367</v>
      </c>
      <c r="AN21" s="45" t="n">
        <f aca="false">AM21/AVERAGE(AG82:AG85)</f>
        <v>0.00141206197514533</v>
      </c>
      <c r="AO21" s="45" t="n">
        <f aca="false">'GDP evolution by scenario'!G81</f>
        <v>0.0251068811796769</v>
      </c>
      <c r="AP21" s="45"/>
      <c r="AQ21" s="9" t="n">
        <f aca="false">AQ20*(1+AO21)</f>
        <v>566435725.318995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357361161.15718</v>
      </c>
      <c r="AS21" s="46" t="n">
        <f aca="false">AQ21/AG85</f>
        <v>0.0895704133709933</v>
      </c>
      <c r="AT21" s="46" t="n">
        <f aca="false">AR21/AG85</f>
        <v>0.056509477592644</v>
      </c>
      <c r="AU21" s="7"/>
      <c r="AW21" s="47" t="n">
        <f aca="false">workers_and_wage_low!C9</f>
        <v>11156745</v>
      </c>
      <c r="AY21" s="43" t="n">
        <f aca="false">(AW21-AW20)/AW20</f>
        <v>-0.00699144909043785</v>
      </c>
      <c r="AZ21" s="48" t="n">
        <f aca="false">workers_and_wage_low!B9</f>
        <v>6660.1842529205</v>
      </c>
      <c r="BA21" s="43" t="n">
        <f aca="false">(AZ21-AZ20)/AZ20</f>
        <v>0.0161983962986744</v>
      </c>
      <c r="BB21" s="48" t="n">
        <f aca="false">'Central scenario'!BB21</f>
        <v>53.9018151544903</v>
      </c>
      <c r="BC21" s="48" t="n">
        <f aca="false">'Central scenario'!BC21</f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I21" s="43" t="n">
        <f aca="false">T28/AG28</f>
        <v>0.0137589897774866</v>
      </c>
      <c r="BJ21" s="7" t="n">
        <f aca="false">BJ20+1</f>
        <v>2032</v>
      </c>
      <c r="BK21" s="43" t="n">
        <f aca="false">SUM(T82:T85)/AVERAGE(AG82:AG85)</f>
        <v>0.0610358451478756</v>
      </c>
      <c r="BL21" s="43" t="n">
        <f aca="false">SUM(P82:P85)/AVERAGE(AG82:AG85)</f>
        <v>0.0122931096628719</v>
      </c>
      <c r="BM21" s="43" t="n">
        <f aca="false">SUM(D82:D85)/AVERAGE(AG82:AG85)</f>
        <v>0.0781903153382674</v>
      </c>
      <c r="BN21" s="43" t="n">
        <f aca="false">(SUM(H82:H85)+SUM(J82:J85))/AVERAGE(AG82:AG85)</f>
        <v>0.00951394808833082</v>
      </c>
      <c r="BO21" s="45" t="n">
        <f aca="false">AL21-BN21</f>
        <v>-0.0389615279415946</v>
      </c>
      <c r="BP21" s="27" t="n">
        <f aca="false">BN21+BM21</f>
        <v>0.0877042634265982</v>
      </c>
    </row>
    <row r="22" customFormat="false" ht="12.75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5" t="n">
        <f aca="false">'Low pensions'!Q22</f>
        <v>102020428.177735</v>
      </c>
      <c r="E22" s="6"/>
      <c r="F22" s="8" t="n">
        <f aca="false">'Low pensions'!I22</f>
        <v>18543420.4600675</v>
      </c>
      <c r="G22" s="55" t="n">
        <f aca="false">'Low pensions'!K22</f>
        <v>66682.1496075563</v>
      </c>
      <c r="H22" s="55" t="n">
        <f aca="false">'Low pensions'!V22</f>
        <v>366865.512725902</v>
      </c>
      <c r="I22" s="55" t="n">
        <f aca="false">'Low pensions'!M22</f>
        <v>2062.3345239451</v>
      </c>
      <c r="J22" s="55" t="n">
        <f aca="false">'Low pensions'!W22</f>
        <v>11346.356063688</v>
      </c>
      <c r="K22" s="6"/>
      <c r="L22" s="55" t="n">
        <f aca="false">'Low pensions'!N22</f>
        <v>4299591.36744104</v>
      </c>
      <c r="M22" s="8"/>
      <c r="N22" s="55" t="n">
        <f aca="false">'Low pensions'!L22</f>
        <v>765007.80687156</v>
      </c>
      <c r="O22" s="6"/>
      <c r="P22" s="55" t="n">
        <f aca="false">'Low pensions'!X22</f>
        <v>26519447.2846624</v>
      </c>
      <c r="Q22" s="8"/>
      <c r="R22" s="55" t="n">
        <f aca="false">'Low SIPA income'!G17</f>
        <v>19431124.5126652</v>
      </c>
      <c r="S22" s="8"/>
      <c r="T22" s="55" t="n">
        <f aca="false">'Low SIPA income'!J17</f>
        <v>74296588.7027698</v>
      </c>
      <c r="U22" s="6"/>
      <c r="V22" s="55" t="n">
        <f aca="false">'Low SIPA income'!F17</f>
        <v>123378.287154311</v>
      </c>
      <c r="W22" s="8"/>
      <c r="X22" s="55" t="n">
        <f aca="false">'Low SIPA income'!M17</f>
        <v>309890.686384416</v>
      </c>
      <c r="Y22" s="6"/>
      <c r="Z22" s="6" t="n">
        <f aca="false">R22+V22-N22-L22-F22</f>
        <v>-4053516.83456065</v>
      </c>
      <c r="AA22" s="6"/>
      <c r="AB22" s="6" t="n">
        <f aca="false">T22-P22-D22</f>
        <v>-54243286.7596274</v>
      </c>
      <c r="AC22" s="24"/>
      <c r="AD22" s="6" t="n">
        <f aca="false">'Central scenario'!AD22</f>
        <v>9207047993.46307</v>
      </c>
      <c r="AE22" s="6" t="n">
        <f aca="false">'Central scenario'!AE22</f>
        <v>679640.267355061</v>
      </c>
      <c r="AF22" s="6" t="n">
        <f aca="false">'Central scenario'!AF22</f>
        <v>172.09591728</v>
      </c>
      <c r="AG22" s="6" t="n">
        <f aca="false">AE22/$AE$6*$AD$6</f>
        <v>4959041644.82523</v>
      </c>
      <c r="AH22" s="6"/>
      <c r="AI22" s="6"/>
      <c r="AJ22" s="36" t="n">
        <f aca="false">AB22/AG22</f>
        <v>-0.0109382599793713</v>
      </c>
      <c r="AK22" s="37" t="n">
        <f aca="false">AK21+1</f>
        <v>2033</v>
      </c>
      <c r="AL22" s="38" t="n">
        <f aca="false">SUM(AB86:AB89)/AVERAGE(AG86:AG89)</f>
        <v>-0.0285770026211477</v>
      </c>
      <c r="AM22" s="6" t="n">
        <f aca="false">'Central scenario'!AM21</f>
        <v>8126011.66426731</v>
      </c>
      <c r="AN22" s="38" t="n">
        <f aca="false">AM22/AVERAGE(AG86:AG89)</f>
        <v>0.00128234074358531</v>
      </c>
      <c r="AO22" s="38" t="n">
        <f aca="false">'GDP evolution by scenario'!G85</f>
        <v>0.0257306229492082</v>
      </c>
      <c r="AP22" s="38"/>
      <c r="AQ22" s="6" t="n">
        <f aca="false">AQ21*(1+AO22)</f>
        <v>581010469.392139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358334882.668191</v>
      </c>
      <c r="AS22" s="39" t="n">
        <f aca="false">AQ22/AG89</f>
        <v>0.0916124219915581</v>
      </c>
      <c r="AT22" s="39" t="n">
        <f aca="false">AR22/AG89</f>
        <v>0.0565014370905205</v>
      </c>
      <c r="AU22" s="5"/>
      <c r="AV22" s="5"/>
      <c r="AW22" s="40" t="n">
        <f aca="false">workers_and_wage_low!C10</f>
        <v>11057148</v>
      </c>
      <c r="AX22" s="5"/>
      <c r="AY22" s="36" t="n">
        <f aca="false">(AW22-AW21)/AW21</f>
        <v>-0.00892706609320192</v>
      </c>
      <c r="AZ22" s="41" t="n">
        <f aca="false">workers_and_wage_low!B10</f>
        <v>6744.03429129675</v>
      </c>
      <c r="BA22" s="36" t="n">
        <f aca="false">(AZ22-AZ21)/AZ21</f>
        <v>0.0125897475493237</v>
      </c>
      <c r="BB22" s="41" t="n">
        <f aca="false">'Central scenario'!BB22</f>
        <v>54.5536421818645</v>
      </c>
      <c r="BC22" s="41" t="n">
        <f aca="false">'Central scenario'!BC22</f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0.0153369232652425</v>
      </c>
      <c r="BJ22" s="5" t="n">
        <f aca="false">BJ21+1</f>
        <v>2033</v>
      </c>
      <c r="BK22" s="36" t="n">
        <f aca="false">SUM(T86:T89)/AVERAGE(AG86:AG89)</f>
        <v>0.0613314668627173</v>
      </c>
      <c r="BL22" s="36" t="n">
        <f aca="false">SUM(P86:P89)/AVERAGE(AG86:AG89)</f>
        <v>0.0122235121722083</v>
      </c>
      <c r="BM22" s="36" t="n">
        <f aca="false">SUM(D86:D89)/AVERAGE(AG86:AG89)</f>
        <v>0.0776849573116567</v>
      </c>
      <c r="BN22" s="36" t="n">
        <f aca="false">(SUM(H86:H89)+SUM(J86:J89))/AVERAGE(AG86:AG89)</f>
        <v>0.0105888054344035</v>
      </c>
      <c r="BO22" s="38" t="n">
        <f aca="false">AL22-BN22</f>
        <v>-0.0391658080555512</v>
      </c>
      <c r="BP22" s="27" t="n">
        <f aca="false">BN22+BM22</f>
        <v>0.0882737627460602</v>
      </c>
      <c r="BQ22" s="5"/>
      <c r="BR22" s="5"/>
    </row>
    <row r="23" customFormat="false" ht="12.75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56" t="n">
        <f aca="false">'Low pensions'!Q23</f>
        <v>108855914.208479</v>
      </c>
      <c r="E23" s="9"/>
      <c r="F23" s="42" t="n">
        <f aca="false">'Low pensions'!I23</f>
        <v>19785850.9593416</v>
      </c>
      <c r="G23" s="56" t="n">
        <f aca="false">'Low pensions'!K23</f>
        <v>102244.218065323</v>
      </c>
      <c r="H23" s="56" t="n">
        <f aca="false">'Low pensions'!V23</f>
        <v>562517.520874029</v>
      </c>
      <c r="I23" s="56" t="n">
        <f aca="false">'Low pensions'!M23</f>
        <v>3162.192311299</v>
      </c>
      <c r="J23" s="56" t="n">
        <f aca="false">'Low pensions'!W23</f>
        <v>17397.4490991987</v>
      </c>
      <c r="K23" s="9"/>
      <c r="L23" s="56" t="n">
        <f aca="false">'Low pensions'!N23</f>
        <v>3939404.98436416</v>
      </c>
      <c r="M23" s="42"/>
      <c r="N23" s="56" t="n">
        <f aca="false">'Low pensions'!L23</f>
        <v>818497.026508197</v>
      </c>
      <c r="O23" s="9"/>
      <c r="P23" s="56" t="n">
        <f aca="false">'Low pensions'!X23</f>
        <v>24944720.335192</v>
      </c>
      <c r="Q23" s="42"/>
      <c r="R23" s="56" t="n">
        <f aca="false">'Low SIPA income'!G18</f>
        <v>23253934.1380792</v>
      </c>
      <c r="S23" s="42"/>
      <c r="T23" s="56" t="n">
        <f aca="false">'Low SIPA income'!J18</f>
        <v>88913432.6349491</v>
      </c>
      <c r="U23" s="9"/>
      <c r="V23" s="56" t="n">
        <f aca="false">'Low SIPA income'!F18</f>
        <v>131002.673091904</v>
      </c>
      <c r="W23" s="42"/>
      <c r="X23" s="56" t="n">
        <f aca="false">'Low SIPA income'!M18</f>
        <v>329040.945688189</v>
      </c>
      <c r="Y23" s="9"/>
      <c r="Z23" s="9" t="n">
        <f aca="false">R23+V23-N23-L23-F23</f>
        <v>-1158816.15904287</v>
      </c>
      <c r="AA23" s="9"/>
      <c r="AB23" s="9" t="n">
        <f aca="false">T23-P23-D23</f>
        <v>-44887201.9087222</v>
      </c>
      <c r="AC23" s="24"/>
      <c r="AD23" s="9" t="n">
        <f aca="false">'Central scenario'!AD23</f>
        <v>10602469309.9181</v>
      </c>
      <c r="AE23" s="9" t="n">
        <f aca="false">'Central scenario'!AE23</f>
        <v>776515.900508657</v>
      </c>
      <c r="AF23" s="9" t="n">
        <f aca="false">'Central scenario'!AF23</f>
        <v>183.45579241</v>
      </c>
      <c r="AG23" s="9" t="n">
        <f aca="false">AE23/$AE$6*$AD$6</f>
        <v>5665901320.8228</v>
      </c>
      <c r="AH23" s="9"/>
      <c r="AI23" s="9"/>
      <c r="AJ23" s="43" t="n">
        <f aca="false">AB23/AG23</f>
        <v>-0.00792234092460398</v>
      </c>
      <c r="AK23" s="44" t="n">
        <f aca="false">AK22+1</f>
        <v>2034</v>
      </c>
      <c r="AL23" s="45" t="n">
        <f aca="false">SUM(AB90:AB93)/AVERAGE(AG90:AG93)</f>
        <v>-0.0285708318377723</v>
      </c>
      <c r="AM23" s="9" t="n">
        <f aca="false">'Central scenario'!AM22</f>
        <v>7406781.38079157</v>
      </c>
      <c r="AN23" s="45" t="n">
        <f aca="false">AM23/AVERAGE(AG90:AG93)</f>
        <v>0.00116080195790579</v>
      </c>
      <c r="AO23" s="45" t="n">
        <f aca="false">'GDP evolution by scenario'!G89</f>
        <v>0.0234368805401302</v>
      </c>
      <c r="AP23" s="45"/>
      <c r="AQ23" s="9" t="n">
        <f aca="false">AQ22*(1+AO23)</f>
        <v>594627542.355848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359247122.989794</v>
      </c>
      <c r="AS23" s="46" t="n">
        <f aca="false">AQ23/AG93</f>
        <v>0.0929151673475822</v>
      </c>
      <c r="AT23" s="46" t="n">
        <f aca="false">AR23/AG93</f>
        <v>0.0561351504497897</v>
      </c>
      <c r="AU23" s="7"/>
      <c r="AV23" s="7"/>
      <c r="AW23" s="47" t="n">
        <f aca="false">workers_and_wage_low!C11</f>
        <v>11247506</v>
      </c>
      <c r="AX23" s="7"/>
      <c r="AY23" s="43" t="n">
        <f aca="false">(AW23-AW22)/AW22</f>
        <v>0.017215831785918</v>
      </c>
      <c r="AZ23" s="48" t="n">
        <f aca="false">workers_and_wage_low!B11</f>
        <v>6741.66175252587</v>
      </c>
      <c r="BA23" s="43" t="n">
        <f aca="false">(AZ23-AZ22)/AZ22</f>
        <v>-0.000351798147577903</v>
      </c>
      <c r="BB23" s="48" t="n">
        <f aca="false">'Central scenario'!BB23</f>
        <v>49.9198466641054</v>
      </c>
      <c r="BC23" s="48" t="n">
        <f aca="false">'Central scenario'!BC23</f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0.0123371649021554</v>
      </c>
      <c r="BJ23" s="7" t="n">
        <f aca="false">BJ22+1</f>
        <v>2034</v>
      </c>
      <c r="BK23" s="43" t="n">
        <f aca="false">SUM(T90:T93)/AVERAGE(AG90:AG93)</f>
        <v>0.06144504666379</v>
      </c>
      <c r="BL23" s="43" t="n">
        <f aca="false">SUM(P90:P93)/AVERAGE(AG90:AG93)</f>
        <v>0.0119458072642116</v>
      </c>
      <c r="BM23" s="43" t="n">
        <f aca="false">SUM(D90:D93)/AVERAGE(AG90:AG93)</f>
        <v>0.0780700712373506</v>
      </c>
      <c r="BN23" s="43" t="n">
        <f aca="false">(SUM(H90:H93)+SUM(J90:J93))/AVERAGE(AG90:AG93)</f>
        <v>0.0112764891361737</v>
      </c>
      <c r="BO23" s="45" t="n">
        <f aca="false">AL23-BN23</f>
        <v>-0.039847320973946</v>
      </c>
      <c r="BP23" s="27" t="n">
        <f aca="false">BN23+BM23</f>
        <v>0.0893465603735243</v>
      </c>
      <c r="BQ23" s="7"/>
      <c r="BR23" s="7"/>
    </row>
    <row r="24" customFormat="false" ht="12.75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56" t="n">
        <f aca="false">'Low pensions'!Q24</f>
        <v>104302964.881111</v>
      </c>
      <c r="E24" s="9"/>
      <c r="F24" s="42" t="n">
        <f aca="false">'Low pensions'!I24</f>
        <v>18958298.5248067</v>
      </c>
      <c r="G24" s="56" t="n">
        <f aca="false">'Low pensions'!K24</f>
        <v>148476.22300635</v>
      </c>
      <c r="H24" s="56" t="n">
        <f aca="false">'Low pensions'!V24</f>
        <v>816872.371412835</v>
      </c>
      <c r="I24" s="56" t="n">
        <f aca="false">'Low pensions'!M24</f>
        <v>4592.04813421701</v>
      </c>
      <c r="J24" s="56" t="n">
        <f aca="false">'Low pensions'!W24</f>
        <v>25264.0939612217</v>
      </c>
      <c r="K24" s="9"/>
      <c r="L24" s="56" t="n">
        <f aca="false">'Low pensions'!N24</f>
        <v>3599614.55233287</v>
      </c>
      <c r="M24" s="42"/>
      <c r="N24" s="56" t="n">
        <f aca="false">'Low pensions'!L24</f>
        <v>785462.55747458</v>
      </c>
      <c r="O24" s="9"/>
      <c r="P24" s="56" t="n">
        <f aca="false">'Low pensions'!X24</f>
        <v>22999800.2662071</v>
      </c>
      <c r="Q24" s="42"/>
      <c r="R24" s="56" t="n">
        <f aca="false">'Low SIPA income'!G19</f>
        <v>20589460.949615</v>
      </c>
      <c r="S24" s="42"/>
      <c r="T24" s="56" t="n">
        <f aca="false">'Low SIPA income'!J19</f>
        <v>78725588.4644355</v>
      </c>
      <c r="U24" s="9"/>
      <c r="V24" s="56" t="n">
        <f aca="false">'Low SIPA income'!F19</f>
        <v>137459.026655012</v>
      </c>
      <c r="W24" s="42"/>
      <c r="X24" s="56" t="n">
        <f aca="false">'Low SIPA income'!M19</f>
        <v>345257.444420333</v>
      </c>
      <c r="Y24" s="9"/>
      <c r="Z24" s="9" t="n">
        <f aca="false">R24+V24-N24-L24-F24</f>
        <v>-2616455.6583441</v>
      </c>
      <c r="AA24" s="9"/>
      <c r="AB24" s="9" t="n">
        <f aca="false">T24-P24-D24</f>
        <v>-48577176.6828821</v>
      </c>
      <c r="AC24" s="24"/>
      <c r="AD24" s="9" t="n">
        <f aca="false">'Central scenario'!AD24</f>
        <v>11070090101.6518</v>
      </c>
      <c r="AE24" s="9" t="n">
        <f aca="false">'Central scenario'!AE24</f>
        <v>720893.647491077</v>
      </c>
      <c r="AF24" s="9" t="n">
        <f aca="false">'Central scenario'!AF24</f>
        <v>191.50871929</v>
      </c>
      <c r="AG24" s="9" t="n">
        <f aca="false">AE24/$AE$6*$AD$6</f>
        <v>5260049751.4821</v>
      </c>
      <c r="AH24" s="9"/>
      <c r="AI24" s="9"/>
      <c r="AJ24" s="43" t="n">
        <f aca="false">AB24/AG24</f>
        <v>-0.00923511734260589</v>
      </c>
      <c r="AK24" s="44" t="n">
        <f aca="false">AK23+1</f>
        <v>2035</v>
      </c>
      <c r="AL24" s="45" t="n">
        <f aca="false">SUM(AB94:AB97)/AVERAGE(AG94:AG97)</f>
        <v>-0.0287169068840965</v>
      </c>
      <c r="AM24" s="9" t="n">
        <f aca="false">'Central scenario'!AM23</f>
        <v>6738583.40306814</v>
      </c>
      <c r="AN24" s="45" t="n">
        <f aca="false">AM24/AVERAGE(AG94:AG97)</f>
        <v>0.00103821849499865</v>
      </c>
      <c r="AO24" s="45" t="n">
        <f aca="false">'GDP evolution by scenario'!G93</f>
        <v>0.0243593704235781</v>
      </c>
      <c r="AP24" s="45"/>
      <c r="AQ24" s="9" t="n">
        <f aca="false">AQ23*(1+AO24)</f>
        <v>609112294.924156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361184665.918028</v>
      </c>
      <c r="AS24" s="46" t="n">
        <f aca="false">AQ24/AG97</f>
        <v>0.0928893001673941</v>
      </c>
      <c r="AT24" s="46" t="n">
        <f aca="false">AR24/AG97</f>
        <v>0.0550804689511269</v>
      </c>
      <c r="AU24" s="7"/>
      <c r="AV24" s="7"/>
      <c r="AW24" s="47" t="n">
        <f aca="false">workers_and_wage_low!C12</f>
        <v>11410134</v>
      </c>
      <c r="AX24" s="7"/>
      <c r="AY24" s="43" t="n">
        <f aca="false">(AW24-AW23)/AW23</f>
        <v>0.0144590276279915</v>
      </c>
      <c r="AZ24" s="48" t="n">
        <f aca="false">workers_and_wage_low!B12</f>
        <v>6886.42921069284</v>
      </c>
      <c r="BA24" s="43" t="n">
        <f aca="false">(AZ24-AZ23)/AZ23</f>
        <v>0.0214735570369917</v>
      </c>
      <c r="BB24" s="48" t="n">
        <f aca="false">'Central scenario'!BB24</f>
        <v>50.6467141402216</v>
      </c>
      <c r="BC24" s="48" t="n">
        <f aca="false">'Central scenario'!BC24</f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0.0129506258233475</v>
      </c>
      <c r="BJ24" s="7" t="n">
        <f aca="false">BJ23+1</f>
        <v>2035</v>
      </c>
      <c r="BK24" s="43" t="n">
        <f aca="false">SUM(T94:T97)/AVERAGE(AG94:AG97)</f>
        <v>0.0609654503976103</v>
      </c>
      <c r="BL24" s="43" t="n">
        <f aca="false">SUM(P94:P97)/AVERAGE(AG94:AG97)</f>
        <v>0.0118909766308935</v>
      </c>
      <c r="BM24" s="43" t="n">
        <f aca="false">SUM(D94:D97)/AVERAGE(AG94:AG97)</f>
        <v>0.0777913806508133</v>
      </c>
      <c r="BN24" s="43" t="n">
        <f aca="false">(SUM(H94:H97)+SUM(J94:J97))/AVERAGE(AG94:AG97)</f>
        <v>0.0117373808346835</v>
      </c>
      <c r="BO24" s="45" t="n">
        <f aca="false">AL24-BN24</f>
        <v>-0.04045428771878</v>
      </c>
      <c r="BP24" s="27" t="n">
        <f aca="false">BN24+BM24</f>
        <v>0.0895287614854968</v>
      </c>
      <c r="BQ24" s="7"/>
      <c r="BR24" s="7"/>
    </row>
    <row r="25" customFormat="false" ht="12.75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56" t="n">
        <f aca="false">'Low pensions'!Q25</f>
        <v>113365412.769487</v>
      </c>
      <c r="E25" s="9"/>
      <c r="F25" s="42" t="n">
        <f aca="false">'Low pensions'!I25</f>
        <v>20605505.7027539</v>
      </c>
      <c r="G25" s="56" t="n">
        <f aca="false">'Low pensions'!K25</f>
        <v>189845.474762486</v>
      </c>
      <c r="H25" s="56" t="n">
        <f aca="false">'Low pensions'!V25</f>
        <v>1044473.78867251</v>
      </c>
      <c r="I25" s="56" t="n">
        <f aca="false">'Low pensions'!M25</f>
        <v>5871.509528736</v>
      </c>
      <c r="J25" s="56" t="n">
        <f aca="false">'Low pensions'!W25</f>
        <v>32303.3130517235</v>
      </c>
      <c r="K25" s="9"/>
      <c r="L25" s="56" t="n">
        <f aca="false">'Low pensions'!N25</f>
        <v>4012507.36812271</v>
      </c>
      <c r="M25" s="42"/>
      <c r="N25" s="56" t="n">
        <f aca="false">'Low pensions'!L25</f>
        <v>856425.707030363</v>
      </c>
      <c r="O25" s="9"/>
      <c r="P25" s="56" t="n">
        <f aca="false">'Low pensions'!X25</f>
        <v>25532721.3614922</v>
      </c>
      <c r="Q25" s="42"/>
      <c r="R25" s="56" t="n">
        <f aca="false">'Low SIPA income'!G20</f>
        <v>24347223.0380237</v>
      </c>
      <c r="S25" s="42"/>
      <c r="T25" s="56" t="n">
        <f aca="false">'Low SIPA income'!J20</f>
        <v>93093717.5010945</v>
      </c>
      <c r="U25" s="9"/>
      <c r="V25" s="56" t="n">
        <f aca="false">'Low SIPA income'!F20</f>
        <v>143698.094559182</v>
      </c>
      <c r="W25" s="42"/>
      <c r="X25" s="56" t="n">
        <f aca="false">'Low SIPA income'!M20</f>
        <v>360928.184222419</v>
      </c>
      <c r="Y25" s="9"/>
      <c r="Z25" s="9" t="n">
        <f aca="false">R25+V25-N25-L25-F25</f>
        <v>-983517.645324137</v>
      </c>
      <c r="AA25" s="9"/>
      <c r="AB25" s="9" t="n">
        <f aca="false">T25-P25-D25</f>
        <v>-45804416.6298849</v>
      </c>
      <c r="AC25" s="24"/>
      <c r="AD25" s="9" t="n">
        <f aca="false">'Central scenario'!AD25</f>
        <v>11699507791.7232</v>
      </c>
      <c r="AE25" s="9" t="n">
        <f aca="false">'Central scenario'!AE25</f>
        <v>724273.578733216</v>
      </c>
      <c r="AF25" s="9" t="n">
        <f aca="false">'Central scenario'!AF25</f>
        <v>200.87293846</v>
      </c>
      <c r="AG25" s="9" t="n">
        <f aca="false">AE25/$AE$6*$AD$6</f>
        <v>5284711650.71247</v>
      </c>
      <c r="AH25" s="9"/>
      <c r="AI25" s="9"/>
      <c r="AJ25" s="43" t="n">
        <f aca="false">AB25/AG25</f>
        <v>-0.00866734453216755</v>
      </c>
      <c r="AK25" s="44" t="n">
        <f aca="false">AK24+1</f>
        <v>2036</v>
      </c>
      <c r="AL25" s="45" t="n">
        <f aca="false">SUM(AB98:AB101)/AVERAGE(AG98:AG101)</f>
        <v>-0.0276634376121807</v>
      </c>
      <c r="AM25" s="9" t="n">
        <f aca="false">'Central scenario'!AM24</f>
        <v>6098422.29766839</v>
      </c>
      <c r="AN25" s="45" t="n">
        <f aca="false">AM25/AVERAGE(AG98:AG101)</f>
        <v>0.000925280675557775</v>
      </c>
      <c r="AO25" s="45" t="n">
        <f aca="false">'GDP evolution by scenario'!G97</f>
        <v>0.0192335358479006</v>
      </c>
      <c r="AP25" s="45"/>
      <c r="AQ25" s="9" t="n">
        <f aca="false">AQ24*(1+AO25)</f>
        <v>620827678.083977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361979526.906589</v>
      </c>
      <c r="AS25" s="46" t="n">
        <f aca="false">AQ25/AG101</f>
        <v>0.0941502775128098</v>
      </c>
      <c r="AT25" s="46" t="n">
        <f aca="false">AR25/AG101</f>
        <v>0.054895221516849</v>
      </c>
      <c r="AU25" s="7"/>
      <c r="AV25" s="7"/>
      <c r="AW25" s="47" t="n">
        <f aca="false">workers_and_wage_low!C13</f>
        <v>11521898</v>
      </c>
      <c r="AX25" s="7"/>
      <c r="AY25" s="43" t="n">
        <f aca="false">(AW25-AW24)/AW24</f>
        <v>0.0097951522742853</v>
      </c>
      <c r="AZ25" s="48" t="n">
        <f aca="false">workers_and_wage_low!B13</f>
        <v>6890.54533395775</v>
      </c>
      <c r="BA25" s="43" t="n">
        <f aca="false">(AZ25-AZ24)/AZ24</f>
        <v>0.000597715178501923</v>
      </c>
      <c r="BB25" s="48" t="n">
        <f aca="false">'Central scenario'!BB25</f>
        <v>52.5759107757715</v>
      </c>
      <c r="BC25" s="48" t="n">
        <f aca="false">'Central scenario'!BC25</f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F25" s="7"/>
      <c r="BI25" s="43" t="n">
        <f aca="false">T32/AG32</f>
        <v>0.0120068618246064</v>
      </c>
      <c r="BJ25" s="7" t="n">
        <f aca="false">BJ24+1</f>
        <v>2036</v>
      </c>
      <c r="BK25" s="43" t="n">
        <f aca="false">SUM(T98:T101)/AVERAGE(AG98:AG101)</f>
        <v>0.061403061217893</v>
      </c>
      <c r="BL25" s="43" t="n">
        <f aca="false">SUM(P98:P101)/AVERAGE(AG98:AG101)</f>
        <v>0.0115868521879674</v>
      </c>
      <c r="BM25" s="43" t="n">
        <f aca="false">SUM(D98:D101)/AVERAGE(AG98:AG101)</f>
        <v>0.0774796466421063</v>
      </c>
      <c r="BN25" s="43" t="n">
        <f aca="false">(SUM(H98:H101)+SUM(J98:J101))/AVERAGE(AG98:AG101)</f>
        <v>0.012306533743136</v>
      </c>
      <c r="BO25" s="45" t="n">
        <f aca="false">AL25-BN25</f>
        <v>-0.0399699713553166</v>
      </c>
      <c r="BP25" s="27" t="n">
        <f aca="false">BN25+BM25</f>
        <v>0.0897861803852422</v>
      </c>
    </row>
    <row r="26" customFormat="false" ht="12.75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8545577.50982973</v>
      </c>
      <c r="D26" s="55" t="n">
        <f aca="false">'Low pensions'!Q26</f>
        <v>105500956.911478</v>
      </c>
      <c r="E26" s="6"/>
      <c r="F26" s="8" t="n">
        <f aca="false">'Low pensions'!I26</f>
        <v>19176047.7572272</v>
      </c>
      <c r="G26" s="55" t="n">
        <f aca="false">'Low pensions'!K26</f>
        <v>193632.468036018</v>
      </c>
      <c r="H26" s="55" t="n">
        <f aca="false">'Low pensions'!V26</f>
        <v>1065308.70831983</v>
      </c>
      <c r="I26" s="55" t="n">
        <f aca="false">'Low pensions'!M26</f>
        <v>5988.63303204201</v>
      </c>
      <c r="J26" s="55" t="n">
        <f aca="false">'Low pensions'!W26</f>
        <v>32947.6920098929</v>
      </c>
      <c r="K26" s="6"/>
      <c r="L26" s="55" t="n">
        <f aca="false">'Low pensions'!N26</f>
        <v>4266228.99960084</v>
      </c>
      <c r="M26" s="8"/>
      <c r="N26" s="55" t="n">
        <f aca="false">'Low pensions'!L26</f>
        <v>797212.366434757</v>
      </c>
      <c r="O26" s="6"/>
      <c r="P26" s="55" t="n">
        <f aca="false">'Low pensions'!X26</f>
        <v>26523509.7841771</v>
      </c>
      <c r="Q26" s="8"/>
      <c r="R26" s="55" t="n">
        <f aca="false">'Low SIPA income'!G21</f>
        <v>19486155.6562159</v>
      </c>
      <c r="S26" s="8"/>
      <c r="T26" s="55" t="n">
        <f aca="false">'Low SIPA income'!J21</f>
        <v>74507005.0497786</v>
      </c>
      <c r="U26" s="6"/>
      <c r="V26" s="55" t="n">
        <f aca="false">'Low SIPA income'!F21</f>
        <v>129450.461885458</v>
      </c>
      <c r="W26" s="8"/>
      <c r="X26" s="55" t="n">
        <f aca="false">'Low SIPA income'!M21</f>
        <v>325142.238652505</v>
      </c>
      <c r="Y26" s="6"/>
      <c r="Z26" s="6" t="n">
        <f aca="false">R26+V26-N26-L26-F26</f>
        <v>-4623883.00516144</v>
      </c>
      <c r="AA26" s="6"/>
      <c r="AB26" s="6" t="n">
        <f aca="false">T26-P26-D26</f>
        <v>-57517461.6458766</v>
      </c>
      <c r="AC26" s="24"/>
      <c r="AD26" s="6" t="n">
        <f aca="false">'Central scenario'!AD26</f>
        <v>12295597168.7493</v>
      </c>
      <c r="AE26" s="6" t="n">
        <f aca="false">'Central scenario'!AE26</f>
        <v>707566.835267154</v>
      </c>
      <c r="AF26" s="6" t="n">
        <f aca="false">'Central scenario'!AF26</f>
        <v>215.827559350606</v>
      </c>
      <c r="AG26" s="6" t="n">
        <f aca="false">AE26/$AE$6*$AD$6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-0.0111407284732291</v>
      </c>
      <c r="AK26" s="37" t="n">
        <f aca="false">AK25+1</f>
        <v>2037</v>
      </c>
      <c r="AL26" s="38" t="n">
        <f aca="false">SUM(AB102:AB105)/AVERAGE(AG102:AG105)</f>
        <v>-0.0272169510683353</v>
      </c>
      <c r="AM26" s="6" t="n">
        <f aca="false">'Central scenario'!AM25</f>
        <v>5493111.4769607</v>
      </c>
      <c r="AN26" s="38" t="n">
        <f aca="false">AM26/AVERAGE(AG102:AG105)</f>
        <v>0.000823107179609087</v>
      </c>
      <c r="AO26" s="38" t="n">
        <f aca="false">'GDP evolution by scenario'!G101</f>
        <v>0.0190070599785319</v>
      </c>
      <c r="AP26" s="38"/>
      <c r="AQ26" s="6" t="n">
        <f aca="false">AQ25*(1+AO26)</f>
        <v>632627786.997652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363318891.071337</v>
      </c>
      <c r="AS26" s="39" t="n">
        <f aca="false">AQ26/AG105</f>
        <v>0.094333857361522</v>
      </c>
      <c r="AT26" s="39" t="n">
        <f aca="false">AR26/AG105</f>
        <v>0.0541760465655883</v>
      </c>
      <c r="AU26" s="36" t="n">
        <f aca="false">AVERAGE(AH26:AH29)</f>
        <v>-0.0145498200871361</v>
      </c>
      <c r="AV26" s="5"/>
      <c r="AW26" s="40" t="n">
        <f aca="false">workers_and_wage_low!C14</f>
        <v>11482379</v>
      </c>
      <c r="AX26" s="5"/>
      <c r="AY26" s="36" t="n">
        <f aca="false">(AW26-AW25)/AW25</f>
        <v>-0.00342990364955496</v>
      </c>
      <c r="AZ26" s="41" t="n">
        <f aca="false">workers_and_wage_low!B14</f>
        <v>6808.84926639221</v>
      </c>
      <c r="BA26" s="36" t="n">
        <f aca="false">(AZ26-AZ25)/AZ25</f>
        <v>-0.0118562557252077</v>
      </c>
      <c r="BB26" s="41" t="n">
        <f aca="false">'Central scenario'!BB26</f>
        <v>51.3153715443761</v>
      </c>
      <c r="BC26" s="41" t="n">
        <f aca="false">'Central scenario'!BC26</f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0.0152878592769558</v>
      </c>
      <c r="BJ26" s="5" t="n">
        <f aca="false">BJ25+1</f>
        <v>2037</v>
      </c>
      <c r="BK26" s="36" t="n">
        <f aca="false">SUM(T102:T105)/AVERAGE(AG102:AG105)</f>
        <v>0.061313537203791</v>
      </c>
      <c r="BL26" s="36" t="n">
        <f aca="false">SUM(P102:P105)/AVERAGE(AG102:AG105)</f>
        <v>0.0113617584196393</v>
      </c>
      <c r="BM26" s="36" t="n">
        <f aca="false">SUM(D102:D105)/AVERAGE(AG102:AG105)</f>
        <v>0.0771687298524871</v>
      </c>
      <c r="BN26" s="36" t="n">
        <f aca="false">(SUM(H102:H105)+SUM(J102:J105))/AVERAGE(AG102:AG105)</f>
        <v>0.0131047196567983</v>
      </c>
      <c r="BO26" s="38" t="n">
        <f aca="false">AL26-BN26</f>
        <v>-0.0403216707251336</v>
      </c>
      <c r="BP26" s="27" t="n">
        <f aca="false">BN26+BM26</f>
        <v>0.0902734495092854</v>
      </c>
      <c r="BQ26" s="5"/>
      <c r="BR26" s="5"/>
    </row>
    <row r="27" customFormat="false" ht="12.75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8602524.07049635</v>
      </c>
      <c r="D27" s="56" t="n">
        <f aca="false">'Low pensions'!Q27</f>
        <v>106204000.870325</v>
      </c>
      <c r="E27" s="9"/>
      <c r="F27" s="42" t="n">
        <f aca="false">'Low pensions'!I27</f>
        <v>19303834.3188372</v>
      </c>
      <c r="G27" s="56" t="n">
        <f aca="false">'Low pensions'!K27</f>
        <v>211229.041623464</v>
      </c>
      <c r="H27" s="56" t="n">
        <f aca="false">'Low pensions'!V27</f>
        <v>1162119.86436939</v>
      </c>
      <c r="I27" s="56" t="n">
        <f aca="false">'Low pensions'!M27</f>
        <v>6532.85695742699</v>
      </c>
      <c r="J27" s="56" t="n">
        <f aca="false">'Low pensions'!W27</f>
        <v>35941.8514753436</v>
      </c>
      <c r="K27" s="9"/>
      <c r="L27" s="56" t="n">
        <f aca="false">'Low pensions'!N27</f>
        <v>3381171.90764195</v>
      </c>
      <c r="M27" s="42"/>
      <c r="N27" s="56" t="n">
        <f aca="false">'Low pensions'!L27</f>
        <v>790911.274881076</v>
      </c>
      <c r="O27" s="9"/>
      <c r="P27" s="56" t="n">
        <f aca="false">'Low pensions'!X27</f>
        <v>21896277.5800122</v>
      </c>
      <c r="Q27" s="42"/>
      <c r="R27" s="56" t="n">
        <f aca="false">'Low SIPA income'!G22</f>
        <v>22133246.3158512</v>
      </c>
      <c r="S27" s="42"/>
      <c r="T27" s="56" t="n">
        <f aca="false">'Low SIPA income'!J22</f>
        <v>84628385.614742</v>
      </c>
      <c r="U27" s="9"/>
      <c r="V27" s="56" t="n">
        <f aca="false">'Low SIPA income'!F22</f>
        <v>124241.716375217</v>
      </c>
      <c r="W27" s="42"/>
      <c r="X27" s="56" t="n">
        <f aca="false">'Low SIPA income'!M22</f>
        <v>312059.37165378</v>
      </c>
      <c r="Y27" s="9"/>
      <c r="Z27" s="9" t="n">
        <f aca="false">R27+V27-N27-L27-F27</f>
        <v>-1218429.46913376</v>
      </c>
      <c r="AA27" s="9"/>
      <c r="AB27" s="9" t="n">
        <f aca="false">T27-P27-D27</f>
        <v>-43471892.8355956</v>
      </c>
      <c r="AC27" s="24"/>
      <c r="AD27" s="9" t="n">
        <f aca="false">'Central scenario'!AD27</f>
        <v>14242781391.0506</v>
      </c>
      <c r="AE27" s="9" t="n">
        <f aca="false">'Central scenario'!AE27</f>
        <v>746958.681610849</v>
      </c>
      <c r="AF27" s="9" t="n">
        <f aca="false">'Central scenario'!AF27</f>
        <v>231.639850427105</v>
      </c>
      <c r="AG27" s="9" t="n">
        <f aca="false">AE27/$AE$6*$AD$6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-0.00797615009388682</v>
      </c>
      <c r="AK27" s="44" t="n">
        <f aca="false">AK26+1</f>
        <v>2038</v>
      </c>
      <c r="AL27" s="45" t="n">
        <f aca="false">SUM(AB106:AB109)/AVERAGE(AG106:AG109)</f>
        <v>-0.0261644123229305</v>
      </c>
      <c r="AM27" s="9" t="n">
        <f aca="false">'Central scenario'!AM26</f>
        <v>4920541.96276278</v>
      </c>
      <c r="AN27" s="45" t="n">
        <f aca="false">AM27/AVERAGE(AG106:AG109)</f>
        <v>0.000727182657715169</v>
      </c>
      <c r="AO27" s="45" t="n">
        <f aca="false">'GDP evolution by scenario'!G105</f>
        <v>0.0231807096744592</v>
      </c>
      <c r="AP27" s="45"/>
      <c r="AQ27" s="9" t="n">
        <f aca="false">AQ26*(1+AO27)</f>
        <v>647292548.06004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366768276.889663</v>
      </c>
      <c r="AS27" s="46" t="n">
        <f aca="false">AQ27/AG109</f>
        <v>0.095401449207318</v>
      </c>
      <c r="AT27" s="46" t="n">
        <f aca="false">AR27/AG109</f>
        <v>0.0540562767846034</v>
      </c>
      <c r="AU27" s="7"/>
      <c r="AV27" s="7"/>
      <c r="AW27" s="47" t="n">
        <f aca="false">workers_and_wage_low!C15</f>
        <v>11421402</v>
      </c>
      <c r="AX27" s="7"/>
      <c r="AY27" s="43" t="n">
        <f aca="false">(AW27-AW26)/AW26</f>
        <v>-0.0053104848742582</v>
      </c>
      <c r="AZ27" s="48" t="n">
        <f aca="false">workers_and_wage_low!B15</f>
        <v>6723.17180647536</v>
      </c>
      <c r="BA27" s="43" t="n">
        <f aca="false">(AZ27-AZ26)/AZ26</f>
        <v>-0.0125832510846942</v>
      </c>
      <c r="BB27" s="48" t="n">
        <f aca="false">'Central scenario'!BB27</f>
        <v>46.4292581733586</v>
      </c>
      <c r="BC27" s="48" t="n">
        <f aca="false">'Central scenario'!BC27</f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0.0129910427491894</v>
      </c>
      <c r="BJ27" s="7" t="n">
        <f aca="false">BJ26+1</f>
        <v>2038</v>
      </c>
      <c r="BK27" s="43" t="n">
        <f aca="false">SUM(T106:T109)/AVERAGE(AG106:AG109)</f>
        <v>0.0611633114269546</v>
      </c>
      <c r="BL27" s="43" t="n">
        <f aca="false">SUM(P106:P109)/AVERAGE(AG106:AG109)</f>
        <v>0.0110442675245706</v>
      </c>
      <c r="BM27" s="43" t="n">
        <f aca="false">SUM(D106:D109)/AVERAGE(AG106:AG109)</f>
        <v>0.0762834562253146</v>
      </c>
      <c r="BN27" s="43" t="n">
        <f aca="false">(SUM(H106:H109)+SUM(J106:J109))/AVERAGE(AG106:AG109)</f>
        <v>0.0139314355093102</v>
      </c>
      <c r="BO27" s="45" t="n">
        <f aca="false">AL27-BN27</f>
        <v>-0.0400958478322408</v>
      </c>
      <c r="BP27" s="27" t="n">
        <f aca="false">BN27+BM27</f>
        <v>0.0902148917346248</v>
      </c>
      <c r="BQ27" s="7"/>
      <c r="BR27" s="7"/>
    </row>
    <row r="28" customFormat="false" ht="12.75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8049922.95088676</v>
      </c>
      <c r="D28" s="56" t="n">
        <f aca="false">'Low pensions'!Q28</f>
        <v>99381764.8257625</v>
      </c>
      <c r="E28" s="9"/>
      <c r="F28" s="42" t="n">
        <f aca="false">'Low pensions'!I28</f>
        <v>18063812.1613948</v>
      </c>
      <c r="G28" s="56" t="n">
        <f aca="false">'Low pensions'!K28</f>
        <v>227995.709527446</v>
      </c>
      <c r="H28" s="56" t="n">
        <f aca="false">'Low pensions'!V28</f>
        <v>1254365.1242103</v>
      </c>
      <c r="I28" s="56" t="n">
        <f aca="false">'Low pensions'!M28</f>
        <v>7051.41369672603</v>
      </c>
      <c r="J28" s="56" t="n">
        <f aca="false">'Low pensions'!W28</f>
        <v>38794.7976559936</v>
      </c>
      <c r="K28" s="9"/>
      <c r="L28" s="56" t="n">
        <f aca="false">'Low pensions'!N28</f>
        <v>3202211.13417862</v>
      </c>
      <c r="M28" s="42"/>
      <c r="N28" s="56" t="n">
        <f aca="false">'Low pensions'!L28</f>
        <v>750904.137547776</v>
      </c>
      <c r="O28" s="9"/>
      <c r="P28" s="56" t="n">
        <f aca="false">'Low pensions'!X28</f>
        <v>20747541.8101733</v>
      </c>
      <c r="Q28" s="42"/>
      <c r="R28" s="56" t="n">
        <f aca="false">'Low SIPA income'!G23</f>
        <v>18237091.5229554</v>
      </c>
      <c r="S28" s="42"/>
      <c r="T28" s="56" t="n">
        <f aca="false">'Low SIPA income'!J23</f>
        <v>69731100.0777453</v>
      </c>
      <c r="U28" s="9"/>
      <c r="V28" s="56" t="n">
        <f aca="false">'Low SIPA income'!F23</f>
        <v>112657.52315571</v>
      </c>
      <c r="W28" s="42"/>
      <c r="X28" s="56" t="n">
        <f aca="false">'Low SIPA income'!M23</f>
        <v>282963.218101958</v>
      </c>
      <c r="Y28" s="9"/>
      <c r="Z28" s="9" t="n">
        <f aca="false">R28+V28-N28-L28-F28</f>
        <v>-3667178.38701004</v>
      </c>
      <c r="AA28" s="9"/>
      <c r="AB28" s="9" t="n">
        <f aca="false">T28-P28-D28</f>
        <v>-50398206.5581905</v>
      </c>
      <c r="AC28" s="24"/>
      <c r="AD28" s="9" t="n">
        <f aca="false">'Central scenario'!AD28</f>
        <v>14960937951.1837</v>
      </c>
      <c r="AE28" s="9" t="n">
        <f aca="false">'Central scenario'!AE28</f>
        <v>694578.466946028</v>
      </c>
      <c r="AF28" s="9" t="n">
        <f aca="false">'Central scenario'!AF28</f>
        <v>257.384544350716</v>
      </c>
      <c r="AG28" s="9" t="n">
        <f aca="false">AE28/$AE$6*$AD$6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-0.00994432051214846</v>
      </c>
      <c r="AK28" s="44" t="n">
        <f aca="false">AK27+1</f>
        <v>2039</v>
      </c>
      <c r="AL28" s="45" t="n">
        <f aca="false">SUM(AB110:AB113)/AVERAGE(AG110:AG113)</f>
        <v>-0.0262659093477269</v>
      </c>
      <c r="AM28" s="9" t="n">
        <f aca="false">'Central scenario'!AM27</f>
        <v>4379286.21321994</v>
      </c>
      <c r="AN28" s="45" t="n">
        <f aca="false">AM28/AVERAGE(AG110:AG113)</f>
        <v>0.000641746893649615</v>
      </c>
      <c r="AO28" s="45" t="n">
        <f aca="false">'GDP evolution by scenario'!G109</f>
        <v>0.0226484168020429</v>
      </c>
      <c r="AP28" s="45"/>
      <c r="AQ28" s="9" t="n">
        <f aca="false">AQ27*(1+AO28)</f>
        <v>661952699.48136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370650436.015083</v>
      </c>
      <c r="AS28" s="46" t="n">
        <f aca="false">AQ28/AG113</f>
        <v>0.0973571695654893</v>
      </c>
      <c r="AT28" s="46" t="n">
        <f aca="false">AR28/AG113</f>
        <v>0.0545136795679147</v>
      </c>
      <c r="AU28" s="9"/>
      <c r="AV28" s="7"/>
      <c r="AW28" s="47" t="n">
        <f aca="false">workers_and_wage_low!C16</f>
        <v>11521980</v>
      </c>
      <c r="AX28" s="7"/>
      <c r="AY28" s="43" t="n">
        <f aca="false">(AW28-AW27)/AW27</f>
        <v>0.00880609928623474</v>
      </c>
      <c r="AZ28" s="48" t="n">
        <f aca="false">workers_and_wage_low!B16</f>
        <v>6342.54075613813</v>
      </c>
      <c r="BA28" s="43" t="n">
        <f aca="false">(AZ28-AZ27)/AZ27</f>
        <v>-0.0566148034430162</v>
      </c>
      <c r="BB28" s="48" t="n">
        <f aca="false">'Central scenario'!BB28</f>
        <v>45.5379530641625</v>
      </c>
      <c r="BC28" s="48" t="n">
        <f aca="false">'Central scenario'!BC28</f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H28" s="7"/>
      <c r="BI28" s="43" t="n">
        <f aca="false">T35/AG35</f>
        <v>0.0149122517216407</v>
      </c>
      <c r="BJ28" s="7" t="n">
        <f aca="false">BJ27+1</f>
        <v>2039</v>
      </c>
      <c r="BK28" s="43" t="n">
        <f aca="false">SUM(T110:T113)/AVERAGE(AG110:AG113)</f>
        <v>0.0611324349276212</v>
      </c>
      <c r="BL28" s="43" t="n">
        <f aca="false">SUM(P110:P113)/AVERAGE(AG110:AG113)</f>
        <v>0.0110100023669657</v>
      </c>
      <c r="BM28" s="43" t="n">
        <f aca="false">SUM(D110:D113)/AVERAGE(AG110:AG113)</f>
        <v>0.0763883419083824</v>
      </c>
      <c r="BN28" s="43" t="n">
        <f aca="false">(SUM(H110:H113)+SUM(J110:J113))/AVERAGE(AG110:AG113)</f>
        <v>0.0146659896329091</v>
      </c>
      <c r="BO28" s="45" t="n">
        <f aca="false">AL28-BN28</f>
        <v>-0.040931898980636</v>
      </c>
      <c r="BP28" s="27" t="n">
        <f aca="false">BN28+BM28</f>
        <v>0.0910543315412915</v>
      </c>
      <c r="BQ28" s="7"/>
      <c r="BR28" s="7"/>
    </row>
    <row r="29" customFormat="false" ht="12.75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7380783.20939364</v>
      </c>
      <c r="D29" s="56" t="n">
        <f aca="false">'Low pensions'!Q29</f>
        <v>91120780.3628844</v>
      </c>
      <c r="E29" s="9"/>
      <c r="F29" s="42" t="n">
        <f aca="false">'Low pensions'!I29</f>
        <v>16562280.4481347</v>
      </c>
      <c r="G29" s="56" t="n">
        <f aca="false">'Low pensions'!K29</f>
        <v>233179.582375956</v>
      </c>
      <c r="H29" s="56" t="n">
        <f aca="false">'Low pensions'!V29</f>
        <v>1282885.26313304</v>
      </c>
      <c r="I29" s="56" t="n">
        <f aca="false">'Low pensions'!M29</f>
        <v>7211.73966111301</v>
      </c>
      <c r="J29" s="56" t="n">
        <f aca="false">'Low pensions'!W29</f>
        <v>39676.8638082438</v>
      </c>
      <c r="K29" s="9"/>
      <c r="L29" s="56" t="n">
        <f aca="false">'Low pensions'!N29</f>
        <v>3094461.00226499</v>
      </c>
      <c r="M29" s="42"/>
      <c r="N29" s="56" t="n">
        <f aca="false">'Low pensions'!L29</f>
        <v>686795.876935089</v>
      </c>
      <c r="O29" s="9"/>
      <c r="P29" s="56" t="n">
        <f aca="false">'Low pensions'!X29</f>
        <v>19835721.1285547</v>
      </c>
      <c r="Q29" s="42"/>
      <c r="R29" s="56" t="n">
        <f aca="false">'Low SIPA income'!G24</f>
        <v>19908195.596754</v>
      </c>
      <c r="S29" s="42"/>
      <c r="T29" s="56" t="n">
        <f aca="false">'Low SIPA income'!J24</f>
        <v>76120711.3413452</v>
      </c>
      <c r="U29" s="9"/>
      <c r="V29" s="56" t="n">
        <f aca="false">'Low SIPA income'!F24</f>
        <v>111977.056282442</v>
      </c>
      <c r="W29" s="42"/>
      <c r="X29" s="56" t="n">
        <f aca="false">'Low SIPA income'!M24</f>
        <v>281254.081500352</v>
      </c>
      <c r="Y29" s="9"/>
      <c r="Z29" s="9" t="n">
        <f aca="false">R29+V29-N29-L29-F29</f>
        <v>-323364.674298389</v>
      </c>
      <c r="AA29" s="9"/>
      <c r="AB29" s="9" t="n">
        <f aca="false">T29-P29-D29</f>
        <v>-34835790.1500939</v>
      </c>
      <c r="AC29" s="24"/>
      <c r="AD29" s="9" t="n">
        <f aca="false">'Central scenario'!AD29</f>
        <v>16923844884.968</v>
      </c>
      <c r="AE29" s="9" t="n">
        <f aca="false">'Central scenario'!AE29</f>
        <v>680214.585477243</v>
      </c>
      <c r="AF29" s="9" t="n">
        <f aca="false">'Central scenario'!AF29</f>
        <v>298.099530285664</v>
      </c>
      <c r="AG29" s="9" t="n">
        <f aca="false">AE29/$AE$6*$AD$6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-0.00701877098888709</v>
      </c>
      <c r="AK29" s="44" t="n">
        <f aca="false">AK28+1</f>
        <v>2040</v>
      </c>
      <c r="AL29" s="45" t="n">
        <f aca="false">SUM(AB114:AB117)/AVERAGE(AG114:AG117)</f>
        <v>-0.0265685812847834</v>
      </c>
      <c r="AM29" s="9" t="n">
        <f aca="false">'Central scenario'!AM28</f>
        <v>3887732.69163583</v>
      </c>
      <c r="AN29" s="45" t="n">
        <f aca="false">AM29/AVERAGE(AG114:AG117)</f>
        <v>0.000566323214223487</v>
      </c>
      <c r="AO29" s="45" t="n">
        <f aca="false">'GDP evolution by scenario'!G113</f>
        <v>0.0162187915382352</v>
      </c>
      <c r="AP29" s="45"/>
      <c r="AQ29" s="9" t="n">
        <f aca="false">AQ28*(1+AO29)</f>
        <v>672688772.32242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372745389.530205</v>
      </c>
      <c r="AS29" s="46" t="n">
        <f aca="false">AQ29/AG117</f>
        <v>0.0978474705747166</v>
      </c>
      <c r="AT29" s="46" t="n">
        <f aca="false">AR29/AG117</f>
        <v>0.0542185257648939</v>
      </c>
      <c r="AV29" s="7"/>
      <c r="AW29" s="47" t="n">
        <f aca="false">workers_and_wage_low!C17</f>
        <v>11538154</v>
      </c>
      <c r="AX29" s="7"/>
      <c r="AY29" s="43" t="n">
        <f aca="false">(AW29-AW28)/AW28</f>
        <v>0.00140375178571739</v>
      </c>
      <c r="AZ29" s="48" t="n">
        <f aca="false">workers_and_wage_low!B17</f>
        <v>6004.7550431554</v>
      </c>
      <c r="BA29" s="43" t="n">
        <f aca="false">(AZ29-AZ28)/AZ28</f>
        <v>-0.0532571608082818</v>
      </c>
      <c r="BB29" s="48" t="n">
        <f aca="false">'Central scenario'!BB29</f>
        <v>47.1428829501671</v>
      </c>
      <c r="BC29" s="48" t="n">
        <f aca="false">'Central scenario'!BC29</f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H29" s="7"/>
      <c r="BI29" s="43" t="n">
        <f aca="false">T36/AG36</f>
        <v>0.0123691706386607</v>
      </c>
      <c r="BJ29" s="7" t="n">
        <f aca="false">BJ28+1</f>
        <v>2040</v>
      </c>
      <c r="BK29" s="43" t="n">
        <f aca="false">SUM(T114:T117)/AVERAGE(AG114:AG117)</f>
        <v>0.0610863499005069</v>
      </c>
      <c r="BL29" s="43" t="n">
        <f aca="false">SUM(P114:P117)/AVERAGE(AG114:AG117)</f>
        <v>0.0109517542572228</v>
      </c>
      <c r="BM29" s="43" t="n">
        <f aca="false">SUM(D114:D117)/AVERAGE(AG114:AG117)</f>
        <v>0.0767031769280674</v>
      </c>
      <c r="BN29" s="43" t="n">
        <f aca="false">(SUM(H114:H117)+SUM(J114:J117))/AVERAGE(AG114:AG117)</f>
        <v>0.0153192396086582</v>
      </c>
      <c r="BO29" s="45" t="n">
        <f aca="false">AL29-BN29</f>
        <v>-0.0418878208934416</v>
      </c>
      <c r="BP29" s="27" t="n">
        <f aca="false">BN29+BM29</f>
        <v>0.0920224165367257</v>
      </c>
      <c r="BQ29" s="7"/>
      <c r="BR29" s="7"/>
    </row>
    <row r="30" customFormat="false" ht="12.75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5" t="n">
        <f aca="false">'Low pensions'!Q30</f>
        <v>90608611.3271754</v>
      </c>
      <c r="E30" s="6"/>
      <c r="F30" s="8" t="n">
        <f aca="false">'Low pensions'!I30</f>
        <v>16469187.6632345</v>
      </c>
      <c r="G30" s="55" t="n">
        <f aca="false">'Low pensions'!K30</f>
        <v>189879.95484708</v>
      </c>
      <c r="H30" s="55" t="n">
        <f aca="false">'Low pensions'!V30</f>
        <v>1044663.48792468</v>
      </c>
      <c r="I30" s="55" t="n">
        <f aca="false">'Low pensions'!M30</f>
        <v>5872.575923105</v>
      </c>
      <c r="J30" s="55" t="n">
        <f aca="false">'Low pensions'!W30</f>
        <v>32309.1800389045</v>
      </c>
      <c r="K30" s="6"/>
      <c r="L30" s="55" t="n">
        <f aca="false">'Low pensions'!N30</f>
        <v>3259887.13066368</v>
      </c>
      <c r="M30" s="8"/>
      <c r="N30" s="55" t="n">
        <f aca="false">'Low pensions'!L30</f>
        <v>683418.499914097</v>
      </c>
      <c r="O30" s="6"/>
      <c r="P30" s="55" t="n">
        <f aca="false">'Low pensions'!X30</f>
        <v>20675536.7633361</v>
      </c>
      <c r="Q30" s="8"/>
      <c r="R30" s="55" t="n">
        <f aca="false">'Low SIPA income'!G25</f>
        <v>15686385.7925568</v>
      </c>
      <c r="S30" s="8"/>
      <c r="T30" s="55" t="n">
        <f aca="false">'Low SIPA income'!J25</f>
        <v>59978255.6435644</v>
      </c>
      <c r="U30" s="6"/>
      <c r="V30" s="55" t="n">
        <f aca="false">'Low SIPA income'!F25</f>
        <v>112983.375310289</v>
      </c>
      <c r="W30" s="8"/>
      <c r="X30" s="55" t="n">
        <f aca="false">'Low SIPA income'!M25</f>
        <v>283781.664768477</v>
      </c>
      <c r="Y30" s="6"/>
      <c r="Z30" s="6" t="n">
        <f aca="false">R30+V30-N30-L30-F30</f>
        <v>-4613124.12594521</v>
      </c>
      <c r="AA30" s="6"/>
      <c r="AB30" s="6" t="n">
        <f aca="false">T30-P30-D30</f>
        <v>-51305892.4469471</v>
      </c>
      <c r="AC30" s="24"/>
      <c r="AD30" s="6" t="n">
        <f aca="false">'Central scenario'!AD30</f>
        <v>17555535048.1123</v>
      </c>
      <c r="AE30" s="6" t="n">
        <f aca="false">'Central scenario'!AE30</f>
        <v>666284.649859393</v>
      </c>
      <c r="AF30" s="6" t="n">
        <f aca="false">'Central scenario'!AF30</f>
        <v>326.494679287868</v>
      </c>
      <c r="AG30" s="6" t="n">
        <f aca="false">AE30/$AE$6*$AD$6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-0.0105533121758627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-0.358083169185082</v>
      </c>
      <c r="AS30" s="5"/>
      <c r="AT30" s="5"/>
      <c r="AU30" s="36" t="n">
        <f aca="false">AVERAGE(AH30:AH33)</f>
        <v>-0.0157812128378014</v>
      </c>
      <c r="AV30" s="5"/>
      <c r="AW30" s="40" t="n">
        <f aca="false">workers_and_wage_low!C18</f>
        <v>11452346</v>
      </c>
      <c r="AX30" s="5"/>
      <c r="AY30" s="36" t="n">
        <f aca="false">(AW30-AW29)/AW29</f>
        <v>-0.00743689155128281</v>
      </c>
      <c r="AZ30" s="41" t="n">
        <f aca="false">workers_and_wage_low!B18</f>
        <v>5984.66038142344</v>
      </c>
      <c r="BA30" s="36" t="n">
        <f aca="false">(AZ30-AZ29)/AZ29</f>
        <v>-0.00334645819646961</v>
      </c>
      <c r="BB30" s="41" t="n">
        <f aca="false">'Central scenario'!BB30</f>
        <v>48.2222149172159</v>
      </c>
      <c r="BC30" s="41" t="n">
        <f aca="false">'Central scenario'!BC30</f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0.0141289139007235</v>
      </c>
      <c r="BJ30" s="5"/>
      <c r="BK30" s="5"/>
      <c r="BL30" s="5"/>
      <c r="BM30" s="5"/>
      <c r="BN30" s="5"/>
      <c r="BO30" s="5"/>
      <c r="BP30" s="5"/>
      <c r="BQ30" s="5"/>
      <c r="BR30" s="5"/>
    </row>
    <row r="31" customFormat="false" ht="12.75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56" t="n">
        <f aca="false">'Low pensions'!Q31</f>
        <v>91497971.7670478</v>
      </c>
      <c r="E31" s="9"/>
      <c r="F31" s="42" t="n">
        <f aca="false">'Low pensions'!I31</f>
        <v>16630839.450741</v>
      </c>
      <c r="G31" s="56" t="n">
        <f aca="false">'Low pensions'!K31</f>
        <v>192650.576848536</v>
      </c>
      <c r="H31" s="56" t="n">
        <f aca="false">'Low pensions'!V31</f>
        <v>1059906.63271104</v>
      </c>
      <c r="I31" s="56" t="n">
        <f aca="false">'Low pensions'!M31</f>
        <v>5958.265263357</v>
      </c>
      <c r="J31" s="56" t="n">
        <f aca="false">'Low pensions'!W31</f>
        <v>32780.6175065283</v>
      </c>
      <c r="K31" s="9"/>
      <c r="L31" s="56" t="n">
        <f aca="false">'Low pensions'!N31</f>
        <v>2983997.22603285</v>
      </c>
      <c r="M31" s="42"/>
      <c r="N31" s="56" t="n">
        <f aca="false">'Low pensions'!L31</f>
        <v>691159.760997742</v>
      </c>
      <c r="O31" s="9"/>
      <c r="P31" s="56" t="n">
        <f aca="false">'Low pensions'!X31</f>
        <v>19286532.8711222</v>
      </c>
      <c r="Q31" s="42"/>
      <c r="R31" s="56" t="n">
        <f aca="false">'Low SIPA income'!G26</f>
        <v>18580016.6977377</v>
      </c>
      <c r="S31" s="42"/>
      <c r="T31" s="56" t="n">
        <f aca="false">'Low SIPA income'!J26</f>
        <v>71042304.2054332</v>
      </c>
      <c r="U31" s="9"/>
      <c r="V31" s="56" t="n">
        <f aca="false">'Low SIPA income'!F26</f>
        <v>111109.744064318</v>
      </c>
      <c r="W31" s="42"/>
      <c r="X31" s="56" t="n">
        <f aca="false">'Low SIPA income'!M26</f>
        <v>279075.643261475</v>
      </c>
      <c r="Y31" s="9"/>
      <c r="Z31" s="9" t="n">
        <f aca="false">R31+V31-N31-L31-F31</f>
        <v>-1614869.99596956</v>
      </c>
      <c r="AA31" s="9"/>
      <c r="AB31" s="9" t="n">
        <f aca="false">T31-P31-D31</f>
        <v>-39742200.4327367</v>
      </c>
      <c r="AC31" s="24"/>
      <c r="AD31" s="9" t="n">
        <f aca="false">'Central scenario'!AD31</f>
        <v>21502303713.3428</v>
      </c>
      <c r="AE31" s="9" t="n">
        <f aca="false">'Central scenario'!AE31</f>
        <v>751809.189715747</v>
      </c>
      <c r="AF31" s="9" t="n">
        <f aca="false">'Central scenario'!AF31</f>
        <v>364.361405082009</v>
      </c>
      <c r="AG31" s="9" t="n">
        <f aca="false">AE31/$AE$6*$AD$6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-0.00724478707380508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47" t="n">
        <f aca="false">workers_and_wage_low!C19</f>
        <v>11487356</v>
      </c>
      <c r="AX31" s="7"/>
      <c r="AY31" s="43" t="n">
        <f aca="false">(AW31-AW30)/AW30</f>
        <v>0.00305701556694148</v>
      </c>
      <c r="AZ31" s="48" t="n">
        <f aca="false">workers_and_wage_low!B19</f>
        <v>5957.71823704739</v>
      </c>
      <c r="BA31" s="43" t="n">
        <f aca="false">(AZ31-AZ30)/AZ30</f>
        <v>-0.00450186688281919</v>
      </c>
      <c r="BB31" s="48" t="n">
        <f aca="false">'Central scenario'!BB31</f>
        <v>42.4620464501394</v>
      </c>
      <c r="BC31" s="48" t="n">
        <f aca="false">'Central scenario'!BC31</f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0.0125173177296531</v>
      </c>
      <c r="BJ31" s="7"/>
      <c r="BK31" s="7"/>
      <c r="BL31" s="7"/>
      <c r="BM31" s="7"/>
      <c r="BN31" s="7"/>
      <c r="BO31" s="7"/>
      <c r="BP31" s="7"/>
      <c r="BQ31" s="7"/>
      <c r="BR31" s="7"/>
    </row>
    <row r="32" customFormat="false" ht="12.75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32578807.7406065</v>
      </c>
      <c r="D32" s="56" t="n">
        <f aca="false">'Low pensions'!Q32</f>
        <v>93561963.3115686</v>
      </c>
      <c r="E32" s="9"/>
      <c r="F32" s="42" t="n">
        <f aca="false">'Low pensions'!I32</f>
        <v>17005994.34589</v>
      </c>
      <c r="G32" s="56" t="n">
        <f aca="false">'Low pensions'!K32</f>
        <v>183887.346934037</v>
      </c>
      <c r="H32" s="56" t="n">
        <f aca="false">'Low pensions'!V32</f>
        <v>1011693.9272923</v>
      </c>
      <c r="I32" s="56" t="n">
        <f aca="false">'Low pensions'!M32</f>
        <v>5687.23753404201</v>
      </c>
      <c r="J32" s="56" t="n">
        <f aca="false">'Low pensions'!W32</f>
        <v>31289.5029059454</v>
      </c>
      <c r="K32" s="9"/>
      <c r="L32" s="56" t="n">
        <f aca="false">'Low pensions'!N32</f>
        <v>2899259.23462992</v>
      </c>
      <c r="M32" s="42"/>
      <c r="N32" s="56" t="n">
        <f aca="false">'Low pensions'!L32</f>
        <v>708229.889782857</v>
      </c>
      <c r="O32" s="9"/>
      <c r="P32" s="56" t="n">
        <f aca="false">'Low pensions'!X32</f>
        <v>18940741.8429784</v>
      </c>
      <c r="Q32" s="42"/>
      <c r="R32" s="56" t="n">
        <f aca="false">'Low SIPA income'!G27</f>
        <v>15920829.0248899</v>
      </c>
      <c r="S32" s="42"/>
      <c r="T32" s="56" t="n">
        <f aca="false">'Low SIPA income'!J27</f>
        <v>60874669.6619836</v>
      </c>
      <c r="U32" s="9"/>
      <c r="V32" s="56" t="n">
        <f aca="false">'Low SIPA income'!F27</f>
        <v>109390.258252687</v>
      </c>
      <c r="W32" s="42"/>
      <c r="X32" s="56" t="n">
        <f aca="false">'Low SIPA income'!M27</f>
        <v>274756.790644173</v>
      </c>
      <c r="Y32" s="9"/>
      <c r="Z32" s="9" t="n">
        <f aca="false">R32+V32-N32-L32-F32</f>
        <v>-4583264.18716013</v>
      </c>
      <c r="AA32" s="9"/>
      <c r="AB32" s="9" t="n">
        <f aca="false">T32-P32-D32</f>
        <v>-51628035.4925634</v>
      </c>
      <c r="AC32" s="24"/>
      <c r="AD32" s="9"/>
      <c r="AE32" s="9"/>
      <c r="AF32" s="9" t="n">
        <f aca="false">'Central scenario'!AF32</f>
        <v>397.614228233701</v>
      </c>
      <c r="AG32" s="9" t="n">
        <f aca="false">'Central scenario'!AG32</f>
        <v>5069990023.3073</v>
      </c>
      <c r="AH32" s="43" t="n">
        <f aca="false">(AG32-AG31)/AG31</f>
        <v>-0.0757683825951137</v>
      </c>
      <c r="AI32" s="43"/>
      <c r="AJ32" s="43" t="n">
        <f aca="false">AB32/AG32</f>
        <v>-0.0101830645139781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47" t="n">
        <f aca="false">workers_and_wage_low!C20</f>
        <v>11445931</v>
      </c>
      <c r="AX32" s="7"/>
      <c r="AY32" s="43" t="n">
        <f aca="false">(AW32-AW31)/AW31</f>
        <v>-0.00360613878424243</v>
      </c>
      <c r="AZ32" s="48" t="n">
        <f aca="false">workers_and_wage_low!B20</f>
        <v>5902.6327097858</v>
      </c>
      <c r="BA32" s="43" t="n">
        <f aca="false">(AZ32-AZ31)/AZ31</f>
        <v>-0.00924607795633014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7"/>
      <c r="BI32" s="43" t="n">
        <f aca="false">T39/AG39</f>
        <v>0.0147257617843789</v>
      </c>
      <c r="BJ32" s="7"/>
      <c r="BK32" s="7"/>
      <c r="BL32" s="7"/>
      <c r="BM32" s="7"/>
      <c r="BN32" s="7"/>
      <c r="BO32" s="7"/>
      <c r="BP32" s="7"/>
      <c r="BQ32" s="7"/>
      <c r="BR32" s="7"/>
    </row>
    <row r="33" customFormat="false" ht="12.75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56" t="n">
        <f aca="false">'Low pensions'!Q33</f>
        <v>92355677.9748304</v>
      </c>
      <c r="E33" s="9"/>
      <c r="F33" s="42" t="n">
        <f aca="false">'Low pensions'!I33</f>
        <v>16786737.7068668</v>
      </c>
      <c r="G33" s="56" t="n">
        <f aca="false">'Low pensions'!K33</f>
        <v>190348.194341756</v>
      </c>
      <c r="H33" s="56" t="n">
        <f aca="false">'Low pensions'!V33</f>
        <v>1047239.6034714</v>
      </c>
      <c r="I33" s="56" t="n">
        <f aca="false">'Low pensions'!M33</f>
        <v>5887.05755696201</v>
      </c>
      <c r="J33" s="56" t="n">
        <f aca="false">'Low pensions'!W33</f>
        <v>32388.853715613</v>
      </c>
      <c r="K33" s="9"/>
      <c r="L33" s="56" t="n">
        <f aca="false">'Low pensions'!N33</f>
        <v>3099283.38932987</v>
      </c>
      <c r="M33" s="42"/>
      <c r="N33" s="56" t="n">
        <f aca="false">'Low pensions'!L33</f>
        <v>700169.599022642</v>
      </c>
      <c r="O33" s="9"/>
      <c r="P33" s="56" t="n">
        <f aca="false">'Low pensions'!X33</f>
        <v>19934322.7909989</v>
      </c>
      <c r="Q33" s="42"/>
      <c r="R33" s="56" t="n">
        <f aca="false">'Low SIPA income'!G28</f>
        <v>18340752.4160477</v>
      </c>
      <c r="S33" s="42"/>
      <c r="T33" s="56" t="n">
        <f aca="false">'Low SIPA income'!J28</f>
        <v>70127456.4869497</v>
      </c>
      <c r="U33" s="9"/>
      <c r="V33" s="56" t="n">
        <f aca="false">'Low SIPA income'!F28</f>
        <v>108953.577959935</v>
      </c>
      <c r="W33" s="42"/>
      <c r="X33" s="56" t="n">
        <f aca="false">'Low SIPA income'!M28</f>
        <v>273659.975647202</v>
      </c>
      <c r="Y33" s="9"/>
      <c r="Z33" s="9" t="n">
        <f aca="false">R33+V33-N33-L33-F33</f>
        <v>-2136484.70121167</v>
      </c>
      <c r="AA33" s="9"/>
      <c r="AB33" s="9" t="n">
        <f aca="false">T33-P33-D33</f>
        <v>-42162544.2788796</v>
      </c>
      <c r="AC33" s="24"/>
      <c r="AD33" s="9"/>
      <c r="AE33" s="9"/>
      <c r="AF33" s="9"/>
      <c r="AG33" s="9" t="n">
        <f aca="false">'Central scenario'!AG33</f>
        <v>4587133830.61136</v>
      </c>
      <c r="AH33" s="43" t="n">
        <f aca="false">(AG33-AG32)/AG32</f>
        <v>-0.0952380952380955</v>
      </c>
      <c r="AI33" s="43" t="n">
        <f aca="false">(AG33-AG29)/AG29</f>
        <v>-0.0757769031872891</v>
      </c>
      <c r="AJ33" s="43" t="n">
        <f aca="false">AB33/AG33</f>
        <v>-0.0091914790010084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47" t="n">
        <f aca="false">workers_and_wage_low!C21</f>
        <v>11546507</v>
      </c>
      <c r="AX33" s="7"/>
      <c r="AY33" s="43" t="n">
        <f aca="false">(AW33-AW32)/AW32</f>
        <v>0.00878705279631688</v>
      </c>
      <c r="AZ33" s="48" t="n">
        <f aca="false">workers_and_wage_low!B21</f>
        <v>5855.11558035664</v>
      </c>
      <c r="BA33" s="43" t="n">
        <f aca="false">(AZ33-AZ32)/AZ32</f>
        <v>-0.0080501585928569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7"/>
      <c r="BI33" s="43" t="n">
        <f aca="false">T40/AG40</f>
        <v>0.0129426329795265</v>
      </c>
      <c r="BJ33" s="7"/>
      <c r="BK33" s="7"/>
      <c r="BL33" s="7"/>
      <c r="BM33" s="7"/>
      <c r="BN33" s="7"/>
      <c r="BO33" s="7"/>
      <c r="BP33" s="7"/>
      <c r="BQ33" s="7"/>
      <c r="BR33" s="7"/>
    </row>
    <row r="34" customFormat="false" ht="12.75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5" t="n">
        <f aca="false">'Low pensions'!Q34</f>
        <v>102608640.070543</v>
      </c>
      <c r="E34" s="6"/>
      <c r="F34" s="8" t="n">
        <f aca="false">'Low pensions'!I34</f>
        <v>18650334.9343821</v>
      </c>
      <c r="G34" s="55" t="n">
        <f aca="false">'Low pensions'!K34</f>
        <v>210837.344480462</v>
      </c>
      <c r="H34" s="55" t="n">
        <f aca="false">'Low pensions'!V34</f>
        <v>1159964.86225794</v>
      </c>
      <c r="I34" s="55" t="n">
        <f aca="false">'Low pensions'!M34</f>
        <v>6520.742612798</v>
      </c>
      <c r="J34" s="55" t="n">
        <f aca="false">'Low pensions'!W34</f>
        <v>35875.2019255044</v>
      </c>
      <c r="K34" s="6"/>
      <c r="L34" s="55" t="n">
        <f aca="false">'Low pensions'!N34</f>
        <v>3411531.27865986</v>
      </c>
      <c r="M34" s="8"/>
      <c r="N34" s="55" t="n">
        <f aca="false">'Low pensions'!L34</f>
        <v>692447.815410603</v>
      </c>
      <c r="O34" s="6"/>
      <c r="P34" s="55" t="n">
        <f aca="false">'Low pensions'!X34</f>
        <v>21512095.5979573</v>
      </c>
      <c r="Q34" s="8"/>
      <c r="R34" s="55" t="n">
        <f aca="false">'Low SIPA income'!G29</f>
        <v>16142134.7038775</v>
      </c>
      <c r="S34" s="8"/>
      <c r="T34" s="55" t="n">
        <f aca="false">'Low SIPA income'!J29</f>
        <v>61720851.106532</v>
      </c>
      <c r="U34" s="6"/>
      <c r="V34" s="55" t="n">
        <f aca="false">'Low SIPA income'!F29</f>
        <v>110895.328749862</v>
      </c>
      <c r="W34" s="8"/>
      <c r="X34" s="55" t="n">
        <f aca="false">'Low SIPA income'!M29</f>
        <v>278537.093809212</v>
      </c>
      <c r="Y34" s="6"/>
      <c r="Z34" s="6" t="n">
        <f aca="false">R34+V34-N34-L34-F34</f>
        <v>-6501283.99582517</v>
      </c>
      <c r="AA34" s="6"/>
      <c r="AB34" s="6" t="n">
        <f aca="false">T34-P34-D34</f>
        <v>-62399884.5619687</v>
      </c>
      <c r="AC34" s="24"/>
      <c r="AD34" s="6"/>
      <c r="AE34" s="6"/>
      <c r="AF34" s="6"/>
      <c r="AG34" s="6" t="n">
        <f aca="false">'Central scenario'!AG34</f>
        <v>4751031329.67391</v>
      </c>
      <c r="AH34" s="36" t="n">
        <f aca="false">(AG34-AG33)/AG33</f>
        <v>0.0357298271894321</v>
      </c>
      <c r="AI34" s="36"/>
      <c r="AJ34" s="36" t="n">
        <f aca="false">AB34/AG34</f>
        <v>-0.013133966129045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0.0344294779619017</v>
      </c>
      <c r="AV34" s="5"/>
      <c r="AW34" s="40" t="n">
        <f aca="false">workers_and_wage_low!C22</f>
        <v>11515334</v>
      </c>
      <c r="AX34" s="5"/>
      <c r="AY34" s="36" t="n">
        <f aca="false">(AW34-AW33)/AW33</f>
        <v>-0.00269977751713137</v>
      </c>
      <c r="AZ34" s="41" t="n">
        <f aca="false">workers_and_wage_low!B22</f>
        <v>5889.15450503347</v>
      </c>
      <c r="BA34" s="36" t="n">
        <f aca="false">(AZ34-AZ33)/AZ33</f>
        <v>0.00581353590884309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36" t="n">
        <f aca="false">BD34/BD33-1</f>
        <v>0.00666479873825954</v>
      </c>
      <c r="BF34" s="5"/>
      <c r="BG34" s="5"/>
      <c r="BH34" s="5"/>
      <c r="BI34" s="36" t="n">
        <f aca="false">T41/AG41</f>
        <v>0.0151975675318181</v>
      </c>
      <c r="BJ34" s="5"/>
      <c r="BK34" s="5"/>
      <c r="BL34" s="5"/>
      <c r="BM34" s="5"/>
      <c r="BN34" s="5"/>
      <c r="BO34" s="5"/>
      <c r="BP34" s="5"/>
      <c r="BQ34" s="5"/>
      <c r="BR34" s="5"/>
    </row>
    <row r="35" customFormat="false" ht="12.75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56" t="n">
        <f aca="false">'Low pensions'!Q35</f>
        <v>91705385.7997739</v>
      </c>
      <c r="E35" s="9"/>
      <c r="F35" s="42" t="n">
        <f aca="false">'Low pensions'!I35</f>
        <v>16668539.4063955</v>
      </c>
      <c r="G35" s="56" t="n">
        <f aca="false">'Low pensions'!K35</f>
        <v>237196.820323278</v>
      </c>
      <c r="H35" s="56" t="n">
        <f aca="false">'Low pensions'!V35</f>
        <v>1304986.92104239</v>
      </c>
      <c r="I35" s="56" t="n">
        <f aca="false">'Low pensions'!M35</f>
        <v>7335.98413371001</v>
      </c>
      <c r="J35" s="56" t="n">
        <f aca="false">'Low pensions'!W35</f>
        <v>40360.4202384266</v>
      </c>
      <c r="K35" s="9"/>
      <c r="L35" s="56" t="n">
        <f aca="false">'Low pensions'!N35</f>
        <v>2533858.31737091</v>
      </c>
      <c r="M35" s="42"/>
      <c r="N35" s="56" t="n">
        <f aca="false">'Low pensions'!L35</f>
        <v>697641.065443892</v>
      </c>
      <c r="O35" s="9"/>
      <c r="P35" s="56" t="n">
        <f aca="false">'Low pensions'!X35</f>
        <v>16986418.1589738</v>
      </c>
      <c r="Q35" s="42"/>
      <c r="R35" s="56" t="n">
        <f aca="false">'Low SIPA income'!G30</f>
        <v>19016964.3207493</v>
      </c>
      <c r="S35" s="42"/>
      <c r="T35" s="56" t="n">
        <f aca="false">'Low SIPA income'!J30</f>
        <v>72713011.3130115</v>
      </c>
      <c r="U35" s="9"/>
      <c r="V35" s="56" t="n">
        <f aca="false">'Low SIPA income'!F30</f>
        <v>111735.512325865</v>
      </c>
      <c r="W35" s="42"/>
      <c r="X35" s="56" t="n">
        <f aca="false">'Low SIPA income'!M30</f>
        <v>280647.392720485</v>
      </c>
      <c r="Y35" s="9"/>
      <c r="Z35" s="9" t="n">
        <f aca="false">R35+V35-N35-L35-F35</f>
        <v>-771338.956135165</v>
      </c>
      <c r="AA35" s="9"/>
      <c r="AB35" s="9" t="n">
        <f aca="false">T35-P35-D35</f>
        <v>-35978792.6457363</v>
      </c>
      <c r="AC35" s="24"/>
      <c r="AD35" s="9"/>
      <c r="AE35" s="9"/>
      <c r="AF35" s="9"/>
      <c r="AG35" s="9" t="n">
        <f aca="false">'Central scenario'!AG35</f>
        <v>4876058469.92848</v>
      </c>
      <c r="AH35" s="43" t="n">
        <f aca="false">(AG35-AG34)/AG34</f>
        <v>0.0263157894736843</v>
      </c>
      <c r="AI35" s="43"/>
      <c r="AJ35" s="43" t="n">
        <f aca="false">AB35/AG35</f>
        <v>-0.00737866308774267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7" t="n">
        <f aca="false">workers_and_wage_low!C23</f>
        <v>11577895</v>
      </c>
      <c r="AX35" s="7"/>
      <c r="AY35" s="43" t="n">
        <f aca="false">(AW35-AW34)/AW34</f>
        <v>0.00543284285110619</v>
      </c>
      <c r="AZ35" s="48" t="n">
        <f aca="false">workers_and_wage_low!B23</f>
        <v>5895.46418447988</v>
      </c>
      <c r="BA35" s="43" t="n">
        <f aca="false">(AZ35-AZ34)/AZ34</f>
        <v>0.00107140667493391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3" t="n">
        <f aca="false">BD35/BD34-1</f>
        <v>0.0066206732833145</v>
      </c>
      <c r="BF35" s="7"/>
      <c r="BG35" s="7" t="n">
        <f aca="false">AVERAGE(BF34:BF37)</f>
        <v>100</v>
      </c>
      <c r="BH35" s="7"/>
      <c r="BI35" s="43" t="n">
        <f aca="false">T42/AG42</f>
        <v>0.0132148964261662</v>
      </c>
      <c r="BJ35" s="7"/>
      <c r="BK35" s="7"/>
      <c r="BL35" s="7"/>
      <c r="BM35" s="7"/>
      <c r="BN35" s="7"/>
      <c r="BO35" s="7"/>
      <c r="BP35" s="7"/>
      <c r="BQ35" s="7"/>
      <c r="BR35" s="7"/>
    </row>
    <row r="36" customFormat="false" ht="12.75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56" t="n">
        <f aca="false">'Low pensions'!Q36</f>
        <v>90571871.2440069</v>
      </c>
      <c r="E36" s="9"/>
      <c r="F36" s="42" t="n">
        <f aca="false">'Low pensions'!I36</f>
        <v>16462509.718218</v>
      </c>
      <c r="G36" s="56" t="n">
        <f aca="false">'Low pensions'!K36</f>
        <v>257395.442025596</v>
      </c>
      <c r="H36" s="56" t="n">
        <f aca="false">'Low pensions'!V36</f>
        <v>1416113.77809167</v>
      </c>
      <c r="I36" s="56" t="n">
        <f aca="false">'Low pensions'!M36</f>
        <v>7960.68377398697</v>
      </c>
      <c r="J36" s="56" t="n">
        <f aca="false">'Low pensions'!W36</f>
        <v>43797.3333430383</v>
      </c>
      <c r="K36" s="9"/>
      <c r="L36" s="56" t="n">
        <f aca="false">'Low pensions'!N36</f>
        <v>2503086.05353819</v>
      </c>
      <c r="M36" s="42"/>
      <c r="N36" s="56" t="n">
        <f aca="false">'Low pensions'!L36</f>
        <v>690539.553272015</v>
      </c>
      <c r="O36" s="9"/>
      <c r="P36" s="56" t="n">
        <f aca="false">'Low pensions'!X36</f>
        <v>16787670.3109758</v>
      </c>
      <c r="Q36" s="42"/>
      <c r="R36" s="56" t="n">
        <f aca="false">'Low SIPA income'!G31</f>
        <v>16582797.453624</v>
      </c>
      <c r="S36" s="42"/>
      <c r="T36" s="56" t="n">
        <f aca="false">'Low SIPA income'!J31</f>
        <v>63405763.3231775</v>
      </c>
      <c r="U36" s="9"/>
      <c r="V36" s="56" t="n">
        <f aca="false">'Low SIPA income'!F31</f>
        <v>112811.771321692</v>
      </c>
      <c r="W36" s="42"/>
      <c r="X36" s="56" t="n">
        <f aca="false">'Low SIPA income'!M31</f>
        <v>283350.645023924</v>
      </c>
      <c r="Y36" s="9"/>
      <c r="Z36" s="9" t="n">
        <f aca="false">R36+V36-N36-L36-F36</f>
        <v>-2960526.10008251</v>
      </c>
      <c r="AA36" s="9"/>
      <c r="AB36" s="9" t="n">
        <f aca="false">T36-P36-D36</f>
        <v>-43953778.2318052</v>
      </c>
      <c r="AC36" s="24"/>
      <c r="AD36" s="9"/>
      <c r="AE36" s="9"/>
      <c r="AF36" s="9"/>
      <c r="AG36" s="9" t="n">
        <f aca="false">'Central scenario'!AG36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-0.0085744852623565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47" t="n">
        <f aca="false">workers_and_wage_low!C24</f>
        <v>11566653</v>
      </c>
      <c r="AX36" s="7"/>
      <c r="AY36" s="43" t="n">
        <f aca="false">(AW36-AW35)/AW35</f>
        <v>-0.000970988249591139</v>
      </c>
      <c r="AZ36" s="48" t="n">
        <f aca="false">workers_and_wage_low!B24</f>
        <v>5906.91807591276</v>
      </c>
      <c r="BA36" s="43" t="n">
        <f aca="false">(AZ36-AZ35)/AZ35</f>
        <v>0.00194283114517657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3" t="n">
        <f aca="false">BD36/BD35-1</f>
        <v>0.00657712826592327</v>
      </c>
      <c r="BF36" s="7"/>
      <c r="BG36" s="7"/>
      <c r="BH36" s="7"/>
      <c r="BI36" s="43" t="n">
        <f aca="false">T43/AG43</f>
        <v>0.0152494088247043</v>
      </c>
      <c r="BJ36" s="7"/>
      <c r="BK36" s="7"/>
      <c r="BL36" s="7"/>
      <c r="BM36" s="7"/>
      <c r="BN36" s="7"/>
      <c r="BO36" s="7"/>
      <c r="BP36" s="7"/>
      <c r="BQ36" s="7"/>
      <c r="BR36" s="7"/>
    </row>
    <row r="37" customFormat="false" ht="12.75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56" t="n">
        <f aca="false">'Low pensions'!Q37</f>
        <v>92065897.4835318</v>
      </c>
      <c r="E37" s="9"/>
      <c r="F37" s="42" t="n">
        <f aca="false">'Low pensions'!I37</f>
        <v>16734066.6723764</v>
      </c>
      <c r="G37" s="56" t="n">
        <f aca="false">'Low pensions'!K37</f>
        <v>283217.186242372</v>
      </c>
      <c r="H37" s="56" t="n">
        <f aca="false">'Low pensions'!V37</f>
        <v>1558177.39612613</v>
      </c>
      <c r="I37" s="56" t="n">
        <f aca="false">'Low pensions'!M37</f>
        <v>8759.29441986803</v>
      </c>
      <c r="J37" s="56" t="n">
        <f aca="false">'Low pensions'!W37</f>
        <v>48191.0534884417</v>
      </c>
      <c r="K37" s="9"/>
      <c r="L37" s="56" t="n">
        <f aca="false">'Low pensions'!N37</f>
        <v>2459961.19469906</v>
      </c>
      <c r="M37" s="42"/>
      <c r="N37" s="56" t="n">
        <f aca="false">'Low pensions'!L37</f>
        <v>703614.057932131</v>
      </c>
      <c r="O37" s="9"/>
      <c r="P37" s="56" t="n">
        <f aca="false">'Low pensions'!X37</f>
        <v>16635827.2804901</v>
      </c>
      <c r="Q37" s="42"/>
      <c r="R37" s="56" t="n">
        <f aca="false">'Low SIPA income'!G32</f>
        <v>19404007.2232122</v>
      </c>
      <c r="S37" s="42"/>
      <c r="T37" s="56" t="n">
        <f aca="false">'Low SIPA income'!J32</f>
        <v>74192903.3962447</v>
      </c>
      <c r="U37" s="9"/>
      <c r="V37" s="56" t="n">
        <f aca="false">'Low SIPA income'!F32</f>
        <v>115665.706632701</v>
      </c>
      <c r="W37" s="42"/>
      <c r="X37" s="56" t="n">
        <f aca="false">'Low SIPA income'!M32</f>
        <v>290518.907712797</v>
      </c>
      <c r="Y37" s="9"/>
      <c r="Z37" s="9" t="n">
        <f aca="false">R37+V37-N37-L37-F37</f>
        <v>-377968.995162714</v>
      </c>
      <c r="AA37" s="9"/>
      <c r="AB37" s="9" t="n">
        <f aca="false">T37-P37-D37</f>
        <v>-34508821.3677771</v>
      </c>
      <c r="AC37" s="24"/>
      <c r="AD37" s="9"/>
      <c r="AE37" s="9"/>
      <c r="AF37" s="9"/>
      <c r="AG37" s="9" t="n">
        <f aca="false">'Central scenario'!AG37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-0.00657168197498317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47" t="n">
        <f aca="false">workers_and_wage_low!C25</f>
        <v>11616948</v>
      </c>
      <c r="AX37" s="7"/>
      <c r="AY37" s="43" t="n">
        <f aca="false">(AW37-AW36)/AW36</f>
        <v>0.00434827603110424</v>
      </c>
      <c r="AZ37" s="48" t="n">
        <f aca="false">workers_and_wage_low!B25</f>
        <v>5914.94333278746</v>
      </c>
      <c r="BA37" s="43" t="n">
        <f aca="false">(AZ37-AZ36)/AZ36</f>
        <v>0.00135861997264284</v>
      </c>
      <c r="BB37" s="53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3" t="n">
        <f aca="false">BD37/BD36-1</f>
        <v>0.00653415230808396</v>
      </c>
      <c r="BF37" s="7" t="n">
        <v>100</v>
      </c>
      <c r="BG37" s="50" t="n">
        <f aca="false">(BB37-BB33)/BB33</f>
        <v>0.0300536211024986</v>
      </c>
      <c r="BH37" s="7"/>
      <c r="BI37" s="43" t="n">
        <f aca="false">T44/AG44</f>
        <v>0.0133042518680355</v>
      </c>
      <c r="BJ37" s="7"/>
      <c r="BK37" s="7"/>
      <c r="BL37" s="7"/>
      <c r="BM37" s="7"/>
      <c r="BN37" s="7"/>
      <c r="BO37" s="7"/>
      <c r="BP37" s="7"/>
      <c r="BQ37" s="7"/>
      <c r="BR37" s="7"/>
    </row>
    <row r="38" customFormat="false" ht="12.75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5" t="n">
        <f aca="false">'Low pensions'!Q38</f>
        <v>97786011.348821</v>
      </c>
      <c r="E38" s="6"/>
      <c r="F38" s="8" t="n">
        <f aca="false">'Low pensions'!I38</f>
        <v>17773765.0776677</v>
      </c>
      <c r="G38" s="55" t="n">
        <f aca="false">'Low pensions'!K38</f>
        <v>323721.241249624</v>
      </c>
      <c r="H38" s="55" t="n">
        <f aca="false">'Low pensions'!V38</f>
        <v>1781018.75614776</v>
      </c>
      <c r="I38" s="55" t="n">
        <f aca="false">'Low pensions'!M38</f>
        <v>10011.99715205</v>
      </c>
      <c r="J38" s="55" t="n">
        <f aca="false">'Low pensions'!W38</f>
        <v>55083.0543138471</v>
      </c>
      <c r="K38" s="6"/>
      <c r="L38" s="55" t="n">
        <f aca="false">'Low pensions'!N38</f>
        <v>3011236.80135819</v>
      </c>
      <c r="M38" s="8"/>
      <c r="N38" s="55" t="n">
        <f aca="false">'Low pensions'!L38</f>
        <v>750476.942550149</v>
      </c>
      <c r="O38" s="6"/>
      <c r="P38" s="55" t="n">
        <f aca="false">'Low pensions'!X38</f>
        <v>19754224.7884803</v>
      </c>
      <c r="Q38" s="8"/>
      <c r="R38" s="55" t="n">
        <f aca="false">'Low SIPA income'!G33</f>
        <v>17098565.2193487</v>
      </c>
      <c r="S38" s="8"/>
      <c r="T38" s="55" t="n">
        <f aca="false">'Low SIPA income'!J33</f>
        <v>65377846.0778949</v>
      </c>
      <c r="U38" s="6"/>
      <c r="V38" s="55" t="n">
        <f aca="false">'Low SIPA income'!F33</f>
        <v>117095.962753259</v>
      </c>
      <c r="W38" s="8"/>
      <c r="X38" s="55" t="n">
        <f aca="false">'Low SIPA income'!M33</f>
        <v>294111.298733357</v>
      </c>
      <c r="Y38" s="6"/>
      <c r="Z38" s="6" t="n">
        <f aca="false">R38+V38-N38-L38-F38</f>
        <v>-4319817.63947404</v>
      </c>
      <c r="AA38" s="6"/>
      <c r="AB38" s="6" t="n">
        <f aca="false">T38-P38-D38</f>
        <v>-52162390.0594064</v>
      </c>
      <c r="AC38" s="24"/>
      <c r="AD38" s="6"/>
      <c r="AE38" s="6"/>
      <c r="AF38" s="6"/>
      <c r="AG38" s="6" t="n">
        <f aca="false">BF38/100*$AG$37</f>
        <v>5222991657.631</v>
      </c>
      <c r="AH38" s="36" t="n">
        <f aca="false">(AG38-AG37)/AG37</f>
        <v>-0.00536040434022903</v>
      </c>
      <c r="AI38" s="36"/>
      <c r="AJ38" s="36" t="n">
        <f aca="false">AB38/AG38</f>
        <v>-0.00998707129527865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-0.00660696636248011</v>
      </c>
      <c r="AV38" s="5"/>
      <c r="AW38" s="40" t="n">
        <f aca="false">workers_and_wage_low!C26</f>
        <v>11618526</v>
      </c>
      <c r="AX38" s="5"/>
      <c r="AY38" s="36" t="n">
        <f aca="false">(AW38-AW37)/AW37</f>
        <v>0.000135836021646994</v>
      </c>
      <c r="AZ38" s="41" t="n">
        <f aca="false">workers_and_wage_low!B26</f>
        <v>5969.05269637404</v>
      </c>
      <c r="BA38" s="36" t="n">
        <f aca="false">(AZ38-AZ37)/AZ37</f>
        <v>0.00914790904025121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36" t="n">
        <f aca="false">BD38/BD37-1</f>
        <v>0.0145106607117969</v>
      </c>
      <c r="BF38" s="5" t="n">
        <f aca="false">BF37*(1+AY38)*(1+BA38)*(1-BE38)</f>
        <v>99.4639595659771</v>
      </c>
      <c r="BG38" s="5"/>
      <c r="BH38" s="5"/>
      <c r="BI38" s="36" t="n">
        <f aca="false">T45/AG45</f>
        <v>0.0153751078049427</v>
      </c>
      <c r="BJ38" s="5"/>
      <c r="BK38" s="5"/>
      <c r="BL38" s="5"/>
      <c r="BM38" s="5"/>
      <c r="BN38" s="5"/>
      <c r="BO38" s="5"/>
      <c r="BP38" s="5"/>
      <c r="BQ38" s="5"/>
      <c r="BR38" s="5"/>
    </row>
    <row r="39" customFormat="false" ht="12.75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56" t="n">
        <f aca="false">'Low pensions'!Q39</f>
        <v>97207790.1567825</v>
      </c>
      <c r="E39" s="9"/>
      <c r="F39" s="42" t="n">
        <f aca="false">'Low pensions'!I39</f>
        <v>17668666.5314803</v>
      </c>
      <c r="G39" s="56" t="n">
        <f aca="false">'Low pensions'!K39</f>
        <v>333252.858134483</v>
      </c>
      <c r="H39" s="56" t="n">
        <f aca="false">'Low pensions'!V39</f>
        <v>1833458.89996661</v>
      </c>
      <c r="I39" s="56" t="n">
        <f aca="false">'Low pensions'!M39</f>
        <v>10306.78942684</v>
      </c>
      <c r="J39" s="56" t="n">
        <f aca="false">'Low pensions'!W39</f>
        <v>56704.9144319591</v>
      </c>
      <c r="K39" s="9"/>
      <c r="L39" s="56" t="n">
        <f aca="false">'Low pensions'!N39</f>
        <v>2731889.31155344</v>
      </c>
      <c r="M39" s="42"/>
      <c r="N39" s="56" t="n">
        <f aca="false">'Low pensions'!L39</f>
        <v>748296.650166057</v>
      </c>
      <c r="O39" s="9"/>
      <c r="P39" s="56" t="n">
        <f aca="false">'Low pensions'!X39</f>
        <v>18292694.0105143</v>
      </c>
      <c r="Q39" s="42"/>
      <c r="R39" s="56" t="n">
        <f aca="false">'Low SIPA income'!G34</f>
        <v>19872665.4539102</v>
      </c>
      <c r="S39" s="42"/>
      <c r="T39" s="56" t="n">
        <f aca="false">'Low SIPA income'!J34</f>
        <v>75984858.7607241</v>
      </c>
      <c r="U39" s="9"/>
      <c r="V39" s="56" t="n">
        <f aca="false">'Low SIPA income'!F34</f>
        <v>112815.624363854</v>
      </c>
      <c r="W39" s="42"/>
      <c r="X39" s="56" t="n">
        <f aca="false">'Low SIPA income'!M34</f>
        <v>283360.322754972</v>
      </c>
      <c r="Y39" s="9"/>
      <c r="Z39" s="9" t="n">
        <f aca="false">R39+V39-N39-L39-F39</f>
        <v>-1163371.41492577</v>
      </c>
      <c r="AA39" s="9"/>
      <c r="AB39" s="9" t="n">
        <f aca="false">T39-P39-D39</f>
        <v>-39515625.4065728</v>
      </c>
      <c r="AC39" s="24"/>
      <c r="AD39" s="9"/>
      <c r="AE39" s="9"/>
      <c r="AF39" s="9"/>
      <c r="AG39" s="9" t="n">
        <f aca="false">BF39/100*$AG$37</f>
        <v>5159995107.44014</v>
      </c>
      <c r="AH39" s="43" t="n">
        <f aca="false">(AG39-AG38)/AG38</f>
        <v>-0.0120613920757113</v>
      </c>
      <c r="AI39" s="43"/>
      <c r="AJ39" s="43" t="n">
        <f aca="false">AB39/AG39</f>
        <v>-0.00765807420041846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7" t="n">
        <f aca="false">workers_and_wage_low!C27</f>
        <v>11624911</v>
      </c>
      <c r="AX39" s="7"/>
      <c r="AY39" s="43" t="n">
        <f aca="false">(AW39-AW38)/AW38</f>
        <v>0.00054955335986682</v>
      </c>
      <c r="AZ39" s="48" t="n">
        <f aca="false">workers_and_wage_low!B27</f>
        <v>5979.34184627922</v>
      </c>
      <c r="BA39" s="43" t="n">
        <f aca="false">(AZ39-AZ38)/AZ38</f>
        <v>0.00172374921592325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3" t="n">
        <f aca="false">BD39/BD38-1</f>
        <v>0.0143031130906166</v>
      </c>
      <c r="BF39" s="7" t="n">
        <f aca="false">BF38*(1+AY39)*(1+BA39)*(1-BE39)</f>
        <v>98.2642857522492</v>
      </c>
      <c r="BG39" s="7"/>
      <c r="BH39" s="7"/>
      <c r="BI39" s="43" t="n">
        <f aca="false">T46/AG46</f>
        <v>0.0134731616470783</v>
      </c>
      <c r="BJ39" s="7"/>
      <c r="BK39" s="7"/>
      <c r="BL39" s="7"/>
      <c r="BM39" s="7"/>
      <c r="BN39" s="7"/>
      <c r="BO39" s="7"/>
      <c r="BP39" s="7"/>
      <c r="BQ39" s="7"/>
      <c r="BR39" s="7"/>
    </row>
    <row r="40" customFormat="false" ht="12.75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56" t="n">
        <f aca="false">'Low pensions'!Q40</f>
        <v>97828346.3561503</v>
      </c>
      <c r="E40" s="9"/>
      <c r="F40" s="42" t="n">
        <f aca="false">'Low pensions'!I40</f>
        <v>17781459.9663788</v>
      </c>
      <c r="G40" s="56" t="n">
        <f aca="false">'Low pensions'!K40</f>
        <v>363324.462180819</v>
      </c>
      <c r="H40" s="56" t="n">
        <f aca="false">'Low pensions'!V40</f>
        <v>1998903.99287195</v>
      </c>
      <c r="I40" s="56" t="n">
        <f aca="false">'Low pensions'!M40</f>
        <v>11236.839036521</v>
      </c>
      <c r="J40" s="56" t="n">
        <f aca="false">'Low pensions'!W40</f>
        <v>61821.7729754254</v>
      </c>
      <c r="K40" s="9"/>
      <c r="L40" s="56" t="n">
        <f aca="false">'Low pensions'!N40</f>
        <v>2623962.56269992</v>
      </c>
      <c r="M40" s="42"/>
      <c r="N40" s="56" t="n">
        <f aca="false">'Low pensions'!L40</f>
        <v>755213.714652777</v>
      </c>
      <c r="O40" s="9"/>
      <c r="P40" s="56" t="n">
        <f aca="false">'Low pensions'!X40</f>
        <v>17770717.2455932</v>
      </c>
      <c r="Q40" s="42"/>
      <c r="R40" s="56" t="n">
        <f aca="false">'Low SIPA income'!G35</f>
        <v>17368578.6283463</v>
      </c>
      <c r="S40" s="42"/>
      <c r="T40" s="56" t="n">
        <f aca="false">'Low SIPA income'!J35</f>
        <v>66410265.7497182</v>
      </c>
      <c r="U40" s="9"/>
      <c r="V40" s="56" t="n">
        <f aca="false">'Low SIPA income'!F35</f>
        <v>118695.719873636</v>
      </c>
      <c r="W40" s="42"/>
      <c r="X40" s="56" t="n">
        <f aca="false">'Low SIPA income'!M35</f>
        <v>298129.427396968</v>
      </c>
      <c r="Y40" s="9"/>
      <c r="Z40" s="9" t="n">
        <f aca="false">R40+V40-N40-L40-F40</f>
        <v>-3673361.89551159</v>
      </c>
      <c r="AA40" s="9"/>
      <c r="AB40" s="9" t="n">
        <f aca="false">T40-P40-D40</f>
        <v>-49188797.8520253</v>
      </c>
      <c r="AC40" s="24"/>
      <c r="AD40" s="9"/>
      <c r="AE40" s="9"/>
      <c r="AF40" s="9"/>
      <c r="AG40" s="9" t="n">
        <f aca="false">BF40/100*$AG$37</f>
        <v>5131124853.40273</v>
      </c>
      <c r="AH40" s="43" t="n">
        <f aca="false">(AG40-AG39)/AG39</f>
        <v>-0.00559501577739468</v>
      </c>
      <c r="AI40" s="43"/>
      <c r="AJ40" s="43" t="n">
        <f aca="false">AB40/AG40</f>
        <v>-0.00958635762281354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47" t="n">
        <f aca="false">workers_and_wage_low!C28</f>
        <v>11711597</v>
      </c>
      <c r="AX40" s="7"/>
      <c r="AY40" s="43" t="n">
        <f aca="false">(AW40-AW39)/AW39</f>
        <v>0.00745691730457119</v>
      </c>
      <c r="AZ40" s="48" t="n">
        <f aca="false">workers_and_wage_low!B28</f>
        <v>5986.2927433296</v>
      </c>
      <c r="BA40" s="43" t="n">
        <f aca="false">(AZ40-AZ39)/AZ39</f>
        <v>0.00116248530842999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3" t="n">
        <f aca="false">BD40/BD39-1</f>
        <v>0.0141014189013327</v>
      </c>
      <c r="BF40" s="7" t="n">
        <f aca="false">BF39*(1+AY40)*(1+BA40)*(1-BE40)</f>
        <v>97.7144955231109</v>
      </c>
      <c r="BG40" s="7"/>
      <c r="BH40" s="7"/>
      <c r="BI40" s="43" t="n">
        <f aca="false">T47/AG47</f>
        <v>0.0158996116497404</v>
      </c>
      <c r="BJ40" s="7"/>
      <c r="BK40" s="7"/>
      <c r="BL40" s="7"/>
      <c r="BM40" s="7"/>
      <c r="BN40" s="7"/>
      <c r="BO40" s="7"/>
      <c r="BP40" s="7"/>
      <c r="BQ40" s="7"/>
      <c r="BR40" s="7"/>
    </row>
    <row r="41" customFormat="false" ht="12.75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56" t="n">
        <f aca="false">'Low pensions'!Q41</f>
        <v>98974579.0397088</v>
      </c>
      <c r="E41" s="9"/>
      <c r="F41" s="42" t="n">
        <f aca="false">'Low pensions'!I41</f>
        <v>17989801.3248297</v>
      </c>
      <c r="G41" s="56" t="n">
        <f aca="false">'Low pensions'!K41</f>
        <v>375069.872838467</v>
      </c>
      <c r="H41" s="56" t="n">
        <f aca="false">'Low pensions'!V41</f>
        <v>2063523.77685393</v>
      </c>
      <c r="I41" s="56" t="n">
        <f aca="false">'Low pensions'!M41</f>
        <v>11600.099159952</v>
      </c>
      <c r="J41" s="56" t="n">
        <f aca="false">'Low pensions'!W41</f>
        <v>63820.3229954788</v>
      </c>
      <c r="K41" s="9"/>
      <c r="L41" s="56" t="n">
        <f aca="false">'Low pensions'!N41</f>
        <v>2663491.12818258</v>
      </c>
      <c r="M41" s="42"/>
      <c r="N41" s="56" t="n">
        <f aca="false">'Low pensions'!L41</f>
        <v>765509.16307075</v>
      </c>
      <c r="O41" s="9"/>
      <c r="P41" s="56" t="n">
        <f aca="false">'Low pensions'!X41</f>
        <v>18032473.6793409</v>
      </c>
      <c r="Q41" s="42"/>
      <c r="R41" s="56" t="n">
        <f aca="false">'Low SIPA income'!G36</f>
        <v>20325057.8869322</v>
      </c>
      <c r="S41" s="42"/>
      <c r="T41" s="56" t="n">
        <f aca="false">'Low SIPA income'!J36</f>
        <v>77714620.4380048</v>
      </c>
      <c r="U41" s="9"/>
      <c r="V41" s="56" t="n">
        <f aca="false">'Low SIPA income'!F36</f>
        <v>114687.417646896</v>
      </c>
      <c r="W41" s="42"/>
      <c r="X41" s="56" t="n">
        <f aca="false">'Low SIPA income'!M36</f>
        <v>288061.727828996</v>
      </c>
      <c r="Y41" s="9"/>
      <c r="Z41" s="9" t="n">
        <f aca="false">R41+V41-N41-L41-F41</f>
        <v>-979056.311503991</v>
      </c>
      <c r="AA41" s="9"/>
      <c r="AB41" s="9" t="n">
        <f aca="false">T41-P41-D41</f>
        <v>-39292432.2810449</v>
      </c>
      <c r="AC41" s="24"/>
      <c r="AD41" s="9"/>
      <c r="AE41" s="9"/>
      <c r="AF41" s="9"/>
      <c r="AG41" s="9" t="n">
        <f aca="false">BF41/100*$AG$37</f>
        <v>5113622313.26159</v>
      </c>
      <c r="AH41" s="43" t="n">
        <f aca="false">(AG41-AG40)/AG40</f>
        <v>-0.00341105325658541</v>
      </c>
      <c r="AI41" s="43" t="n">
        <f aca="false">(AG41-AG37)/AG37</f>
        <v>-0.0261881382505881</v>
      </c>
      <c r="AJ41" s="43" t="n">
        <f aca="false">AB41/AG41</f>
        <v>-0.0076838745362841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47" t="n">
        <f aca="false">workers_and_wage_low!C29</f>
        <v>11780722</v>
      </c>
      <c r="AX41" s="7"/>
      <c r="AY41" s="43" t="n">
        <f aca="false">(AW41-AW40)/AW40</f>
        <v>0.00590226934891971</v>
      </c>
      <c r="AZ41" s="48" t="n">
        <f aca="false">workers_and_wage_low!B29</f>
        <v>6014.50125041624</v>
      </c>
      <c r="BA41" s="43" t="n">
        <f aca="false">(AZ41-AZ40)/AZ40</f>
        <v>0.00471218303148836</v>
      </c>
      <c r="BB41" s="53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3" t="n">
        <f aca="false">BD41/BD40-1</f>
        <v>0.0139053339621691</v>
      </c>
      <c r="BF41" s="7" t="n">
        <f aca="false">BF40*(1+AY41)*(1+BA41)*(1-BE41)</f>
        <v>97.3811861749412</v>
      </c>
      <c r="BG41" s="50" t="n">
        <f aca="false">(BB41-BB37)/BB37</f>
        <v>0.0652173913043478</v>
      </c>
      <c r="BH41" s="7"/>
      <c r="BI41" s="43" t="n">
        <f aca="false">T48/AG48</f>
        <v>0.0138054762691705</v>
      </c>
      <c r="BJ41" s="7"/>
      <c r="BK41" s="7"/>
      <c r="BL41" s="7"/>
      <c r="BM41" s="7"/>
      <c r="BN41" s="7"/>
      <c r="BO41" s="7"/>
      <c r="BP41" s="7"/>
      <c r="BQ41" s="7"/>
      <c r="BR41" s="7"/>
    </row>
    <row r="42" customFormat="false" ht="12.75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5" t="n">
        <f aca="false">'Low pensions'!Q42</f>
        <v>99856001.0142446</v>
      </c>
      <c r="E42" s="6"/>
      <c r="F42" s="8" t="n">
        <f aca="false">'Low pensions'!I42</f>
        <v>18150010.2022919</v>
      </c>
      <c r="G42" s="55" t="n">
        <f aca="false">'Low pensions'!K42</f>
        <v>397712.476149547</v>
      </c>
      <c r="H42" s="55" t="n">
        <f aca="false">'Low pensions'!V42</f>
        <v>2188096.69962346</v>
      </c>
      <c r="I42" s="55" t="n">
        <f aca="false">'Low pensions'!M42</f>
        <v>12300.385860295</v>
      </c>
      <c r="J42" s="55" t="n">
        <f aca="false">'Low pensions'!W42</f>
        <v>67673.0938027861</v>
      </c>
      <c r="K42" s="6"/>
      <c r="L42" s="55" t="n">
        <f aca="false">'Low pensions'!N42</f>
        <v>3169397.69140128</v>
      </c>
      <c r="M42" s="8"/>
      <c r="N42" s="55" t="n">
        <f aca="false">'Low pensions'!L42</f>
        <v>774479.775454305</v>
      </c>
      <c r="O42" s="6"/>
      <c r="P42" s="55" t="n">
        <f aca="false">'Low pensions'!X42</f>
        <v>20706978.9034371</v>
      </c>
      <c r="Q42" s="8"/>
      <c r="R42" s="55" t="n">
        <f aca="false">'Low SIPA income'!G37</f>
        <v>17783174.8732025</v>
      </c>
      <c r="S42" s="8"/>
      <c r="T42" s="55" t="n">
        <f aca="false">'Low SIPA income'!J37</f>
        <v>67995510.4256875</v>
      </c>
      <c r="U42" s="6"/>
      <c r="V42" s="55" t="n">
        <f aca="false">'Low SIPA income'!F37</f>
        <v>117374.912621981</v>
      </c>
      <c r="W42" s="8"/>
      <c r="X42" s="55" t="n">
        <f aca="false">'Low SIPA income'!M37</f>
        <v>294811.940380108</v>
      </c>
      <c r="Y42" s="6"/>
      <c r="Z42" s="6" t="n">
        <f aca="false">R42+V42-N42-L42-F42</f>
        <v>-4193337.88332295</v>
      </c>
      <c r="AA42" s="6"/>
      <c r="AB42" s="6" t="n">
        <f aca="false">T42-P42-D42</f>
        <v>-52567469.4919943</v>
      </c>
      <c r="AC42" s="24"/>
      <c r="AD42" s="6"/>
      <c r="AE42" s="6"/>
      <c r="AF42" s="6"/>
      <c r="AG42" s="6" t="n">
        <f aca="false">BF42/100*$AG$37</f>
        <v>5145368395.85461</v>
      </c>
      <c r="AH42" s="36" t="n">
        <f aca="false">(AG42-AG41)/AG41</f>
        <v>0.00620813987585523</v>
      </c>
      <c r="AI42" s="36"/>
      <c r="AJ42" s="36" t="n">
        <f aca="false">AB42/AG42</f>
        <v>-0.0102164637102264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0.00643928561139262</v>
      </c>
      <c r="AV42" s="5"/>
      <c r="AW42" s="40" t="n">
        <f aca="false">workers_and_wage_low!C30</f>
        <v>11768481</v>
      </c>
      <c r="AX42" s="5"/>
      <c r="AY42" s="36" t="n">
        <f aca="false">(AW42-AW41)/AW41</f>
        <v>-0.00103907044067418</v>
      </c>
      <c r="AZ42" s="41" t="n">
        <f aca="false">workers_and_wage_low!B30</f>
        <v>6058.13494440868</v>
      </c>
      <c r="BA42" s="36" t="n">
        <f aca="false">(AZ42-AZ41)/AZ41</f>
        <v>0.00725474851126196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36" t="n">
        <f aca="false">BD42/BD41-1</f>
        <v>0</v>
      </c>
      <c r="BF42" s="5" t="n">
        <f aca="false">BF41*(1+AY42)*(1+BA42)*(1-BE42)</f>
        <v>97.9857421999919</v>
      </c>
      <c r="BG42" s="5"/>
      <c r="BH42" s="5"/>
      <c r="BI42" s="36" t="n">
        <f aca="false">T49/AG49</f>
        <v>0.0159317128781223</v>
      </c>
      <c r="BJ42" s="5"/>
      <c r="BK42" s="5"/>
      <c r="BL42" s="5"/>
      <c r="BM42" s="5"/>
      <c r="BN42" s="5"/>
      <c r="BO42" s="5"/>
      <c r="BP42" s="5"/>
      <c r="BQ42" s="5"/>
      <c r="BR42" s="5"/>
    </row>
    <row r="43" customFormat="false" ht="12.75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56" t="n">
        <f aca="false">'Low pensions'!Q43</f>
        <v>101248747.828212</v>
      </c>
      <c r="E43" s="9"/>
      <c r="F43" s="42" t="n">
        <f aca="false">'Low pensions'!I43</f>
        <v>18403158.4219879</v>
      </c>
      <c r="G43" s="56" t="n">
        <f aca="false">'Low pensions'!K43</f>
        <v>428594.241284337</v>
      </c>
      <c r="H43" s="56" t="n">
        <f aca="false">'Low pensions'!V43</f>
        <v>2357999.0598013</v>
      </c>
      <c r="I43" s="56" t="n">
        <f aca="false">'Low pensions'!M43</f>
        <v>13255.491998485</v>
      </c>
      <c r="J43" s="56" t="n">
        <f aca="false">'Low pensions'!W43</f>
        <v>72927.8059732379</v>
      </c>
      <c r="K43" s="9"/>
      <c r="L43" s="56" t="n">
        <f aca="false">'Low pensions'!N43</f>
        <v>2725074.8105574</v>
      </c>
      <c r="M43" s="42"/>
      <c r="N43" s="56" t="n">
        <f aca="false">'Low pensions'!L43</f>
        <v>787153.915388215</v>
      </c>
      <c r="O43" s="9"/>
      <c r="P43" s="56" t="n">
        <f aca="false">'Low pensions'!X43</f>
        <v>18471114.7409567</v>
      </c>
      <c r="Q43" s="42"/>
      <c r="R43" s="56" t="n">
        <f aca="false">'Low SIPA income'!G38</f>
        <v>20633877.597233</v>
      </c>
      <c r="S43" s="42"/>
      <c r="T43" s="56" t="n">
        <f aca="false">'Low SIPA income'!J38</f>
        <v>78895419.3662695</v>
      </c>
      <c r="U43" s="9"/>
      <c r="V43" s="56" t="n">
        <f aca="false">'Low SIPA income'!F38</f>
        <v>118900.601217229</v>
      </c>
      <c r="W43" s="42"/>
      <c r="X43" s="56" t="n">
        <f aca="false">'Low SIPA income'!M38</f>
        <v>298644.030263144</v>
      </c>
      <c r="Y43" s="9"/>
      <c r="Z43" s="9" t="n">
        <f aca="false">R43+V43-N43-L43-F43</f>
        <v>-1162608.94948321</v>
      </c>
      <c r="AA43" s="9"/>
      <c r="AB43" s="9" t="n">
        <f aca="false">T43-P43-D43</f>
        <v>-40824443.2028993</v>
      </c>
      <c r="AC43" s="24"/>
      <c r="AD43" s="9"/>
      <c r="AE43" s="9"/>
      <c r="AF43" s="9"/>
      <c r="AG43" s="9" t="n">
        <f aca="false">BF43/100*$AG$37</f>
        <v>5173670682.79115</v>
      </c>
      <c r="AH43" s="43" t="n">
        <f aca="false">(AG43-AG42)/AG42</f>
        <v>0.00550053655231828</v>
      </c>
      <c r="AI43" s="43"/>
      <c r="AJ43" s="43" t="n">
        <f aca="false">AB43/AG43</f>
        <v>-0.00789080822996543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7" t="n">
        <f aca="false">workers_and_wage_low!C31</f>
        <v>11802809</v>
      </c>
      <c r="AX43" s="7"/>
      <c r="AY43" s="43" t="n">
        <f aca="false">(AW43-AW42)/AW42</f>
        <v>0.00291694399642571</v>
      </c>
      <c r="AZ43" s="48" t="n">
        <f aca="false">workers_and_wage_low!B31</f>
        <v>6073.74117425519</v>
      </c>
      <c r="BA43" s="43" t="n">
        <f aca="false">(AZ43-AZ42)/AZ42</f>
        <v>0.0025760782798201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3" t="n">
        <f aca="false">BD43/BD42-1</f>
        <v>0</v>
      </c>
      <c r="BF43" s="7" t="n">
        <f aca="false">BF42*(1+AY43)*(1+BA43)*(1-BE43)</f>
        <v>98.524716356569</v>
      </c>
      <c r="BG43" s="7"/>
      <c r="BH43" s="7"/>
      <c r="BI43" s="43" t="n">
        <f aca="false">T50/AG50</f>
        <v>0.0138306318545963</v>
      </c>
      <c r="BJ43" s="7"/>
      <c r="BK43" s="7"/>
      <c r="BL43" s="7"/>
      <c r="BM43" s="7"/>
      <c r="BN43" s="7"/>
      <c r="BO43" s="7"/>
      <c r="BP43" s="7"/>
      <c r="BQ43" s="7"/>
      <c r="BR43" s="7"/>
    </row>
    <row r="44" customFormat="false" ht="12.75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56" t="n">
        <f aca="false">'Low pensions'!Q44</f>
        <v>102247889.155425</v>
      </c>
      <c r="E44" s="9"/>
      <c r="F44" s="42" t="n">
        <f aca="false">'Low pensions'!I44</f>
        <v>18584764.1852695</v>
      </c>
      <c r="G44" s="56" t="n">
        <f aca="false">'Low pensions'!K44</f>
        <v>459925.892836321</v>
      </c>
      <c r="H44" s="56" t="n">
        <f aca="false">'Low pensions'!V44</f>
        <v>2530376.56230859</v>
      </c>
      <c r="I44" s="56" t="n">
        <f aca="false">'Low pensions'!M44</f>
        <v>14224.512149577</v>
      </c>
      <c r="J44" s="56" t="n">
        <f aca="false">'Low pensions'!W44</f>
        <v>78259.0689373791</v>
      </c>
      <c r="K44" s="9"/>
      <c r="L44" s="56" t="n">
        <f aca="false">'Low pensions'!N44</f>
        <v>2672794.07336262</v>
      </c>
      <c r="M44" s="42"/>
      <c r="N44" s="56" t="n">
        <f aca="false">'Low pensions'!L44</f>
        <v>796533.037776224</v>
      </c>
      <c r="O44" s="9"/>
      <c r="P44" s="56" t="n">
        <f aca="false">'Low pensions'!X44</f>
        <v>18251430.9112111</v>
      </c>
      <c r="Q44" s="42"/>
      <c r="R44" s="56" t="n">
        <f aca="false">'Low SIPA income'!G39</f>
        <v>18189568.7585003</v>
      </c>
      <c r="S44" s="42"/>
      <c r="T44" s="56" t="n">
        <f aca="false">'Low SIPA income'!J39</f>
        <v>69549392.6689726</v>
      </c>
      <c r="U44" s="9"/>
      <c r="V44" s="56" t="n">
        <f aca="false">'Low SIPA income'!F39</f>
        <v>119396.831971516</v>
      </c>
      <c r="W44" s="42"/>
      <c r="X44" s="56" t="n">
        <f aca="false">'Low SIPA income'!M39</f>
        <v>299890.418850616</v>
      </c>
      <c r="Y44" s="9"/>
      <c r="Z44" s="9" t="n">
        <f aca="false">R44+V44-N44-L44-F44</f>
        <v>-3745125.70593647</v>
      </c>
      <c r="AA44" s="9"/>
      <c r="AB44" s="9" t="n">
        <f aca="false">T44-P44-D44</f>
        <v>-50949927.3976633</v>
      </c>
      <c r="AC44" s="24"/>
      <c r="AD44" s="9"/>
      <c r="AE44" s="9"/>
      <c r="AF44" s="9"/>
      <c r="AG44" s="9" t="n">
        <f aca="false">BF44/100*$AG$37</f>
        <v>5227606434.30621</v>
      </c>
      <c r="AH44" s="43" t="n">
        <f aca="false">(AG44-AG43)/AG43</f>
        <v>0.0104250453540581</v>
      </c>
      <c r="AI44" s="43"/>
      <c r="AJ44" s="43" t="n">
        <f aca="false">AB44/AG44</f>
        <v>-0.00974632043133621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47" t="n">
        <f aca="false">workers_and_wage_low!C32</f>
        <v>11839013</v>
      </c>
      <c r="AX44" s="7"/>
      <c r="AY44" s="43" t="n">
        <f aca="false">(AW44-AW43)/AW43</f>
        <v>0.00306740539476662</v>
      </c>
      <c r="AZ44" s="48" t="n">
        <f aca="false">workers_and_wage_low!B32</f>
        <v>6118.29291676596</v>
      </c>
      <c r="BA44" s="43" t="n">
        <f aca="false">(AZ44-AZ43)/AZ43</f>
        <v>0.00733514011094379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3" t="n">
        <f aca="false">BD44/BD43-1</f>
        <v>0</v>
      </c>
      <c r="BF44" s="7" t="n">
        <f aca="false">BF43*(1+AY44)*(1+BA44)*(1-BE44)</f>
        <v>99.5518409930819</v>
      </c>
      <c r="BG44" s="7"/>
      <c r="BH44" s="7"/>
      <c r="BI44" s="43" t="n">
        <f aca="false">T51/AG51</f>
        <v>0.015945589573858</v>
      </c>
      <c r="BJ44" s="7"/>
      <c r="BK44" s="7"/>
      <c r="BL44" s="7"/>
      <c r="BM44" s="7"/>
      <c r="BN44" s="7"/>
      <c r="BO44" s="7"/>
      <c r="BP44" s="7"/>
      <c r="BQ44" s="7"/>
      <c r="BR44" s="7"/>
    </row>
    <row r="45" customFormat="false" ht="12.75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56" t="n">
        <f aca="false">'Low pensions'!Q45</f>
        <v>103416542.700257</v>
      </c>
      <c r="E45" s="9"/>
      <c r="F45" s="42" t="n">
        <f aca="false">'Low pensions'!I45</f>
        <v>18797180.8006578</v>
      </c>
      <c r="G45" s="56" t="n">
        <f aca="false">'Low pensions'!K45</f>
        <v>491792.810482531</v>
      </c>
      <c r="H45" s="56" t="n">
        <f aca="false">'Low pensions'!V45</f>
        <v>2705698.94093728</v>
      </c>
      <c r="I45" s="56" t="n">
        <f aca="false">'Low pensions'!M45</f>
        <v>15210.08692214</v>
      </c>
      <c r="J45" s="56" t="n">
        <f aca="false">'Low pensions'!W45</f>
        <v>83681.4105444513</v>
      </c>
      <c r="K45" s="9"/>
      <c r="L45" s="56" t="n">
        <f aca="false">'Low pensions'!N45</f>
        <v>2706895.22382953</v>
      </c>
      <c r="M45" s="42"/>
      <c r="N45" s="56" t="n">
        <f aca="false">'Low pensions'!L45</f>
        <v>807298.59817766</v>
      </c>
      <c r="O45" s="9"/>
      <c r="P45" s="56" t="n">
        <f aca="false">'Low pensions'!X45</f>
        <v>18487610.8800689</v>
      </c>
      <c r="Q45" s="42"/>
      <c r="R45" s="56" t="n">
        <f aca="false">'Low SIPA income'!G40</f>
        <v>21097009.665659</v>
      </c>
      <c r="S45" s="42" t="n">
        <f aca="false">SUM(T42:T45)/AVERAGE(AG42:AG45)</f>
        <v>0.0571545806377253</v>
      </c>
      <c r="T45" s="56" t="n">
        <f aca="false">'Low SIPA income'!J40</f>
        <v>80666244.9703398</v>
      </c>
      <c r="U45" s="9"/>
      <c r="V45" s="56" t="n">
        <f aca="false">'Low SIPA income'!F40</f>
        <v>115712.588610148</v>
      </c>
      <c r="W45" s="42"/>
      <c r="X45" s="56" t="n">
        <f aca="false">'Low SIPA income'!M40</f>
        <v>290636.661723695</v>
      </c>
      <c r="Y45" s="9"/>
      <c r="Z45" s="9" t="n">
        <f aca="false">R45+V45-N45-L45-F45</f>
        <v>-1098652.36839582</v>
      </c>
      <c r="AA45" s="9"/>
      <c r="AB45" s="9" t="n">
        <f aca="false">T45-P45-D45</f>
        <v>-41237908.6099864</v>
      </c>
      <c r="AC45" s="24"/>
      <c r="AD45" s="9"/>
      <c r="AE45" s="9"/>
      <c r="AF45" s="9"/>
      <c r="AG45" s="9" t="n">
        <f aca="false">BF45/100*$AG$37</f>
        <v>5246548251.48008</v>
      </c>
      <c r="AH45" s="43" t="n">
        <f aca="false">(AG45-AG44)/AG44</f>
        <v>0.00362342066333884</v>
      </c>
      <c r="AI45" s="43" t="n">
        <f aca="false">(AG45-AG41)/AG41</f>
        <v>0.0259944771192355</v>
      </c>
      <c r="AJ45" s="43" t="n">
        <f aca="false">AB45/AG45</f>
        <v>-0.00786000750080835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47" t="n">
        <f aca="false">workers_and_wage_low!C33</f>
        <v>11820684</v>
      </c>
      <c r="AX45" s="7"/>
      <c r="AY45" s="43" t="n">
        <f aca="false">(AW45-AW44)/AW44</f>
        <v>-0.00154818649155973</v>
      </c>
      <c r="AZ45" s="48" t="n">
        <f aca="false">workers_and_wage_low!B33</f>
        <v>6149.98338694792</v>
      </c>
      <c r="BA45" s="43" t="n">
        <f aca="false">(AZ45-AZ44)/AZ44</f>
        <v>0.00517962618218523</v>
      </c>
      <c r="BB45" s="53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3" t="n">
        <f aca="false">BD45/BD44-1</f>
        <v>0</v>
      </c>
      <c r="BF45" s="7" t="n">
        <f aca="false">BF44*(1+AY45)*(1+BA45)*(1-BE45)</f>
        <v>99.9125591908097</v>
      </c>
      <c r="BG45" s="50" t="n">
        <f aca="false">(BB45-BB41)/BB41</f>
        <v>0</v>
      </c>
      <c r="BH45" s="7"/>
      <c r="BI45" s="43" t="n">
        <f aca="false">T52/AG52</f>
        <v>0.0139533768469658</v>
      </c>
      <c r="BJ45" s="7"/>
      <c r="BK45" s="7"/>
      <c r="BL45" s="7"/>
      <c r="BM45" s="7"/>
      <c r="BN45" s="7"/>
      <c r="BO45" s="7"/>
      <c r="BP45" s="7"/>
      <c r="BQ45" s="7"/>
      <c r="BR45" s="7"/>
    </row>
    <row r="46" customFormat="false" ht="12.75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5" t="n">
        <f aca="false">'Low pensions'!Q46</f>
        <v>104356618.566279</v>
      </c>
      <c r="E46" s="6"/>
      <c r="F46" s="8" t="n">
        <f aca="false">'Low pensions'!I46</f>
        <v>18968050.7171968</v>
      </c>
      <c r="G46" s="55" t="n">
        <f aca="false">'Low pensions'!K46</f>
        <v>500857.87417016</v>
      </c>
      <c r="H46" s="55" t="n">
        <f aca="false">'Low pensions'!V46</f>
        <v>2755572.24672042</v>
      </c>
      <c r="I46" s="55" t="n">
        <f aca="false">'Low pensions'!M46</f>
        <v>15490.449716603</v>
      </c>
      <c r="J46" s="55" t="n">
        <f aca="false">'Low pensions'!W46</f>
        <v>85223.883919189</v>
      </c>
      <c r="K46" s="6"/>
      <c r="L46" s="55" t="n">
        <f aca="false">'Low pensions'!N46</f>
        <v>3304154.73901624</v>
      </c>
      <c r="M46" s="8"/>
      <c r="N46" s="55" t="n">
        <f aca="false">'Low pensions'!L46</f>
        <v>816408.3690851</v>
      </c>
      <c r="O46" s="6"/>
      <c r="P46" s="55" t="n">
        <f aca="false">'Low pensions'!X46</f>
        <v>21636912.6153407</v>
      </c>
      <c r="Q46" s="8"/>
      <c r="R46" s="55" t="n">
        <f aca="false">'Low SIPA income'!G41</f>
        <v>18530396.1620012</v>
      </c>
      <c r="S46" s="8"/>
      <c r="T46" s="55" t="n">
        <f aca="false">'Low SIPA income'!J41</f>
        <v>70852575.7863485</v>
      </c>
      <c r="U46" s="6"/>
      <c r="V46" s="55" t="n">
        <f aca="false">'Low SIPA income'!F41</f>
        <v>120062.541416613</v>
      </c>
      <c r="W46" s="8"/>
      <c r="X46" s="55" t="n">
        <f aca="false">'Low SIPA income'!M41</f>
        <v>301562.489047341</v>
      </c>
      <c r="Y46" s="6"/>
      <c r="Z46" s="6" t="n">
        <f aca="false">R46+V46-N46-L46-F46</f>
        <v>-4438155.1218804</v>
      </c>
      <c r="AA46" s="6"/>
      <c r="AB46" s="6" t="n">
        <f aca="false">T46-P46-D46</f>
        <v>-55140955.3952716</v>
      </c>
      <c r="AC46" s="24"/>
      <c r="AD46" s="6"/>
      <c r="AE46" s="6"/>
      <c r="AF46" s="6"/>
      <c r="AG46" s="6" t="n">
        <f aca="false">BF46/100*$AG$37</f>
        <v>5258793566.22381</v>
      </c>
      <c r="AH46" s="36" t="n">
        <f aca="false">(AG46-AG45)/AG45</f>
        <v>0.00233397543618854</v>
      </c>
      <c r="AI46" s="36"/>
      <c r="AJ46" s="36" t="n">
        <f aca="false">AB46/AG46</f>
        <v>-0.0104854763171217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0.00192946867112269</v>
      </c>
      <c r="AV46" s="5"/>
      <c r="AW46" s="40" t="n">
        <f aca="false">workers_and_wage_low!C34</f>
        <v>11845061</v>
      </c>
      <c r="AX46" s="5"/>
      <c r="AY46" s="36" t="n">
        <f aca="false">(AW46-AW45)/AW45</f>
        <v>0.00206223260853602</v>
      </c>
      <c r="AZ46" s="41" t="n">
        <f aca="false">workers_and_wage_low!B34</f>
        <v>6179.90284998184</v>
      </c>
      <c r="BA46" s="36" t="n">
        <f aca="false">(AZ46-AZ45)/AZ45</f>
        <v>0.00486496648062785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36" t="n">
        <f aca="false">BD46/BD45-1</f>
        <v>0.00457154249559943</v>
      </c>
      <c r="BF46" s="5" t="n">
        <f aca="false">BF45*(1+AY46)*(1+BA46)*(1-BE46)</f>
        <v>100.145752649728</v>
      </c>
      <c r="BG46" s="5"/>
      <c r="BH46" s="5"/>
      <c r="BI46" s="36" t="n">
        <f aca="false">T53/AG53</f>
        <v>0.0160812556595909</v>
      </c>
      <c r="BJ46" s="5"/>
      <c r="BK46" s="5"/>
      <c r="BL46" s="5"/>
      <c r="BM46" s="5"/>
      <c r="BN46" s="5"/>
      <c r="BO46" s="5"/>
      <c r="BP46" s="5"/>
      <c r="BQ46" s="5"/>
      <c r="BR46" s="5"/>
    </row>
    <row r="47" customFormat="false" ht="12.75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56" t="n">
        <f aca="false">'Low pensions'!Q47</f>
        <v>104900304.723734</v>
      </c>
      <c r="E47" s="9"/>
      <c r="F47" s="42" t="n">
        <f aca="false">'Low pensions'!I47</f>
        <v>19066872.1120496</v>
      </c>
      <c r="G47" s="56" t="n">
        <f aca="false">'Low pensions'!K47</f>
        <v>503059.34945038</v>
      </c>
      <c r="H47" s="56" t="n">
        <f aca="false">'Low pensions'!V47</f>
        <v>2767684.11417197</v>
      </c>
      <c r="I47" s="56" t="n">
        <f aca="false">'Low pensions'!M47</f>
        <v>15558.536580939</v>
      </c>
      <c r="J47" s="56" t="n">
        <f aca="false">'Low pensions'!W47</f>
        <v>85598.4777578926</v>
      </c>
      <c r="K47" s="9"/>
      <c r="L47" s="56" t="n">
        <f aca="false">'Low pensions'!N47</f>
        <v>2770321.77523391</v>
      </c>
      <c r="M47" s="42"/>
      <c r="N47" s="56" t="n">
        <f aca="false">'Low pensions'!L47</f>
        <v>821487.304144062</v>
      </c>
      <c r="O47" s="9"/>
      <c r="P47" s="56" t="n">
        <f aca="false">'Low pensions'!X47</f>
        <v>18894793.6307054</v>
      </c>
      <c r="Q47" s="42"/>
      <c r="R47" s="56" t="n">
        <f aca="false">'Low SIPA income'!G42</f>
        <v>21708162.6052612</v>
      </c>
      <c r="S47" s="42"/>
      <c r="T47" s="56" t="n">
        <f aca="false">'Low SIPA income'!J42</f>
        <v>83003041.204573</v>
      </c>
      <c r="U47" s="9"/>
      <c r="V47" s="56" t="n">
        <f aca="false">'Low SIPA income'!F42</f>
        <v>121525.173916464</v>
      </c>
      <c r="W47" s="42"/>
      <c r="X47" s="56" t="n">
        <f aca="false">'Low SIPA income'!M42</f>
        <v>305236.200198316</v>
      </c>
      <c r="Y47" s="9"/>
      <c r="Z47" s="9" t="n">
        <f aca="false">R47+V47-N47-L47-F47</f>
        <v>-828993.412249953</v>
      </c>
      <c r="AA47" s="9"/>
      <c r="AB47" s="9" t="n">
        <f aca="false">T47-P47-D47</f>
        <v>-40792057.1498665</v>
      </c>
      <c r="AC47" s="24"/>
      <c r="AD47" s="9"/>
      <c r="AE47" s="9"/>
      <c r="AF47" s="9"/>
      <c r="AG47" s="9" t="n">
        <f aca="false">BF47/100*$AG$37</f>
        <v>5220444563.87261</v>
      </c>
      <c r="AH47" s="43" t="n">
        <f aca="false">(AG47-AG46)/AG46</f>
        <v>-0.00729235743298825</v>
      </c>
      <c r="AI47" s="43"/>
      <c r="AJ47" s="43" t="n">
        <f aca="false">AB47/AG47</f>
        <v>-0.00781390486016508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7" t="n">
        <f aca="false">workers_and_wage_low!C35</f>
        <v>11820613</v>
      </c>
      <c r="AX47" s="7"/>
      <c r="AY47" s="43" t="n">
        <f aca="false">(AW47-AW46)/AW46</f>
        <v>-0.00206398261688986</v>
      </c>
      <c r="AZ47" s="48" t="n">
        <f aca="false">workers_and_wage_low!B35</f>
        <v>6175.62884717432</v>
      </c>
      <c r="BA47" s="43" t="n">
        <f aca="false">(AZ47-AZ46)/AZ46</f>
        <v>-0.000691597086761986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3" t="n">
        <f aca="false">BD47/BD46-1</f>
        <v>0.00455073860069999</v>
      </c>
      <c r="BF47" s="7" t="n">
        <f aca="false">BF46*(1+AY47)*(1+BA47)*(1-BE47)</f>
        <v>99.4154540260103</v>
      </c>
      <c r="BG47" s="7"/>
      <c r="BH47" s="7"/>
      <c r="BI47" s="43" t="n">
        <f aca="false">T54/AG54</f>
        <v>0.0139091799813803</v>
      </c>
      <c r="BJ47" s="7"/>
      <c r="BK47" s="7"/>
      <c r="BL47" s="7"/>
      <c r="BM47" s="7"/>
      <c r="BN47" s="7"/>
      <c r="BO47" s="7"/>
      <c r="BP47" s="7"/>
      <c r="BQ47" s="7"/>
      <c r="BR47" s="7"/>
    </row>
    <row r="48" customFormat="false" ht="12.75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56" t="n">
        <f aca="false">'Low pensions'!Q48</f>
        <v>105750375.484529</v>
      </c>
      <c r="E48" s="9"/>
      <c r="F48" s="42" t="n">
        <f aca="false">'Low pensions'!I48</f>
        <v>19221382.535303</v>
      </c>
      <c r="G48" s="56" t="n">
        <f aca="false">'Low pensions'!K48</f>
        <v>527893.206139322</v>
      </c>
      <c r="H48" s="56" t="n">
        <f aca="false">'Low pensions'!V48</f>
        <v>2904312.66650223</v>
      </c>
      <c r="I48" s="56" t="n">
        <f aca="false">'Low pensions'!M48</f>
        <v>16326.5940043089</v>
      </c>
      <c r="J48" s="56" t="n">
        <f aca="false">'Low pensions'!W48</f>
        <v>89824.1030876979</v>
      </c>
      <c r="K48" s="9"/>
      <c r="L48" s="56" t="n">
        <f aca="false">'Low pensions'!N48</f>
        <v>2746794.17103526</v>
      </c>
      <c r="M48" s="42"/>
      <c r="N48" s="56" t="n">
        <f aca="false">'Low pensions'!L48</f>
        <v>830158.108435791</v>
      </c>
      <c r="O48" s="9"/>
      <c r="P48" s="56" t="n">
        <f aca="false">'Low pensions'!X48</f>
        <v>18820412.9875853</v>
      </c>
      <c r="Q48" s="42"/>
      <c r="R48" s="56" t="n">
        <f aca="false">'Low SIPA income'!G43</f>
        <v>19059594.9409286</v>
      </c>
      <c r="S48" s="42"/>
      <c r="T48" s="56" t="n">
        <f aca="false">'Low SIPA income'!J43</f>
        <v>72876013.1841355</v>
      </c>
      <c r="U48" s="9"/>
      <c r="V48" s="56" t="n">
        <f aca="false">'Low SIPA income'!F43</f>
        <v>124670.794272231</v>
      </c>
      <c r="W48" s="42"/>
      <c r="X48" s="56" t="n">
        <f aca="false">'Low SIPA income'!M43</f>
        <v>313137.091624489</v>
      </c>
      <c r="Y48" s="9"/>
      <c r="Z48" s="9" t="n">
        <f aca="false">R48+V48-N48-L48-F48</f>
        <v>-3614069.07957316</v>
      </c>
      <c r="AA48" s="9"/>
      <c r="AB48" s="9" t="n">
        <f aca="false">T48-P48-D48</f>
        <v>-51694775.2879789</v>
      </c>
      <c r="AC48" s="24"/>
      <c r="AD48" s="9"/>
      <c r="AE48" s="9"/>
      <c r="AF48" s="9"/>
      <c r="AG48" s="9" t="n">
        <f aca="false">BF48/100*$AG$37</f>
        <v>5278775738.21033</v>
      </c>
      <c r="AH48" s="43" t="n">
        <f aca="false">(AG48-AG47)/AG47</f>
        <v>0.0111736028654337</v>
      </c>
      <c r="AI48" s="43"/>
      <c r="AJ48" s="43" t="n">
        <f aca="false">AB48/AG48</f>
        <v>-0.00979294780677784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47" t="n">
        <f aca="false">workers_and_wage_low!C36</f>
        <v>11888105</v>
      </c>
      <c r="AX48" s="7"/>
      <c r="AY48" s="43" t="n">
        <f aca="false">(AW48-AW47)/AW47</f>
        <v>0.00570968696801088</v>
      </c>
      <c r="AZ48" s="48" t="n">
        <f aca="false">workers_and_wage_low!B36</f>
        <v>6237.43675187587</v>
      </c>
      <c r="BA48" s="43" t="n">
        <f aca="false">(AZ48-AZ47)/AZ47</f>
        <v>0.0100083580524484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3" t="n">
        <f aca="false">BD48/BD47-1</f>
        <v>0.00453012319421409</v>
      </c>
      <c r="BF48" s="7" t="n">
        <f aca="false">BF47*(1+AY48)*(1+BA48)*(1-BE48)</f>
        <v>100.526282827984</v>
      </c>
      <c r="BG48" s="7"/>
      <c r="BH48" s="7"/>
      <c r="BI48" s="43" t="n">
        <f aca="false">T55/AG55</f>
        <v>0.0160011780825332</v>
      </c>
      <c r="BJ48" s="7"/>
      <c r="BK48" s="7"/>
      <c r="BL48" s="7"/>
      <c r="BM48" s="7"/>
      <c r="BN48" s="7"/>
      <c r="BO48" s="7"/>
      <c r="BP48" s="7"/>
      <c r="BQ48" s="7"/>
      <c r="BR48" s="7"/>
    </row>
    <row r="49" customFormat="false" ht="12.75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56" t="n">
        <f aca="false">'Low pensions'!Q49</f>
        <v>106383250.197536</v>
      </c>
      <c r="E49" s="9"/>
      <c r="F49" s="42" t="n">
        <f aca="false">'Low pensions'!I49</f>
        <v>19336415.0058723</v>
      </c>
      <c r="G49" s="56" t="n">
        <f aca="false">'Low pensions'!K49</f>
        <v>546350.354635525</v>
      </c>
      <c r="H49" s="56" t="n">
        <f aca="false">'Low pensions'!V49</f>
        <v>3005858.45178913</v>
      </c>
      <c r="I49" s="56" t="n">
        <f aca="false">'Low pensions'!M49</f>
        <v>16897.433648522</v>
      </c>
      <c r="J49" s="56" t="n">
        <f aca="false">'Low pensions'!W49</f>
        <v>92964.6943852342</v>
      </c>
      <c r="K49" s="9"/>
      <c r="L49" s="56" t="n">
        <f aca="false">'Low pensions'!N49</f>
        <v>2763205.18736566</v>
      </c>
      <c r="M49" s="42"/>
      <c r="N49" s="56" t="n">
        <f aca="false">'Low pensions'!L49</f>
        <v>836048.003447875</v>
      </c>
      <c r="O49" s="9"/>
      <c r="P49" s="56" t="n">
        <f aca="false">'Low pensions'!X49</f>
        <v>18937974.2938949</v>
      </c>
      <c r="Q49" s="42"/>
      <c r="R49" s="56" t="n">
        <f aca="false">'Low SIPA income'!G44</f>
        <v>22028090.3078323</v>
      </c>
      <c r="S49" s="42"/>
      <c r="T49" s="56" t="n">
        <f aca="false">'Low SIPA income'!J44</f>
        <v>84226312.5040314</v>
      </c>
      <c r="U49" s="9"/>
      <c r="V49" s="56" t="n">
        <f aca="false">'Low SIPA income'!F44</f>
        <v>120691.434095772</v>
      </c>
      <c r="W49" s="42"/>
      <c r="X49" s="56" t="n">
        <f aca="false">'Low SIPA income'!M44</f>
        <v>303142.086142598</v>
      </c>
      <c r="Y49" s="9"/>
      <c r="Z49" s="9" t="n">
        <f aca="false">R49+V49-N49-L49-F49</f>
        <v>-786886.45475778</v>
      </c>
      <c r="AA49" s="9"/>
      <c r="AB49" s="9" t="n">
        <f aca="false">T49-P49-D49</f>
        <v>-41094911.9873991</v>
      </c>
      <c r="AC49" s="24"/>
      <c r="AD49" s="9"/>
      <c r="AE49" s="9"/>
      <c r="AF49" s="9"/>
      <c r="AG49" s="9" t="n">
        <f aca="false">BF49/100*$AG$37</f>
        <v>5286707910.71641</v>
      </c>
      <c r="AH49" s="43" t="n">
        <f aca="false">(AG49-AG48)/AG48</f>
        <v>0.00150265381585678</v>
      </c>
      <c r="AI49" s="43" t="n">
        <f aca="false">(AG49-AG45)/AG45</f>
        <v>0.00765449154594145</v>
      </c>
      <c r="AJ49" s="43" t="n">
        <f aca="false">AB49/AG49</f>
        <v>-0.00777325183865327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47" t="n">
        <f aca="false">workers_and_wage_low!C37</f>
        <v>11884410</v>
      </c>
      <c r="AX49" s="7"/>
      <c r="AY49" s="43" t="n">
        <f aca="false">(AW49-AW48)/AW48</f>
        <v>-0.000310814885972154</v>
      </c>
      <c r="AZ49" s="48" t="n">
        <f aca="false">workers_and_wage_low!B37</f>
        <v>6277.0592799012</v>
      </c>
      <c r="BA49" s="43" t="n">
        <f aca="false">(AZ49-AZ48)/AZ48</f>
        <v>0.0063523735151966</v>
      </c>
      <c r="BB49" s="53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3" t="n">
        <f aca="false">BD49/BD48-1</f>
        <v>0.00450969372606691</v>
      </c>
      <c r="BF49" s="7" t="n">
        <f aca="false">BF48*(1+AY49)*(1+BA49)*(1-BE49)</f>
        <v>100.677339030469</v>
      </c>
      <c r="BG49" s="50" t="n">
        <f aca="false">(BB49-BB45)/BB45</f>
        <v>0.0204081632653061</v>
      </c>
      <c r="BH49" s="7"/>
      <c r="BI49" s="43" t="n">
        <f aca="false">T56/AG56</f>
        <v>0.0139486040939561</v>
      </c>
      <c r="BJ49" s="7"/>
      <c r="BK49" s="7"/>
      <c r="BL49" s="7"/>
      <c r="BM49" s="7"/>
      <c r="BN49" s="7"/>
      <c r="BO49" s="7"/>
      <c r="BP49" s="7"/>
      <c r="BQ49" s="7"/>
      <c r="BR49" s="7"/>
    </row>
    <row r="50" customFormat="false" ht="12.75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5" t="n">
        <f aca="false">'Low pensions'!Q50</f>
        <v>107594671.703886</v>
      </c>
      <c r="E50" s="6"/>
      <c r="F50" s="8" t="n">
        <f aca="false">'Low pensions'!I50</f>
        <v>19556605.2045205</v>
      </c>
      <c r="G50" s="55" t="n">
        <f aca="false">'Low pensions'!K50</f>
        <v>567464.904309684</v>
      </c>
      <c r="H50" s="55" t="n">
        <f aca="false">'Low pensions'!V50</f>
        <v>3122024.47429703</v>
      </c>
      <c r="I50" s="55" t="n">
        <f aca="false">'Low pensions'!M50</f>
        <v>17550.4609580321</v>
      </c>
      <c r="J50" s="55" t="n">
        <f aca="false">'Low pensions'!W50</f>
        <v>96557.4579679528</v>
      </c>
      <c r="K50" s="6"/>
      <c r="L50" s="55" t="n">
        <f aca="false">'Low pensions'!N50</f>
        <v>3378100.66412556</v>
      </c>
      <c r="M50" s="8"/>
      <c r="N50" s="55" t="n">
        <f aca="false">'Low pensions'!L50</f>
        <v>847056.569156569</v>
      </c>
      <c r="O50" s="6"/>
      <c r="P50" s="55" t="n">
        <f aca="false">'Low pensions'!X50</f>
        <v>22189235.7263694</v>
      </c>
      <c r="Q50" s="8"/>
      <c r="R50" s="55" t="n">
        <f aca="false">'Low SIPA income'!G45</f>
        <v>19221267.3216192</v>
      </c>
      <c r="S50" s="8"/>
      <c r="T50" s="55" t="n">
        <f aca="false">'Low SIPA income'!J45</f>
        <v>73494181.5441261</v>
      </c>
      <c r="U50" s="6"/>
      <c r="V50" s="55" t="n">
        <f aca="false">'Low SIPA income'!F45</f>
        <v>124111.238254657</v>
      </c>
      <c r="W50" s="8"/>
      <c r="X50" s="55" t="n">
        <f aca="false">'Low SIPA income'!M45</f>
        <v>311731.64823282</v>
      </c>
      <c r="Y50" s="6"/>
      <c r="Z50" s="6" t="n">
        <f aca="false">R50+V50-N50-L50-F50</f>
        <v>-4436383.87792875</v>
      </c>
      <c r="AA50" s="6"/>
      <c r="AB50" s="6" t="n">
        <f aca="false">T50-P50-D50</f>
        <v>-56289725.8861298</v>
      </c>
      <c r="AC50" s="24"/>
      <c r="AD50" s="6"/>
      <c r="AE50" s="6"/>
      <c r="AF50" s="6"/>
      <c r="AG50" s="6" t="n">
        <f aca="false">BF50/100*$AG$37</f>
        <v>5313870133.82922</v>
      </c>
      <c r="AH50" s="36" t="n">
        <f aca="false">(AG50-AG49)/AG49</f>
        <v>0.00513783314144383</v>
      </c>
      <c r="AI50" s="36"/>
      <c r="AJ50" s="36" t="n">
        <f aca="false">AB50/AG50</f>
        <v>-0.0105929810982353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0.00467753583277839</v>
      </c>
      <c r="AV50" s="5"/>
      <c r="AW50" s="40" t="n">
        <f aca="false">workers_and_wage_low!C38</f>
        <v>11915499</v>
      </c>
      <c r="AX50" s="5"/>
      <c r="AY50" s="36" t="n">
        <f aca="false">(AW50-AW49)/AW49</f>
        <v>0.00261594812026849</v>
      </c>
      <c r="AZ50" s="41" t="n">
        <f aca="false">workers_and_wage_low!B38</f>
        <v>6307.00548481417</v>
      </c>
      <c r="BA50" s="36" t="n">
        <f aca="false">(AZ50-AZ49)/AZ49</f>
        <v>0.00477073794871682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36" t="n">
        <f aca="false">BD50/BD49-1</f>
        <v>0.00224472384598839</v>
      </c>
      <c r="BF50" s="5" t="n">
        <f aca="false">BF49*(1+AY50)*(1+BA50)*(1-BE50)</f>
        <v>101.194602399532</v>
      </c>
      <c r="BG50" s="5"/>
      <c r="BH50" s="5"/>
      <c r="BI50" s="36" t="n">
        <f aca="false">T57/AG57</f>
        <v>0.0159889687748192</v>
      </c>
      <c r="BJ50" s="5"/>
      <c r="BK50" s="5"/>
      <c r="BL50" s="5"/>
      <c r="BM50" s="5"/>
      <c r="BN50" s="5"/>
      <c r="BO50" s="5"/>
      <c r="BP50" s="5"/>
      <c r="BQ50" s="5"/>
      <c r="BR50" s="5"/>
    </row>
    <row r="51" customFormat="false" ht="12.75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56" t="n">
        <f aca="false">'Low pensions'!Q51</f>
        <v>108332740.010764</v>
      </c>
      <c r="E51" s="9"/>
      <c r="F51" s="42" t="n">
        <f aca="false">'Low pensions'!I51</f>
        <v>19690757.8559761</v>
      </c>
      <c r="G51" s="56" t="n">
        <f aca="false">'Low pensions'!K51</f>
        <v>585377.479108658</v>
      </c>
      <c r="H51" s="56" t="n">
        <f aca="false">'Low pensions'!V51</f>
        <v>3220574.17577699</v>
      </c>
      <c r="I51" s="56" t="n">
        <f aca="false">'Low pensions'!M51</f>
        <v>18104.4581167629</v>
      </c>
      <c r="J51" s="56" t="n">
        <f aca="false">'Low pensions'!W51</f>
        <v>99605.3868797025</v>
      </c>
      <c r="K51" s="9"/>
      <c r="L51" s="56" t="n">
        <f aca="false">'Low pensions'!N51</f>
        <v>2754938.09867492</v>
      </c>
      <c r="M51" s="42"/>
      <c r="N51" s="56" t="n">
        <f aca="false">'Low pensions'!L51</f>
        <v>854874.662060637</v>
      </c>
      <c r="O51" s="9"/>
      <c r="P51" s="56" t="n">
        <f aca="false">'Low pensions'!X51</f>
        <v>18998655.0523037</v>
      </c>
      <c r="Q51" s="42"/>
      <c r="R51" s="56" t="n">
        <f aca="false">'Low SIPA income'!G46</f>
        <v>22208946.1036972</v>
      </c>
      <c r="S51" s="42"/>
      <c r="T51" s="56" t="n">
        <f aca="false">'Low SIPA income'!J46</f>
        <v>84917830.3146005</v>
      </c>
      <c r="U51" s="9"/>
      <c r="V51" s="56" t="n">
        <f aca="false">'Low SIPA income'!F46</f>
        <v>124251.799082364</v>
      </c>
      <c r="W51" s="42"/>
      <c r="X51" s="56" t="n">
        <f aca="false">'Low SIPA income'!M46</f>
        <v>312084.696507209</v>
      </c>
      <c r="Y51" s="9"/>
      <c r="Z51" s="9" t="n">
        <f aca="false">R51+V51-N51-L51-F51</f>
        <v>-967372.713932082</v>
      </c>
      <c r="AA51" s="9"/>
      <c r="AB51" s="9" t="n">
        <f aca="false">T51-P51-D51</f>
        <v>-42413564.7484673</v>
      </c>
      <c r="AC51" s="24"/>
      <c r="AD51" s="9"/>
      <c r="AE51" s="9"/>
      <c r="AF51" s="9"/>
      <c r="AG51" s="9" t="n">
        <f aca="false">BF51/100*$AG$37</f>
        <v>5325474478.1478</v>
      </c>
      <c r="AH51" s="43" t="n">
        <f aca="false">(AG51-AG50)/AG50</f>
        <v>0.00218378395149475</v>
      </c>
      <c r="AI51" s="43"/>
      <c r="AJ51" s="43" t="n">
        <f aca="false">AB51/AG51</f>
        <v>-0.00796427903701431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7" t="n">
        <f aca="false">workers_and_wage_low!C39</f>
        <v>11975566</v>
      </c>
      <c r="AX51" s="7"/>
      <c r="AY51" s="43" t="n">
        <f aca="false">(AW51-AW50)/AW50</f>
        <v>0.00504108136805685</v>
      </c>
      <c r="AZ51" s="48" t="n">
        <f aca="false">workers_and_wage_low!B39</f>
        <v>6303.1921203153</v>
      </c>
      <c r="BA51" s="43" t="n">
        <f aca="false">(AZ51-AZ50)/AZ50</f>
        <v>-0.000604623621788807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3" t="n">
        <f aca="false">BD51/BD50-1</f>
        <v>0.00223969634619237</v>
      </c>
      <c r="BF51" s="7" t="n">
        <f aca="false">BF50*(1+AY51)*(1+BA51)*(1-BE51)</f>
        <v>101.41558954823</v>
      </c>
      <c r="BG51" s="7"/>
      <c r="BH51" s="7"/>
      <c r="BI51" s="43" t="n">
        <f aca="false">T58/AG58</f>
        <v>0.0139163349893478</v>
      </c>
      <c r="BJ51" s="7"/>
      <c r="BK51" s="7"/>
      <c r="BL51" s="7"/>
      <c r="BM51" s="7"/>
      <c r="BN51" s="7"/>
      <c r="BO51" s="7"/>
      <c r="BP51" s="7"/>
      <c r="BQ51" s="7"/>
      <c r="BR51" s="7"/>
    </row>
    <row r="52" customFormat="false" ht="12.75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56" t="n">
        <f aca="false">'Low pensions'!Q52</f>
        <v>109509173.710236</v>
      </c>
      <c r="E52" s="9"/>
      <c r="F52" s="42" t="n">
        <f aca="false">'Low pensions'!I52</f>
        <v>19904588.6065655</v>
      </c>
      <c r="G52" s="56" t="n">
        <f aca="false">'Low pensions'!K52</f>
        <v>614892.230787465</v>
      </c>
      <c r="H52" s="56" t="n">
        <f aca="false">'Low pensions'!V52</f>
        <v>3382955.63125419</v>
      </c>
      <c r="I52" s="56" t="n">
        <f aca="false">'Low pensions'!M52</f>
        <v>19017.285488273</v>
      </c>
      <c r="J52" s="56" t="n">
        <f aca="false">'Low pensions'!W52</f>
        <v>104627.493750135</v>
      </c>
      <c r="K52" s="9"/>
      <c r="L52" s="56" t="n">
        <f aca="false">'Low pensions'!N52</f>
        <v>2773603.61014034</v>
      </c>
      <c r="M52" s="42"/>
      <c r="N52" s="56" t="n">
        <f aca="false">'Low pensions'!L52</f>
        <v>866482.137895927</v>
      </c>
      <c r="O52" s="9"/>
      <c r="P52" s="56" t="n">
        <f aca="false">'Low pensions'!X52</f>
        <v>19159371.3873166</v>
      </c>
      <c r="Q52" s="42"/>
      <c r="R52" s="56" t="n">
        <f aca="false">'Low SIPA income'!G47</f>
        <v>19572333.3618506</v>
      </c>
      <c r="S52" s="42"/>
      <c r="T52" s="56" t="n">
        <f aca="false">'Low SIPA income'!J47</f>
        <v>74836512.9764414</v>
      </c>
      <c r="U52" s="9"/>
      <c r="V52" s="56" t="n">
        <f aca="false">'Low SIPA income'!F47</f>
        <v>124346.864541359</v>
      </c>
      <c r="W52" s="42"/>
      <c r="X52" s="56" t="n">
        <f aca="false">'Low SIPA income'!M47</f>
        <v>312323.473532072</v>
      </c>
      <c r="Y52" s="9"/>
      <c r="Z52" s="9" t="n">
        <f aca="false">R52+V52-N52-L52-F52</f>
        <v>-3847994.12820979</v>
      </c>
      <c r="AA52" s="9"/>
      <c r="AB52" s="9" t="n">
        <f aca="false">T52-P52-D52</f>
        <v>-53832032.1211109</v>
      </c>
      <c r="AC52" s="24"/>
      <c r="AD52" s="9"/>
      <c r="AE52" s="9"/>
      <c r="AF52" s="9"/>
      <c r="AG52" s="9" t="n">
        <f aca="false">BF52/100*$AG$37</f>
        <v>5363326297.08304</v>
      </c>
      <c r="AH52" s="43" t="n">
        <f aca="false">(AG52-AG51)/AG51</f>
        <v>0.00710768948204716</v>
      </c>
      <c r="AI52" s="43"/>
      <c r="AJ52" s="43" t="n">
        <f aca="false">AB52/AG52</f>
        <v>-0.0100370607975854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47" t="n">
        <f aca="false">workers_and_wage_low!C40</f>
        <v>12011301</v>
      </c>
      <c r="AX52" s="7"/>
      <c r="AY52" s="43" t="n">
        <f aca="false">(AW52-AW51)/AW51</f>
        <v>0.00298399257287714</v>
      </c>
      <c r="AZ52" s="48" t="n">
        <f aca="false">workers_and_wage_low!B40</f>
        <v>6343.28252201246</v>
      </c>
      <c r="BA52" s="43" t="n">
        <f aca="false">(AZ52-AZ51)/AZ51</f>
        <v>0.00636033313469025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3" t="n">
        <f aca="false">BD52/BD51-1</f>
        <v>0.00223469131621656</v>
      </c>
      <c r="BF52" s="7" t="n">
        <f aca="false">BF51*(1+AY52)*(1+BA52)*(1-BE52)</f>
        <v>102.136420067378</v>
      </c>
      <c r="BG52" s="7"/>
      <c r="BH52" s="7"/>
      <c r="BI52" s="43" t="n">
        <f aca="false">T59/AG59</f>
        <v>0.0161105958681728</v>
      </c>
      <c r="BJ52" s="7"/>
      <c r="BK52" s="7"/>
      <c r="BL52" s="7"/>
      <c r="BM52" s="7"/>
      <c r="BN52" s="7"/>
      <c r="BO52" s="7"/>
      <c r="BP52" s="7"/>
      <c r="BQ52" s="7"/>
      <c r="BR52" s="7"/>
    </row>
    <row r="53" customFormat="false" ht="12.75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56" t="n">
        <f aca="false">'Low pensions'!Q53</f>
        <v>110299917.925132</v>
      </c>
      <c r="E53" s="9"/>
      <c r="F53" s="42" t="n">
        <f aca="false">'Low pensions'!I53</f>
        <v>20048315.7278401</v>
      </c>
      <c r="G53" s="56" t="n">
        <f aca="false">'Low pensions'!K53</f>
        <v>684095.561608408</v>
      </c>
      <c r="H53" s="56" t="n">
        <f aca="false">'Low pensions'!V53</f>
        <v>3763691.93914743</v>
      </c>
      <c r="I53" s="56" t="n">
        <f aca="false">'Low pensions'!M53</f>
        <v>21157.59468892</v>
      </c>
      <c r="J53" s="56" t="n">
        <f aca="false">'Low pensions'!W53</f>
        <v>116402.843478787</v>
      </c>
      <c r="K53" s="9"/>
      <c r="L53" s="56" t="n">
        <f aca="false">'Low pensions'!N53</f>
        <v>2788120.61475081</v>
      </c>
      <c r="M53" s="42"/>
      <c r="N53" s="56" t="n">
        <f aca="false">'Low pensions'!L53</f>
        <v>874682.209479082</v>
      </c>
      <c r="O53" s="9"/>
      <c r="P53" s="56" t="n">
        <f aca="false">'Low pensions'!X53</f>
        <v>19279814.5676895</v>
      </c>
      <c r="Q53" s="42"/>
      <c r="R53" s="56" t="n">
        <f aca="false">'Low SIPA income'!G48</f>
        <v>22653661.8068985</v>
      </c>
      <c r="S53" s="42"/>
      <c r="T53" s="56" t="n">
        <f aca="false">'Low SIPA income'!J48</f>
        <v>86618239.3500565</v>
      </c>
      <c r="U53" s="9"/>
      <c r="V53" s="56" t="n">
        <f aca="false">'Low SIPA income'!F48</f>
        <v>125640.670673003</v>
      </c>
      <c r="W53" s="42"/>
      <c r="X53" s="56" t="n">
        <f aca="false">'Low SIPA income'!M48</f>
        <v>315573.141520103</v>
      </c>
      <c r="Y53" s="9"/>
      <c r="Z53" s="9" t="n">
        <f aca="false">R53+V53-N53-L53-F53</f>
        <v>-931816.074498482</v>
      </c>
      <c r="AA53" s="9"/>
      <c r="AB53" s="9" t="n">
        <f aca="false">T53-P53-D53</f>
        <v>-42961493.1427649</v>
      </c>
      <c r="AC53" s="24"/>
      <c r="AD53" s="9"/>
      <c r="AE53" s="9"/>
      <c r="AF53" s="9"/>
      <c r="AG53" s="9" t="n">
        <f aca="false">BF53/100*$AG$37</f>
        <v>5386285821.4307</v>
      </c>
      <c r="AH53" s="43" t="n">
        <f aca="false">(AG53-AG52)/AG52</f>
        <v>0.00428083675612783</v>
      </c>
      <c r="AI53" s="43" t="n">
        <f aca="false">(AG53-AG49)/AG49</f>
        <v>0.0188355234289468</v>
      </c>
      <c r="AJ53" s="43" t="n">
        <f aca="false">AB53/AG53</f>
        <v>-0.00797608863826566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47" t="n">
        <f aca="false">workers_and_wage_low!C41</f>
        <v>12028470</v>
      </c>
      <c r="AX53" s="7"/>
      <c r="AY53" s="43" t="n">
        <f aca="false">(AW53-AW52)/AW52</f>
        <v>0.00142940385891587</v>
      </c>
      <c r="AZ53" s="48" t="n">
        <f aca="false">workers_and_wage_low!B41</f>
        <v>6375.55978964205</v>
      </c>
      <c r="BA53" s="43" t="n">
        <f aca="false">(AZ53-AZ52)/AZ52</f>
        <v>0.00508841715903119</v>
      </c>
      <c r="BB53" s="44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3" t="n">
        <f aca="false">BD53/BD52-1</f>
        <v>0.00222970860575766</v>
      </c>
      <c r="BF53" s="7" t="n">
        <f aca="false">BF52*(1+AY53)*(1+BA53)*(1-BE53)</f>
        <v>102.573649408542</v>
      </c>
      <c r="BG53" s="50" t="n">
        <f aca="false">(BB53-BB49)/BB49</f>
        <v>0.01</v>
      </c>
      <c r="BH53" s="7"/>
      <c r="BI53" s="43" t="n">
        <f aca="false">T60/AG60</f>
        <v>0.0140982386424764</v>
      </c>
      <c r="BJ53" s="7"/>
      <c r="BK53" s="7"/>
      <c r="BL53" s="7"/>
      <c r="BM53" s="7"/>
      <c r="BN53" s="7"/>
      <c r="BO53" s="7"/>
      <c r="BP53" s="7"/>
      <c r="BQ53" s="7"/>
      <c r="BR53" s="7"/>
    </row>
    <row r="54" customFormat="false" ht="12.75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5" t="n">
        <f aca="false">'Low pensions'!Q54</f>
        <v>111117611.137341</v>
      </c>
      <c r="E54" s="6"/>
      <c r="F54" s="8" t="n">
        <f aca="false">'Low pensions'!I54</f>
        <v>20196941.1483777</v>
      </c>
      <c r="G54" s="55" t="n">
        <f aca="false">'Low pensions'!K54</f>
        <v>749843.473763274</v>
      </c>
      <c r="H54" s="55" t="n">
        <f aca="false">'Low pensions'!V54</f>
        <v>4125417.55305324</v>
      </c>
      <c r="I54" s="55" t="n">
        <f aca="false">'Low pensions'!M54</f>
        <v>23191.035271029</v>
      </c>
      <c r="J54" s="55" t="n">
        <f aca="false">'Low pensions'!W54</f>
        <v>127590.233599584</v>
      </c>
      <c r="K54" s="6"/>
      <c r="L54" s="55" t="n">
        <f aca="false">'Low pensions'!N54</f>
        <v>3402395.66872645</v>
      </c>
      <c r="M54" s="8"/>
      <c r="N54" s="55" t="n">
        <f aca="false">'Low pensions'!L54</f>
        <v>883385.140613973</v>
      </c>
      <c r="O54" s="6"/>
      <c r="P54" s="55" t="n">
        <f aca="false">'Low pensions'!X54</f>
        <v>22515171.7022342</v>
      </c>
      <c r="Q54" s="8"/>
      <c r="R54" s="55" t="n">
        <f aca="false">'Low SIPA income'!G49</f>
        <v>19687406.2878162</v>
      </c>
      <c r="S54" s="8"/>
      <c r="T54" s="55" t="n">
        <f aca="false">'Low SIPA income'!J49</f>
        <v>75276504.2824369</v>
      </c>
      <c r="U54" s="6"/>
      <c r="V54" s="55" t="n">
        <f aca="false">'Low SIPA income'!F49</f>
        <v>127438.422013121</v>
      </c>
      <c r="W54" s="8"/>
      <c r="X54" s="55" t="n">
        <f aca="false">'Low SIPA income'!M49</f>
        <v>320088.574580386</v>
      </c>
      <c r="Y54" s="6"/>
      <c r="Z54" s="6" t="n">
        <f aca="false">R54+V54-N54-L54-F54</f>
        <v>-4667877.24788881</v>
      </c>
      <c r="AA54" s="6"/>
      <c r="AB54" s="6" t="n">
        <f aca="false">T54-P54-D54</f>
        <v>-58356278.5571387</v>
      </c>
      <c r="AC54" s="24"/>
      <c r="AD54" s="6"/>
      <c r="AE54" s="6"/>
      <c r="AF54" s="6"/>
      <c r="AG54" s="6" t="n">
        <f aca="false">BF54/100*$AG$37</f>
        <v>5412001597.73667</v>
      </c>
      <c r="AH54" s="36" t="n">
        <f aca="false">(AG54-AG53)/AG53</f>
        <v>0.00477430592406528</v>
      </c>
      <c r="AI54" s="36"/>
      <c r="AJ54" s="36" t="n">
        <f aca="false">AB54/AG54</f>
        <v>-0.0107827533867587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0.00724487043298648</v>
      </c>
      <c r="AV54" s="5"/>
      <c r="AW54" s="40" t="n">
        <f aca="false">workers_and_wage_low!C42</f>
        <v>12026102</v>
      </c>
      <c r="AX54" s="5"/>
      <c r="AY54" s="36" t="n">
        <f aca="false">(AW54-AW53)/AW53</f>
        <v>-0.000196866268112237</v>
      </c>
      <c r="AZ54" s="41" t="n">
        <f aca="false">workers_and_wage_low!B42</f>
        <v>6407.26003588706</v>
      </c>
      <c r="BA54" s="36" t="n">
        <f aca="false">(AZ54-AZ53)/AZ53</f>
        <v>0.00497215104099742</v>
      </c>
      <c r="BB54" s="36"/>
      <c r="BC54" s="36"/>
      <c r="BD54" s="36"/>
      <c r="BE54" s="36"/>
      <c r="BF54" s="5" t="n">
        <f aca="false">BF53*(1+AY54)*(1+BA54)*(1-BE54)</f>
        <v>103.063367390566</v>
      </c>
      <c r="BG54" s="5"/>
      <c r="BH54" s="5"/>
      <c r="BI54" s="36" t="n">
        <f aca="false">T61/AG61</f>
        <v>0.016159009147476</v>
      </c>
      <c r="BJ54" s="5"/>
      <c r="BK54" s="5"/>
      <c r="BL54" s="5"/>
      <c r="BM54" s="5"/>
      <c r="BN54" s="5"/>
      <c r="BO54" s="5"/>
      <c r="BP54" s="5"/>
      <c r="BQ54" s="5"/>
      <c r="BR54" s="5"/>
    </row>
    <row r="55" customFormat="false" ht="12.75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56" t="n">
        <f aca="false">'Low pensions'!Q55</f>
        <v>111867523.946901</v>
      </c>
      <c r="E55" s="9"/>
      <c r="F55" s="42" t="n">
        <f aca="false">'Low pensions'!I55</f>
        <v>20333246.6784018</v>
      </c>
      <c r="G55" s="56" t="n">
        <f aca="false">'Low pensions'!K55</f>
        <v>833066.68368924</v>
      </c>
      <c r="H55" s="56" t="n">
        <f aca="false">'Low pensions'!V55</f>
        <v>4583287.09924923</v>
      </c>
      <c r="I55" s="56" t="n">
        <f aca="false">'Low pensions'!M55</f>
        <v>25764.948980079</v>
      </c>
      <c r="J55" s="56" t="n">
        <f aca="false">'Low pensions'!W55</f>
        <v>141751.147399458</v>
      </c>
      <c r="K55" s="9"/>
      <c r="L55" s="56" t="n">
        <f aca="false">'Low pensions'!N55</f>
        <v>2803532.74043386</v>
      </c>
      <c r="M55" s="42"/>
      <c r="N55" s="56" t="n">
        <f aca="false">'Low pensions'!L55</f>
        <v>892038.677467119</v>
      </c>
      <c r="O55" s="9"/>
      <c r="P55" s="56" t="n">
        <f aca="false">'Low pensions'!X55</f>
        <v>19455278.3270092</v>
      </c>
      <c r="Q55" s="42"/>
      <c r="R55" s="56" t="n">
        <f aca="false">'Low SIPA income'!G50</f>
        <v>22801264.3565937</v>
      </c>
      <c r="S55" s="42"/>
      <c r="T55" s="56" t="n">
        <f aca="false">'Low SIPA income'!J50</f>
        <v>87182610.4917801</v>
      </c>
      <c r="U55" s="9"/>
      <c r="V55" s="56" t="n">
        <f aca="false">'Low SIPA income'!F50</f>
        <v>127135.974760523</v>
      </c>
      <c r="W55" s="42"/>
      <c r="X55" s="56" t="n">
        <f aca="false">'Low SIPA income'!M50</f>
        <v>319328.914279822</v>
      </c>
      <c r="Y55" s="9"/>
      <c r="Z55" s="9" t="n">
        <f aca="false">R55+V55-N55-L55-F55</f>
        <v>-1100417.76494849</v>
      </c>
      <c r="AA55" s="9"/>
      <c r="AB55" s="9" t="n">
        <f aca="false">T55-P55-D55</f>
        <v>-44140191.7821297</v>
      </c>
      <c r="AC55" s="24"/>
      <c r="AD55" s="9"/>
      <c r="AE55" s="9"/>
      <c r="AF55" s="9"/>
      <c r="AG55" s="9" t="n">
        <f aca="false">BF55/100*$AG$37</f>
        <v>5448511980.93645</v>
      </c>
      <c r="AH55" s="43" t="n">
        <f aca="false">(AG55-AG54)/AG54</f>
        <v>0.00674618854788478</v>
      </c>
      <c r="AI55" s="43"/>
      <c r="AJ55" s="43" t="n">
        <f aca="false">AB55/AG55</f>
        <v>-0.00810132967249952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7" t="n">
        <f aca="false">workers_and_wage_low!C43</f>
        <v>12083990</v>
      </c>
      <c r="AX55" s="7"/>
      <c r="AY55" s="43" t="n">
        <f aca="false">(AW55-AW54)/AW54</f>
        <v>0.00481352977049421</v>
      </c>
      <c r="AZ55" s="48" t="n">
        <f aca="false">workers_and_wage_low!B43</f>
        <v>6419.58376260898</v>
      </c>
      <c r="BA55" s="43" t="n">
        <f aca="false">(AZ55-AZ54)/AZ54</f>
        <v>0.00192340043214947</v>
      </c>
      <c r="BB55" s="43"/>
      <c r="BC55" s="43"/>
      <c r="BD55" s="43"/>
      <c r="BE55" s="43"/>
      <c r="BF55" s="7" t="n">
        <f aca="false">BF54*(1+AY55)*(1+BA55)*(1-BE55)</f>
        <v>103.758652299362</v>
      </c>
      <c r="BG55" s="7"/>
      <c r="BH55" s="7"/>
      <c r="BI55" s="43" t="n">
        <f aca="false">T62/AG62</f>
        <v>0.0141463854743286</v>
      </c>
      <c r="BJ55" s="7"/>
      <c r="BK55" s="7"/>
      <c r="BL55" s="7"/>
      <c r="BM55" s="7"/>
      <c r="BN55" s="7"/>
      <c r="BO55" s="7"/>
      <c r="BP55" s="7"/>
      <c r="BQ55" s="7"/>
      <c r="BR55" s="7"/>
    </row>
    <row r="56" customFormat="false" ht="12.75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56" t="n">
        <f aca="false">'Low pensions'!Q56</f>
        <v>113181339.068359</v>
      </c>
      <c r="E56" s="9"/>
      <c r="F56" s="42" t="n">
        <f aca="false">'Low pensions'!I56</f>
        <v>20572048.1286521</v>
      </c>
      <c r="G56" s="56" t="n">
        <f aca="false">'Low pensions'!K56</f>
        <v>874489.431333297</v>
      </c>
      <c r="H56" s="56" t="n">
        <f aca="false">'Low pensions'!V56</f>
        <v>4811182.83510041</v>
      </c>
      <c r="I56" s="56" t="n">
        <f aca="false">'Low pensions'!M56</f>
        <v>27046.0648865959</v>
      </c>
      <c r="J56" s="56" t="n">
        <f aca="false">'Low pensions'!W56</f>
        <v>148799.469126812</v>
      </c>
      <c r="K56" s="9"/>
      <c r="L56" s="56" t="n">
        <f aca="false">'Low pensions'!N56</f>
        <v>2804765.10001236</v>
      </c>
      <c r="M56" s="42"/>
      <c r="N56" s="56" t="n">
        <f aca="false">'Low pensions'!L56</f>
        <v>904005.966249205</v>
      </c>
      <c r="O56" s="9"/>
      <c r="P56" s="56" t="n">
        <f aca="false">'Low pensions'!X56</f>
        <v>19527513.5386785</v>
      </c>
      <c r="Q56" s="42"/>
      <c r="R56" s="56" t="n">
        <f aca="false">'Low SIPA income'!G51</f>
        <v>20063978.0971833</v>
      </c>
      <c r="S56" s="42"/>
      <c r="T56" s="56" t="n">
        <f aca="false">'Low SIPA income'!J51</f>
        <v>76716359.233671</v>
      </c>
      <c r="U56" s="9"/>
      <c r="V56" s="56" t="n">
        <f aca="false">'Low SIPA income'!F51</f>
        <v>128338.397252649</v>
      </c>
      <c r="W56" s="42"/>
      <c r="X56" s="56" t="n">
        <f aca="false">'Low SIPA income'!M51</f>
        <v>322349.052912019</v>
      </c>
      <c r="Y56" s="9"/>
      <c r="Z56" s="9" t="n">
        <f aca="false">R56+V56-N56-L56-F56</f>
        <v>-4088502.70047768</v>
      </c>
      <c r="AA56" s="9"/>
      <c r="AB56" s="9" t="n">
        <f aca="false">T56-P56-D56</f>
        <v>-55992493.3733667</v>
      </c>
      <c r="AC56" s="24"/>
      <c r="AD56" s="9"/>
      <c r="AE56" s="9"/>
      <c r="AF56" s="9"/>
      <c r="AG56" s="9" t="n">
        <f aca="false">BF56/100*$AG$37</f>
        <v>5499930940.53847</v>
      </c>
      <c r="AH56" s="43" t="n">
        <f aca="false">(AG56-AG55)/AG55</f>
        <v>0.00943724814810427</v>
      </c>
      <c r="AI56" s="43"/>
      <c r="AJ56" s="43" t="n">
        <f aca="false">AB56/AG56</f>
        <v>-0.0101805811706946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47" t="n">
        <f aca="false">workers_and_wage_low!C44</f>
        <v>12165808</v>
      </c>
      <c r="AX56" s="7"/>
      <c r="AY56" s="43" t="n">
        <f aca="false">(AW56-AW55)/AW55</f>
        <v>0.00677077687088453</v>
      </c>
      <c r="AZ56" s="48" t="n">
        <f aca="false">workers_and_wage_low!B44</f>
        <v>6436.58627808515</v>
      </c>
      <c r="BA56" s="43" t="n">
        <f aca="false">(AZ56-AZ55)/AZ55</f>
        <v>0.00264853861323567</v>
      </c>
      <c r="BB56" s="43"/>
      <c r="BC56" s="43"/>
      <c r="BD56" s="43"/>
      <c r="BE56" s="43"/>
      <c r="BF56" s="7" t="n">
        <f aca="false">BF55*(1+AY56)*(1+BA56)*(1-BE56)</f>
        <v>104.737848448624</v>
      </c>
      <c r="BG56" s="7"/>
      <c r="BH56" s="7"/>
      <c r="BI56" s="43" t="n">
        <f aca="false">T63/AG63</f>
        <v>0.0162871156642195</v>
      </c>
      <c r="BJ56" s="7"/>
      <c r="BK56" s="7"/>
      <c r="BL56" s="7"/>
      <c r="BM56" s="7"/>
      <c r="BN56" s="7"/>
      <c r="BO56" s="7"/>
      <c r="BP56" s="7"/>
      <c r="BQ56" s="7"/>
      <c r="BR56" s="7"/>
    </row>
    <row r="57" customFormat="false" ht="12.7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56" t="n">
        <f aca="false">'Low pensions'!Q57</f>
        <v>113802461.867276</v>
      </c>
      <c r="E57" s="9"/>
      <c r="F57" s="42" t="n">
        <f aca="false">'Low pensions'!I57</f>
        <v>20684944.5497255</v>
      </c>
      <c r="G57" s="56" t="n">
        <f aca="false">'Low pensions'!K57</f>
        <v>965034.189197128</v>
      </c>
      <c r="H57" s="56" t="n">
        <f aca="false">'Low pensions'!V57</f>
        <v>5309333.37784465</v>
      </c>
      <c r="I57" s="56" t="n">
        <f aca="false">'Low pensions'!M57</f>
        <v>29846.418222592</v>
      </c>
      <c r="J57" s="56" t="n">
        <f aca="false">'Low pensions'!W57</f>
        <v>164206.186943651</v>
      </c>
      <c r="K57" s="9"/>
      <c r="L57" s="56" t="n">
        <f aca="false">'Low pensions'!N57</f>
        <v>2828906.39264699</v>
      </c>
      <c r="M57" s="42"/>
      <c r="N57" s="56" t="n">
        <f aca="false">'Low pensions'!L57</f>
        <v>910420.194921706</v>
      </c>
      <c r="O57" s="9"/>
      <c r="P57" s="56" t="n">
        <f aca="false">'Low pensions'!X57</f>
        <v>19688072.0145751</v>
      </c>
      <c r="Q57" s="42"/>
      <c r="R57" s="56" t="n">
        <f aca="false">'Low SIPA income'!G52</f>
        <v>23183374.4529682</v>
      </c>
      <c r="S57" s="42"/>
      <c r="T57" s="56" t="n">
        <f aca="false">'Low SIPA income'!J52</f>
        <v>88643641.5633995</v>
      </c>
      <c r="U57" s="9"/>
      <c r="V57" s="56" t="n">
        <f aca="false">'Low SIPA income'!F52</f>
        <v>130189.022479835</v>
      </c>
      <c r="W57" s="42"/>
      <c r="X57" s="56" t="n">
        <f aca="false">'Low SIPA income'!M52</f>
        <v>326997.289932652</v>
      </c>
      <c r="Y57" s="9"/>
      <c r="Z57" s="9" t="n">
        <f aca="false">R57+V57-N57-L57-F57</f>
        <v>-1110707.66184612</v>
      </c>
      <c r="AA57" s="9"/>
      <c r="AB57" s="9" t="n">
        <f aca="false">T57-P57-D57</f>
        <v>-44846892.3184511</v>
      </c>
      <c r="AC57" s="24"/>
      <c r="AD57" s="9"/>
      <c r="AE57" s="9"/>
      <c r="AF57" s="9"/>
      <c r="AG57" s="9" t="n">
        <f aca="false">BF57/100*$AG$37</f>
        <v>5544049951.67689</v>
      </c>
      <c r="AH57" s="43" t="n">
        <f aca="false">(AG57-AG56)/AG56</f>
        <v>0.00802173911189158</v>
      </c>
      <c r="AI57" s="43" t="n">
        <f aca="false">(AG57-AG53)/AG53</f>
        <v>0.0292899663100838</v>
      </c>
      <c r="AJ57" s="43" t="n">
        <f aca="false">AB57/AG57</f>
        <v>-0.00808919340722867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47" t="n">
        <f aca="false">workers_and_wage_low!C45</f>
        <v>12207453</v>
      </c>
      <c r="AX57" s="7"/>
      <c r="AY57" s="43" t="n">
        <f aca="false">(AW57-AW56)/AW56</f>
        <v>0.0034231183000751</v>
      </c>
      <c r="AZ57" s="48" t="n">
        <f aca="false">workers_and_wage_low!B45</f>
        <v>6466.0847210407</v>
      </c>
      <c r="BA57" s="43" t="n">
        <f aca="false">(AZ57-AZ56)/AZ56</f>
        <v>0.00458293289037141</v>
      </c>
      <c r="BB57" s="43"/>
      <c r="BC57" s="43"/>
      <c r="BD57" s="43"/>
      <c r="BE57" s="43"/>
      <c r="BF57" s="7" t="n">
        <f aca="false">BF56*(1+AY57)*(1+BA57)*(1-BE57)</f>
        <v>105.57802814402</v>
      </c>
      <c r="BG57" s="50" t="n">
        <f aca="false">(BB57-BB53)/BB53</f>
        <v>-1</v>
      </c>
      <c r="BH57" s="7"/>
      <c r="BI57" s="43" t="n">
        <f aca="false">T64/AG64</f>
        <v>0.0142289979032205</v>
      </c>
      <c r="BJ57" s="7"/>
      <c r="BK57" s="7"/>
      <c r="BL57" s="7"/>
      <c r="BM57" s="7"/>
      <c r="BN57" s="7"/>
      <c r="BO57" s="7"/>
      <c r="BP57" s="7"/>
      <c r="BQ57" s="7"/>
      <c r="BR57" s="7"/>
    </row>
    <row r="58" customFormat="false" ht="12.75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5" t="n">
        <f aca="false">'Low pensions'!Q58</f>
        <v>114088731.947824</v>
      </c>
      <c r="E58" s="6"/>
      <c r="F58" s="8" t="n">
        <f aca="false">'Low pensions'!I58</f>
        <v>20736977.5255085</v>
      </c>
      <c r="G58" s="55" t="n">
        <f aca="false">'Low pensions'!K58</f>
        <v>1035406.43948157</v>
      </c>
      <c r="H58" s="55" t="n">
        <f aca="false">'Low pensions'!V58</f>
        <v>5696500.73573907</v>
      </c>
      <c r="I58" s="55" t="n">
        <f aca="false">'Low pensions'!M58</f>
        <v>32022.8795716</v>
      </c>
      <c r="J58" s="55" t="n">
        <f aca="false">'Low pensions'!W58</f>
        <v>176180.435125978</v>
      </c>
      <c r="K58" s="6"/>
      <c r="L58" s="55" t="n">
        <f aca="false">'Low pensions'!N58</f>
        <v>3414116.68177268</v>
      </c>
      <c r="M58" s="8"/>
      <c r="N58" s="55" t="n">
        <f aca="false">'Low pensions'!L58</f>
        <v>913653.921423901</v>
      </c>
      <c r="O58" s="6"/>
      <c r="P58" s="55" t="n">
        <f aca="false">'Low pensions'!X58</f>
        <v>22742521.9959325</v>
      </c>
      <c r="Q58" s="8"/>
      <c r="R58" s="55" t="n">
        <f aca="false">'Low SIPA income'!G53</f>
        <v>20408004.3125133</v>
      </c>
      <c r="S58" s="8"/>
      <c r="T58" s="55" t="n">
        <f aca="false">'Low SIPA income'!J53</f>
        <v>78031773.2853219</v>
      </c>
      <c r="U58" s="6"/>
      <c r="V58" s="55" t="n">
        <f aca="false">'Low SIPA income'!F53</f>
        <v>132405.346321893</v>
      </c>
      <c r="W58" s="8"/>
      <c r="X58" s="55" t="n">
        <f aca="false">'Low SIPA income'!M53</f>
        <v>332564.056440008</v>
      </c>
      <c r="Y58" s="6"/>
      <c r="Z58" s="6" t="n">
        <f aca="false">R58+V58-N58-L58-F58</f>
        <v>-4524338.46986995</v>
      </c>
      <c r="AA58" s="6"/>
      <c r="AB58" s="6" t="n">
        <f aca="false">T58-P58-D58</f>
        <v>-58799480.6584347</v>
      </c>
      <c r="AC58" s="24"/>
      <c r="AD58" s="6"/>
      <c r="AE58" s="6"/>
      <c r="AF58" s="6"/>
      <c r="AG58" s="6" t="n">
        <f aca="false">BF58/100*$AG$37</f>
        <v>5607207166.61758</v>
      </c>
      <c r="AH58" s="36" t="n">
        <f aca="false">(AG58-AG57)/AG57</f>
        <v>0.0113918913954922</v>
      </c>
      <c r="AI58" s="36"/>
      <c r="AJ58" s="36" t="n">
        <f aca="false">AB58/AG58</f>
        <v>-0.0104864113115878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0.00720689286898674</v>
      </c>
      <c r="AV58" s="5"/>
      <c r="AW58" s="40" t="n">
        <f aca="false">workers_and_wage_low!C46</f>
        <v>12263793</v>
      </c>
      <c r="AX58" s="5"/>
      <c r="AY58" s="36" t="n">
        <f aca="false">(AW58-AW57)/AW57</f>
        <v>0.00461521334548656</v>
      </c>
      <c r="AZ58" s="41" t="n">
        <f aca="false">workers_and_wage_low!B46</f>
        <v>6509.70199242626</v>
      </c>
      <c r="BA58" s="36" t="n">
        <f aca="false">(AZ58-AZ57)/AZ57</f>
        <v>0.00674554591646926</v>
      </c>
      <c r="BB58" s="36"/>
      <c r="BC58" s="36"/>
      <c r="BD58" s="36"/>
      <c r="BE58" s="36"/>
      <c r="BF58" s="5" t="n">
        <f aca="false">BF57*(1+AY58)*(1+BA58)*(1-BE58)</f>
        <v>106.780761574387</v>
      </c>
      <c r="BG58" s="5"/>
      <c r="BH58" s="5"/>
      <c r="BI58" s="36" t="n">
        <f aca="false">T65/AG65</f>
        <v>0.0164795092032276</v>
      </c>
      <c r="BJ58" s="5"/>
      <c r="BK58" s="5"/>
      <c r="BL58" s="5"/>
      <c r="BM58" s="5"/>
      <c r="BN58" s="5"/>
      <c r="BO58" s="5"/>
      <c r="BP58" s="5"/>
      <c r="BQ58" s="5"/>
      <c r="BR58" s="5"/>
    </row>
    <row r="59" customFormat="false" ht="12.7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56" t="n">
        <f aca="false">'Low pensions'!Q59</f>
        <v>114271767.883802</v>
      </c>
      <c r="E59" s="9"/>
      <c r="F59" s="42" t="n">
        <f aca="false">'Low pensions'!I59</f>
        <v>20770246.4735102</v>
      </c>
      <c r="G59" s="56" t="n">
        <f aca="false">'Low pensions'!K59</f>
        <v>1127488.60938514</v>
      </c>
      <c r="H59" s="56" t="n">
        <f aca="false">'Low pensions'!V59</f>
        <v>6203109.66591607</v>
      </c>
      <c r="I59" s="56" t="n">
        <f aca="false">'Low pensions'!M59</f>
        <v>34870.7817335599</v>
      </c>
      <c r="J59" s="56" t="n">
        <f aca="false">'Low pensions'!W59</f>
        <v>191848.752554099</v>
      </c>
      <c r="K59" s="9"/>
      <c r="L59" s="56" t="n">
        <f aca="false">'Low pensions'!N59</f>
        <v>2815084.55459205</v>
      </c>
      <c r="M59" s="42"/>
      <c r="N59" s="56" t="n">
        <f aca="false">'Low pensions'!L59</f>
        <v>916942.344068538</v>
      </c>
      <c r="O59" s="9"/>
      <c r="P59" s="56" t="n">
        <f aca="false">'Low pensions'!X59</f>
        <v>19652233.3714626</v>
      </c>
      <c r="Q59" s="42"/>
      <c r="R59" s="56" t="n">
        <f aca="false">'Low SIPA income'!G54</f>
        <v>23705313.3055147</v>
      </c>
      <c r="S59" s="42"/>
      <c r="T59" s="56" t="n">
        <f aca="false">'Low SIPA income'!J54</f>
        <v>90639320.0034388</v>
      </c>
      <c r="U59" s="9"/>
      <c r="V59" s="56" t="n">
        <f aca="false">'Low SIPA income'!F54</f>
        <v>126516.029974808</v>
      </c>
      <c r="W59" s="42"/>
      <c r="X59" s="56" t="n">
        <f aca="false">'Low SIPA income'!M54</f>
        <v>317771.791713148</v>
      </c>
      <c r="Y59" s="9"/>
      <c r="Z59" s="9" t="n">
        <f aca="false">R59+V59-N59-L59-F59</f>
        <v>-670444.036681212</v>
      </c>
      <c r="AA59" s="9"/>
      <c r="AB59" s="9" t="n">
        <f aca="false">T59-P59-D59</f>
        <v>-43284681.2518262</v>
      </c>
      <c r="AC59" s="24"/>
      <c r="AD59" s="9"/>
      <c r="AE59" s="9"/>
      <c r="AF59" s="9"/>
      <c r="AG59" s="9" t="n">
        <f aca="false">BF59/100*$AG$37</f>
        <v>5626068752.83245</v>
      </c>
      <c r="AH59" s="43" t="n">
        <f aca="false">(AG59-AG58)/AG58</f>
        <v>0.00336381119056216</v>
      </c>
      <c r="AI59" s="43"/>
      <c r="AJ59" s="43" t="n">
        <f aca="false">AB59/AG59</f>
        <v>-0.00769359265828995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7" t="n">
        <f aca="false">workers_and_wage_low!C47</f>
        <v>12244018</v>
      </c>
      <c r="AX59" s="7"/>
      <c r="AY59" s="43" t="n">
        <f aca="false">(AW59-AW58)/AW58</f>
        <v>-0.00161247013872462</v>
      </c>
      <c r="AZ59" s="48" t="n">
        <f aca="false">workers_and_wage_low!B47</f>
        <v>6542.14841980565</v>
      </c>
      <c r="BA59" s="43" t="n">
        <f aca="false">(AZ59-AZ58)/AZ58</f>
        <v>0.00498431839385876</v>
      </c>
      <c r="BB59" s="43"/>
      <c r="BC59" s="43"/>
      <c r="BD59" s="43"/>
      <c r="BE59" s="43"/>
      <c r="BF59" s="7" t="n">
        <f aca="false">BF58*(1+AY59)*(1+BA59)*(1-BE59)</f>
        <v>107.139951895108</v>
      </c>
      <c r="BG59" s="7"/>
      <c r="BH59" s="7"/>
      <c r="BI59" s="43" t="n">
        <f aca="false">T66/AG66</f>
        <v>0.0145000981113762</v>
      </c>
      <c r="BJ59" s="7"/>
      <c r="BK59" s="7"/>
      <c r="BL59" s="7"/>
      <c r="BM59" s="7"/>
      <c r="BN59" s="7"/>
      <c r="BO59" s="7"/>
      <c r="BP59" s="7"/>
      <c r="BQ59" s="7"/>
      <c r="BR59" s="7"/>
    </row>
    <row r="60" customFormat="false" ht="12.7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56" t="n">
        <f aca="false">'Low pensions'!Q60</f>
        <v>114355904.454214</v>
      </c>
      <c r="E60" s="9"/>
      <c r="F60" s="42" t="n">
        <f aca="false">'Low pensions'!I60</f>
        <v>20785539.291126</v>
      </c>
      <c r="G60" s="56" t="n">
        <f aca="false">'Low pensions'!K60</f>
        <v>1195035.36592673</v>
      </c>
      <c r="H60" s="56" t="n">
        <f aca="false">'Low pensions'!V60</f>
        <v>6574731.99089273</v>
      </c>
      <c r="I60" s="56" t="n">
        <f aca="false">'Low pensions'!M60</f>
        <v>36959.8566781501</v>
      </c>
      <c r="J60" s="56" t="n">
        <f aca="false">'Low pensions'!W60</f>
        <v>203342.226522477</v>
      </c>
      <c r="K60" s="9"/>
      <c r="L60" s="56" t="n">
        <f aca="false">'Low pensions'!N60</f>
        <v>2781515.44620361</v>
      </c>
      <c r="M60" s="42"/>
      <c r="N60" s="56" t="n">
        <f aca="false">'Low pensions'!L60</f>
        <v>918849.094391056</v>
      </c>
      <c r="O60" s="9"/>
      <c r="P60" s="56" t="n">
        <f aca="false">'Low pensions'!X60</f>
        <v>19488533.4861463</v>
      </c>
      <c r="Q60" s="42"/>
      <c r="R60" s="56" t="n">
        <f aca="false">'Low SIPA income'!G55</f>
        <v>20956951.0632025</v>
      </c>
      <c r="S60" s="42"/>
      <c r="T60" s="56" t="n">
        <f aca="false">'Low SIPA income'!J55</f>
        <v>80130718.7647301</v>
      </c>
      <c r="U60" s="9"/>
      <c r="V60" s="56" t="n">
        <f aca="false">'Low SIPA income'!F55</f>
        <v>125500.067712619</v>
      </c>
      <c r="W60" s="42"/>
      <c r="X60" s="56" t="n">
        <f aca="false">'Low SIPA income'!M55</f>
        <v>315219.987420577</v>
      </c>
      <c r="Y60" s="9"/>
      <c r="Z60" s="9" t="n">
        <f aca="false">R60+V60-N60-L60-F60</f>
        <v>-3403452.70080554</v>
      </c>
      <c r="AA60" s="9"/>
      <c r="AB60" s="9" t="n">
        <f aca="false">T60-P60-D60</f>
        <v>-53713719.1756302</v>
      </c>
      <c r="AC60" s="24"/>
      <c r="AD60" s="9"/>
      <c r="AE60" s="9"/>
      <c r="AF60" s="9"/>
      <c r="AG60" s="9" t="n">
        <f aca="false">BF60/100*$AG$37</f>
        <v>5683739706.55494</v>
      </c>
      <c r="AH60" s="43" t="n">
        <f aca="false">(AG60-AG59)/AG59</f>
        <v>0.0102506663633399</v>
      </c>
      <c r="AI60" s="43"/>
      <c r="AJ60" s="43" t="n">
        <f aca="false">AB60/AG60</f>
        <v>-0.00945041855341883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47" t="n">
        <f aca="false">workers_and_wage_low!C48</f>
        <v>12302860</v>
      </c>
      <c r="AX60" s="7"/>
      <c r="AY60" s="43" t="n">
        <f aca="false">(AW60-AW59)/AW59</f>
        <v>0.00480577535903655</v>
      </c>
      <c r="AZ60" s="48" t="n">
        <f aca="false">workers_and_wage_low!B48</f>
        <v>6577.59933574718</v>
      </c>
      <c r="BA60" s="43" t="n">
        <f aca="false">(AZ60-AZ59)/AZ59</f>
        <v>0.00541884923218898</v>
      </c>
      <c r="BB60" s="43"/>
      <c r="BC60" s="43"/>
      <c r="BD60" s="43"/>
      <c r="BE60" s="43"/>
      <c r="BF60" s="7" t="n">
        <f aca="false">BF59*(1+AY60)*(1+BA60)*(1-BE60)</f>
        <v>108.238207796169</v>
      </c>
      <c r="BG60" s="7"/>
      <c r="BH60" s="7"/>
      <c r="BI60" s="43" t="n">
        <f aca="false">T67/AG67</f>
        <v>0.0165178573383756</v>
      </c>
      <c r="BJ60" s="7"/>
      <c r="BK60" s="7"/>
      <c r="BL60" s="7"/>
      <c r="BM60" s="7"/>
      <c r="BN60" s="7"/>
      <c r="BO60" s="7"/>
      <c r="BP60" s="7"/>
      <c r="BQ60" s="7"/>
      <c r="BR60" s="7"/>
    </row>
    <row r="61" customFormat="false" ht="12.7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56" t="n">
        <f aca="false">'Low pensions'!Q61</f>
        <v>115214550.280633</v>
      </c>
      <c r="E61" s="9"/>
      <c r="F61" s="42" t="n">
        <f aca="false">'Low pensions'!I61</f>
        <v>20941608.3340615</v>
      </c>
      <c r="G61" s="56" t="n">
        <f aca="false">'Low pensions'!K61</f>
        <v>1231041.19255616</v>
      </c>
      <c r="H61" s="56" t="n">
        <f aca="false">'Low pensions'!V61</f>
        <v>6772825.42557152</v>
      </c>
      <c r="I61" s="56" t="n">
        <f aca="false">'Low pensions'!M61</f>
        <v>38073.4389450399</v>
      </c>
      <c r="J61" s="56" t="n">
        <f aca="false">'Low pensions'!W61</f>
        <v>209468.827595018</v>
      </c>
      <c r="K61" s="9"/>
      <c r="L61" s="56" t="n">
        <f aca="false">'Low pensions'!N61</f>
        <v>2753324.9179318</v>
      </c>
      <c r="M61" s="42"/>
      <c r="N61" s="56" t="n">
        <f aca="false">'Low pensions'!L61</f>
        <v>928508.770478662</v>
      </c>
      <c r="O61" s="9"/>
      <c r="P61" s="56" t="n">
        <f aca="false">'Low pensions'!X61</f>
        <v>19395397.3887005</v>
      </c>
      <c r="Q61" s="42"/>
      <c r="R61" s="56" t="n">
        <f aca="false">'Low SIPA income'!G56</f>
        <v>24112060.9599703</v>
      </c>
      <c r="S61" s="42"/>
      <c r="T61" s="56" t="n">
        <f aca="false">'Low SIPA income'!J56</f>
        <v>92194554.9137602</v>
      </c>
      <c r="U61" s="9"/>
      <c r="V61" s="56" t="n">
        <f aca="false">'Low SIPA income'!F56</f>
        <v>135545.501117782</v>
      </c>
      <c r="W61" s="42"/>
      <c r="X61" s="56" t="n">
        <f aca="false">'Low SIPA income'!M56</f>
        <v>340451.219955532</v>
      </c>
      <c r="Y61" s="9"/>
      <c r="Z61" s="9" t="n">
        <f aca="false">R61+V61-N61-L61-F61</f>
        <v>-375835.561383959</v>
      </c>
      <c r="AA61" s="9"/>
      <c r="AB61" s="9" t="n">
        <f aca="false">T61-P61-D61</f>
        <v>-42415392.7555737</v>
      </c>
      <c r="AC61" s="24"/>
      <c r="AD61" s="9"/>
      <c r="AE61" s="9"/>
      <c r="AF61" s="9"/>
      <c r="AG61" s="9" t="n">
        <f aca="false">BF61/100*$AG$37</f>
        <v>5705458427.0819</v>
      </c>
      <c r="AH61" s="43" t="n">
        <f aca="false">(AG61-AG60)/AG60</f>
        <v>0.00382120252655269</v>
      </c>
      <c r="AI61" s="43" t="n">
        <f aca="false">(AG61-AG57)/AG57</f>
        <v>0.0291138205484941</v>
      </c>
      <c r="AJ61" s="43" t="n">
        <f aca="false">AB61/AG61</f>
        <v>-0.00743417786627662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47" t="n">
        <f aca="false">workers_and_wage_low!C49</f>
        <v>12317123</v>
      </c>
      <c r="AX61" s="7"/>
      <c r="AY61" s="43" t="n">
        <f aca="false">(AW61-AW60)/AW60</f>
        <v>0.00115932392955784</v>
      </c>
      <c r="AZ61" s="48" t="n">
        <f aca="false">workers_and_wage_low!B49</f>
        <v>6595.08783180664</v>
      </c>
      <c r="BA61" s="43" t="n">
        <f aca="false">(AZ61-AZ60)/AZ60</f>
        <v>0.00265879619094698</v>
      </c>
      <c r="BB61" s="43"/>
      <c r="BC61" s="43"/>
      <c r="BD61" s="43"/>
      <c r="BE61" s="43"/>
      <c r="BF61" s="7" t="n">
        <f aca="false">BF60*(1+AY61)*(1+BA61)*(1-BE61)</f>
        <v>108.651807909269</v>
      </c>
      <c r="BG61" s="7"/>
      <c r="BH61" s="7"/>
      <c r="BI61" s="43" t="n">
        <f aca="false">T68/AG68</f>
        <v>0.0142678277380698</v>
      </c>
      <c r="BJ61" s="7"/>
      <c r="BK61" s="7"/>
      <c r="BL61" s="7"/>
      <c r="BM61" s="7"/>
      <c r="BN61" s="7"/>
      <c r="BO61" s="7"/>
      <c r="BP61" s="7"/>
      <c r="BQ61" s="7"/>
      <c r="BR61" s="7"/>
    </row>
    <row r="62" customFormat="false" ht="12.7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5" t="n">
        <f aca="false">'Low pensions'!Q62</f>
        <v>115441724.431541</v>
      </c>
      <c r="E62" s="6"/>
      <c r="F62" s="8" t="n">
        <f aca="false">'Low pensions'!I62</f>
        <v>20982899.9251006</v>
      </c>
      <c r="G62" s="55" t="n">
        <f aca="false">'Low pensions'!K62</f>
        <v>1326814.9088343</v>
      </c>
      <c r="H62" s="55" t="n">
        <f aca="false">'Low pensions'!V62</f>
        <v>7299744.15471914</v>
      </c>
      <c r="I62" s="55" t="n">
        <f aca="false">'Low pensions'!M62</f>
        <v>41035.5126443601</v>
      </c>
      <c r="J62" s="55" t="n">
        <f aca="false">'Low pensions'!W62</f>
        <v>225765.283135645</v>
      </c>
      <c r="K62" s="6"/>
      <c r="L62" s="55" t="n">
        <f aca="false">'Low pensions'!N62</f>
        <v>3392807.3938551</v>
      </c>
      <c r="M62" s="8"/>
      <c r="N62" s="55" t="n">
        <f aca="false">'Low pensions'!L62</f>
        <v>932732.381237444</v>
      </c>
      <c r="O62" s="6"/>
      <c r="P62" s="55" t="n">
        <f aca="false">'Low pensions'!X62</f>
        <v>22736912.0564665</v>
      </c>
      <c r="Q62" s="8"/>
      <c r="R62" s="55" t="n">
        <f aca="false">'Low SIPA income'!G57</f>
        <v>21150236.7719457</v>
      </c>
      <c r="S62" s="8"/>
      <c r="T62" s="55" t="n">
        <f aca="false">'Low SIPA income'!J57</f>
        <v>80869763.4245109</v>
      </c>
      <c r="U62" s="6"/>
      <c r="V62" s="55" t="n">
        <f aca="false">'Low SIPA income'!F57</f>
        <v>134675.188013825</v>
      </c>
      <c r="W62" s="8"/>
      <c r="X62" s="55" t="n">
        <f aca="false">'Low SIPA income'!M57</f>
        <v>338265.244356623</v>
      </c>
      <c r="Y62" s="6"/>
      <c r="Z62" s="6" t="n">
        <f aca="false">R62+V62-N62-L62-F62</f>
        <v>-4023527.7402336</v>
      </c>
      <c r="AA62" s="6"/>
      <c r="AB62" s="6" t="n">
        <f aca="false">T62-P62-D62</f>
        <v>-57308873.0634969</v>
      </c>
      <c r="AC62" s="24"/>
      <c r="AD62" s="6"/>
      <c r="AE62" s="6"/>
      <c r="AF62" s="6"/>
      <c r="AG62" s="6" t="n">
        <f aca="false">BF62/100*$AG$37</f>
        <v>5716637905.22782</v>
      </c>
      <c r="AH62" s="36" t="n">
        <f aca="false">(AG62-AG61)/AG61</f>
        <v>0.00195943556311908</v>
      </c>
      <c r="AI62" s="36"/>
      <c r="AJ62" s="36" t="n">
        <f aca="false">AB62/AG62</f>
        <v>-0.0100249261915099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0.0033648143401226</v>
      </c>
      <c r="AV62" s="5"/>
      <c r="AW62" s="40" t="n">
        <f aca="false">workers_and_wage_low!C50</f>
        <v>12308220</v>
      </c>
      <c r="AX62" s="5"/>
      <c r="AY62" s="36" t="n">
        <f aca="false">(AW62-AW61)/AW61</f>
        <v>-0.000722814897602305</v>
      </c>
      <c r="AZ62" s="41" t="n">
        <f aca="false">workers_and_wage_low!B50</f>
        <v>6612.7903047932</v>
      </c>
      <c r="BA62" s="36" t="n">
        <f aca="false">(AZ62-AZ61)/AZ61</f>
        <v>0.00268419063369946</v>
      </c>
      <c r="BB62" s="36"/>
      <c r="BC62" s="36"/>
      <c r="BD62" s="36"/>
      <c r="BE62" s="36"/>
      <c r="BF62" s="5" t="n">
        <f aca="false">BF61*(1+AY62)*(1+BA62)*(1-BE62)</f>
        <v>108.864704125684</v>
      </c>
      <c r="BG62" s="5"/>
      <c r="BH62" s="5"/>
      <c r="BI62" s="36" t="n">
        <f aca="false">T69/AG69</f>
        <v>0.0164128689326766</v>
      </c>
      <c r="BJ62" s="5"/>
      <c r="BK62" s="5"/>
      <c r="BL62" s="5"/>
      <c r="BM62" s="5"/>
      <c r="BN62" s="5"/>
      <c r="BO62" s="5"/>
      <c r="BP62" s="5"/>
      <c r="BQ62" s="5"/>
      <c r="BR62" s="5"/>
    </row>
    <row r="63" customFormat="false" ht="12.7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56" t="n">
        <f aca="false">'Low pensions'!Q63</f>
        <v>115400748.615663</v>
      </c>
      <c r="E63" s="9"/>
      <c r="F63" s="42" t="n">
        <f aca="false">'Low pensions'!I63</f>
        <v>20975452.0855248</v>
      </c>
      <c r="G63" s="56" t="n">
        <f aca="false">'Low pensions'!K63</f>
        <v>1354391.13885021</v>
      </c>
      <c r="H63" s="56" t="n">
        <f aca="false">'Low pensions'!V63</f>
        <v>7451460.43596344</v>
      </c>
      <c r="I63" s="56" t="n">
        <f aca="false">'Low pensions'!M63</f>
        <v>41888.3857376301</v>
      </c>
      <c r="J63" s="56" t="n">
        <f aca="false">'Low pensions'!W63</f>
        <v>230457.539256572</v>
      </c>
      <c r="K63" s="9"/>
      <c r="L63" s="56" t="n">
        <f aca="false">'Low pensions'!N63</f>
        <v>2748150.17188226</v>
      </c>
      <c r="M63" s="42"/>
      <c r="N63" s="56" t="n">
        <f aca="false">'Low pensions'!L63</f>
        <v>932950.468703471</v>
      </c>
      <c r="O63" s="9"/>
      <c r="P63" s="56" t="n">
        <f aca="false">'Low pensions'!X63</f>
        <v>19392982.5199698</v>
      </c>
      <c r="Q63" s="42"/>
      <c r="R63" s="56" t="n">
        <f aca="false">'Low SIPA income'!G58</f>
        <v>24438216.9709239</v>
      </c>
      <c r="S63" s="42"/>
      <c r="T63" s="56" t="n">
        <f aca="false">'Low SIPA income'!J58</f>
        <v>93441640.6901372</v>
      </c>
      <c r="U63" s="9"/>
      <c r="V63" s="56" t="n">
        <f aca="false">'Low SIPA income'!F58</f>
        <v>136524.510216215</v>
      </c>
      <c r="W63" s="42"/>
      <c r="X63" s="56" t="n">
        <f aca="false">'Low SIPA income'!M58</f>
        <v>342910.208554641</v>
      </c>
      <c r="Y63" s="9"/>
      <c r="Z63" s="9" t="n">
        <f aca="false">R63+V63-N63-L63-F63</f>
        <v>-81811.2449704558</v>
      </c>
      <c r="AA63" s="9"/>
      <c r="AB63" s="9" t="n">
        <f aca="false">T63-P63-D63</f>
        <v>-41352090.4454957</v>
      </c>
      <c r="AC63" s="24"/>
      <c r="AD63" s="9"/>
      <c r="AE63" s="9"/>
      <c r="AF63" s="9"/>
      <c r="AG63" s="9" t="n">
        <f aca="false">BF63/100*$AG$37</f>
        <v>5737150924.48294</v>
      </c>
      <c r="AH63" s="43" t="n">
        <f aca="false">(AG63-AG62)/AG62</f>
        <v>0.00358830130492582</v>
      </c>
      <c r="AI63" s="43"/>
      <c r="AJ63" s="43" t="n">
        <f aca="false">AB63/AG63</f>
        <v>-0.00720777455392157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7" t="n">
        <f aca="false">workers_and_wage_low!C51</f>
        <v>12312665</v>
      </c>
      <c r="AX63" s="7"/>
      <c r="AY63" s="43" t="n">
        <f aca="false">(AW63-AW62)/AW62</f>
        <v>0.000361140766089654</v>
      </c>
      <c r="AZ63" s="48" t="n">
        <f aca="false">workers_and_wage_low!B51</f>
        <v>6634.12313656122</v>
      </c>
      <c r="BA63" s="43" t="n">
        <f aca="false">(AZ63-AZ62)/AZ62</f>
        <v>0.00322599550034982</v>
      </c>
      <c r="BB63" s="43"/>
      <c r="BC63" s="43"/>
      <c r="BD63" s="43"/>
      <c r="BE63" s="43"/>
      <c r="BF63" s="7" t="n">
        <f aca="false">BF62*(1+AY63)*(1+BA63)*(1-BE63)</f>
        <v>109.255343485558</v>
      </c>
      <c r="BG63" s="7"/>
      <c r="BH63" s="7"/>
      <c r="BI63" s="43" t="n">
        <f aca="false">T70/AG70</f>
        <v>0.0143004646165572</v>
      </c>
      <c r="BJ63" s="7"/>
      <c r="BK63" s="7"/>
      <c r="BL63" s="7"/>
      <c r="BM63" s="7"/>
      <c r="BN63" s="7"/>
      <c r="BO63" s="7"/>
      <c r="BP63" s="7"/>
      <c r="BQ63" s="7"/>
      <c r="BR63" s="7"/>
    </row>
    <row r="64" customFormat="false" ht="12.7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56" t="n">
        <f aca="false">'Low pensions'!Q64</f>
        <v>115615762.431826</v>
      </c>
      <c r="E64" s="9"/>
      <c r="F64" s="42" t="n">
        <f aca="false">'Low pensions'!I64</f>
        <v>21014533.3917793</v>
      </c>
      <c r="G64" s="56" t="n">
        <f aca="false">'Low pensions'!K64</f>
        <v>1429244.87394686</v>
      </c>
      <c r="H64" s="56" t="n">
        <f aca="false">'Low pensions'!V64</f>
        <v>7863283.60104283</v>
      </c>
      <c r="I64" s="56" t="n">
        <f aca="false">'Low pensions'!M64</f>
        <v>44203.4497097</v>
      </c>
      <c r="J64" s="56" t="n">
        <f aca="false">'Low pensions'!W64</f>
        <v>243194.3381766</v>
      </c>
      <c r="K64" s="9"/>
      <c r="L64" s="56" t="n">
        <f aca="false">'Low pensions'!N64</f>
        <v>2747938.54808011</v>
      </c>
      <c r="M64" s="42"/>
      <c r="N64" s="56" t="n">
        <f aca="false">'Low pensions'!L64</f>
        <v>936902.8791641</v>
      </c>
      <c r="O64" s="9"/>
      <c r="P64" s="56" t="n">
        <f aca="false">'Low pensions'!X64</f>
        <v>19413629.3992592</v>
      </c>
      <c r="Q64" s="42"/>
      <c r="R64" s="56" t="n">
        <f aca="false">'Low SIPA income'!G59</f>
        <v>21462357.0093093</v>
      </c>
      <c r="S64" s="42"/>
      <c r="T64" s="56" t="n">
        <f aca="false">'Low SIPA income'!J59</f>
        <v>82063182.2040619</v>
      </c>
      <c r="U64" s="9"/>
      <c r="V64" s="56" t="n">
        <f aca="false">'Low SIPA income'!F59</f>
        <v>139217.166551781</v>
      </c>
      <c r="W64" s="42"/>
      <c r="X64" s="56" t="n">
        <f aca="false">'Low SIPA income'!M59</f>
        <v>349673.38495522</v>
      </c>
      <c r="Y64" s="9"/>
      <c r="Z64" s="9" t="n">
        <f aca="false">R64+V64-N64-L64-F64</f>
        <v>-3097800.64316252</v>
      </c>
      <c r="AA64" s="9"/>
      <c r="AB64" s="9" t="n">
        <f aca="false">T64-P64-D64</f>
        <v>-52966209.6270234</v>
      </c>
      <c r="AC64" s="24"/>
      <c r="AD64" s="9"/>
      <c r="AE64" s="9"/>
      <c r="AF64" s="9"/>
      <c r="AG64" s="9" t="n">
        <f aca="false">BF64/100*$AG$37</f>
        <v>5767319860.62689</v>
      </c>
      <c r="AH64" s="43" t="n">
        <f aca="false">(AG64-AG63)/AG63</f>
        <v>0.00525852231204229</v>
      </c>
      <c r="AI64" s="43"/>
      <c r="AJ64" s="43" t="n">
        <f aca="false">AB64/AG64</f>
        <v>-0.00918385158219162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47" t="n">
        <f aca="false">workers_and_wage_low!C52</f>
        <v>12329956</v>
      </c>
      <c r="AX64" s="7"/>
      <c r="AY64" s="43" t="n">
        <f aca="false">(AW64-AW63)/AW63</f>
        <v>0.00140432635826606</v>
      </c>
      <c r="AZ64" s="48" t="n">
        <f aca="false">workers_and_wage_low!B52</f>
        <v>6659.65648994983</v>
      </c>
      <c r="BA64" s="43" t="n">
        <f aca="false">(AZ64-AZ63)/AZ63</f>
        <v>0.0038487909951344</v>
      </c>
      <c r="BB64" s="43"/>
      <c r="BC64" s="43"/>
      <c r="BD64" s="43"/>
      <c r="BE64" s="43"/>
      <c r="BF64" s="7" t="n">
        <f aca="false">BF63*(1+AY64)*(1+BA64)*(1-BE64)</f>
        <v>109.829865146987</v>
      </c>
      <c r="BG64" s="7"/>
      <c r="BH64" s="7"/>
      <c r="BI64" s="43" t="n">
        <f aca="false">T71/AG71</f>
        <v>0.0164145896374991</v>
      </c>
      <c r="BJ64" s="7"/>
      <c r="BK64" s="7"/>
      <c r="BL64" s="7"/>
      <c r="BM64" s="7"/>
      <c r="BN64" s="7"/>
      <c r="BO64" s="7"/>
      <c r="BP64" s="7"/>
      <c r="BQ64" s="7"/>
      <c r="BR64" s="7"/>
    </row>
    <row r="65" customFormat="false" ht="12.7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56" t="n">
        <f aca="false">'Low pensions'!Q65</f>
        <v>116023290.150627</v>
      </c>
      <c r="E65" s="9"/>
      <c r="F65" s="42" t="n">
        <f aca="false">'Low pensions'!I65</f>
        <v>21088606.3786688</v>
      </c>
      <c r="G65" s="56" t="n">
        <f aca="false">'Low pensions'!K65</f>
        <v>1510847.92894463</v>
      </c>
      <c r="H65" s="56" t="n">
        <f aca="false">'Low pensions'!V65</f>
        <v>8312239.53284687</v>
      </c>
      <c r="I65" s="56" t="n">
        <f aca="false">'Low pensions'!M65</f>
        <v>46727.25553437</v>
      </c>
      <c r="J65" s="56" t="n">
        <f aca="false">'Low pensions'!W65</f>
        <v>257079.573180831</v>
      </c>
      <c r="K65" s="9"/>
      <c r="L65" s="56" t="n">
        <f aca="false">'Low pensions'!N65</f>
        <v>2782078.5310809</v>
      </c>
      <c r="M65" s="42"/>
      <c r="N65" s="56" t="n">
        <f aca="false">'Low pensions'!L65</f>
        <v>941870.586110331</v>
      </c>
      <c r="O65" s="9"/>
      <c r="P65" s="56" t="n">
        <f aca="false">'Low pensions'!X65</f>
        <v>19618112.7912526</v>
      </c>
      <c r="Q65" s="42"/>
      <c r="R65" s="56" t="n">
        <f aca="false">'Low SIPA income'!G60</f>
        <v>24922868.6963603</v>
      </c>
      <c r="S65" s="42"/>
      <c r="T65" s="56" t="n">
        <f aca="false">'Low SIPA income'!J60</f>
        <v>95294748.5679322</v>
      </c>
      <c r="U65" s="9"/>
      <c r="V65" s="56" t="n">
        <f aca="false">'Low SIPA income'!F60</f>
        <v>140437.841709068</v>
      </c>
      <c r="W65" s="42"/>
      <c r="X65" s="56" t="n">
        <f aca="false">'Low SIPA income'!M60</f>
        <v>352739.369019911</v>
      </c>
      <c r="Y65" s="9"/>
      <c r="Z65" s="9" t="n">
        <f aca="false">R65+V65-N65-L65-F65</f>
        <v>250751.04220932</v>
      </c>
      <c r="AA65" s="9"/>
      <c r="AB65" s="9" t="n">
        <f aca="false">T65-P65-D65</f>
        <v>-40346654.3739477</v>
      </c>
      <c r="AC65" s="24"/>
      <c r="AD65" s="9"/>
      <c r="AE65" s="9"/>
      <c r="AF65" s="9"/>
      <c r="AG65" s="9" t="n">
        <f aca="false">BF65/100*$AG$37</f>
        <v>5782620549.72293</v>
      </c>
      <c r="AH65" s="43" t="n">
        <f aca="false">(AG65-AG64)/AG64</f>
        <v>0.00265299818040321</v>
      </c>
      <c r="AI65" s="43" t="n">
        <f aca="false">(AG65-AG61)/AG61</f>
        <v>0.0135242634097149</v>
      </c>
      <c r="AJ65" s="43" t="n">
        <f aca="false">AB65/AG65</f>
        <v>-0.0069772266789805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47" t="n">
        <f aca="false">workers_and_wage_low!C53</f>
        <v>12373127</v>
      </c>
      <c r="AX65" s="7"/>
      <c r="AY65" s="43" t="n">
        <f aca="false">(AW65-AW64)/AW64</f>
        <v>0.00350131014255039</v>
      </c>
      <c r="AZ65" s="48" t="n">
        <f aca="false">workers_and_wage_low!B53</f>
        <v>6654.02673520301</v>
      </c>
      <c r="BA65" s="43" t="n">
        <f aca="false">(AZ65-AZ64)/AZ64</f>
        <v>-0.000845352122187711</v>
      </c>
      <c r="BB65" s="43"/>
      <c r="BC65" s="43"/>
      <c r="BD65" s="43"/>
      <c r="BE65" s="43"/>
      <c r="BF65" s="7" t="n">
        <f aca="false">BF64*(1+AY65)*(1+BA65)*(1-BE65)</f>
        <v>110.121243579376</v>
      </c>
      <c r="BG65" s="7"/>
      <c r="BH65" s="7"/>
      <c r="BI65" s="43" t="n">
        <f aca="false">T72/AG72</f>
        <v>0.0142947542915531</v>
      </c>
      <c r="BJ65" s="7"/>
      <c r="BK65" s="7"/>
      <c r="BL65" s="7"/>
      <c r="BM65" s="7"/>
      <c r="BN65" s="7"/>
      <c r="BO65" s="7"/>
      <c r="BP65" s="7"/>
      <c r="BQ65" s="7"/>
      <c r="BR65" s="7"/>
    </row>
    <row r="66" customFormat="false" ht="12.7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5" t="n">
        <f aca="false">'Low pensions'!Q66</f>
        <v>116420567.604068</v>
      </c>
      <c r="E66" s="6"/>
      <c r="F66" s="8" t="n">
        <f aca="false">'Low pensions'!I66</f>
        <v>21160816.2584943</v>
      </c>
      <c r="G66" s="55" t="n">
        <f aca="false">'Low pensions'!K66</f>
        <v>1595312.24371334</v>
      </c>
      <c r="H66" s="55" t="n">
        <f aca="false">'Low pensions'!V66</f>
        <v>8776937.27170251</v>
      </c>
      <c r="I66" s="55" t="n">
        <f aca="false">'Low pensions'!M66</f>
        <v>49339.55392928</v>
      </c>
      <c r="J66" s="55" t="n">
        <f aca="false">'Low pensions'!W66</f>
        <v>271451.668196993</v>
      </c>
      <c r="K66" s="6"/>
      <c r="L66" s="55" t="n">
        <f aca="false">'Low pensions'!N66</f>
        <v>3329532.1157018</v>
      </c>
      <c r="M66" s="8"/>
      <c r="N66" s="55" t="n">
        <f aca="false">'Low pensions'!L66</f>
        <v>947281.679493025</v>
      </c>
      <c r="O66" s="6"/>
      <c r="P66" s="55" t="n">
        <f aca="false">'Low pensions'!X66</f>
        <v>22488622.2835963</v>
      </c>
      <c r="Q66" s="8"/>
      <c r="R66" s="55" t="n">
        <f aca="false">'Low SIPA income'!G61</f>
        <v>22017744.1476952</v>
      </c>
      <c r="S66" s="8"/>
      <c r="T66" s="55" t="n">
        <f aca="false">'Low SIPA income'!J61</f>
        <v>84186753.0640282</v>
      </c>
      <c r="U66" s="6"/>
      <c r="V66" s="55" t="n">
        <f aca="false">'Low SIPA income'!F61</f>
        <v>143142.393071229</v>
      </c>
      <c r="W66" s="8"/>
      <c r="X66" s="55" t="n">
        <f aca="false">'Low SIPA income'!M61</f>
        <v>359532.422297866</v>
      </c>
      <c r="Y66" s="6"/>
      <c r="Z66" s="6" t="n">
        <f aca="false">R66+V66-N66-L66-F66</f>
        <v>-3276743.51292261</v>
      </c>
      <c r="AA66" s="6"/>
      <c r="AB66" s="6" t="n">
        <f aca="false">T66-P66-D66</f>
        <v>-54722436.8236363</v>
      </c>
      <c r="AC66" s="24"/>
      <c r="AD66" s="6"/>
      <c r="AE66" s="6"/>
      <c r="AF66" s="6"/>
      <c r="AG66" s="6" t="n">
        <f aca="false">BF66/100*$AG$37</f>
        <v>5805943685.16573</v>
      </c>
      <c r="AH66" s="36" t="n">
        <f aca="false">(AG66-AG65)/AG65</f>
        <v>0.00403331590621338</v>
      </c>
      <c r="AI66" s="36"/>
      <c r="AJ66" s="36" t="n">
        <f aca="false">AB66/AG66</f>
        <v>-0.00942524416202192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0.00767152918401756</v>
      </c>
      <c r="AV66" s="5"/>
      <c r="AW66" s="40" t="n">
        <f aca="false">workers_and_wage_low!C54</f>
        <v>12376402</v>
      </c>
      <c r="AX66" s="5"/>
      <c r="AY66" s="36" t="n">
        <f aca="false">(AW66-AW65)/AW65</f>
        <v>0.000264686525887918</v>
      </c>
      <c r="AZ66" s="41" t="n">
        <f aca="false">workers_and_wage_low!B54</f>
        <v>6679.09666018342</v>
      </c>
      <c r="BA66" s="36" t="n">
        <f aca="false">(AZ66-AZ65)/AZ65</f>
        <v>0.00376763213886385</v>
      </c>
      <c r="BB66" s="36"/>
      <c r="BC66" s="36"/>
      <c r="BD66" s="36"/>
      <c r="BE66" s="36"/>
      <c r="BF66" s="5" t="n">
        <f aca="false">BF65*(1+AY66)*(1+BA66)*(1-BE66)</f>
        <v>110.565397342716</v>
      </c>
      <c r="BG66" s="5"/>
      <c r="BH66" s="5"/>
      <c r="BI66" s="36" t="n">
        <f aca="false">T73/AG73</f>
        <v>0.016390639272645</v>
      </c>
      <c r="BJ66" s="5"/>
      <c r="BK66" s="5"/>
      <c r="BL66" s="5"/>
      <c r="BM66" s="5"/>
      <c r="BN66" s="5"/>
      <c r="BO66" s="5"/>
      <c r="BP66" s="5"/>
      <c r="BQ66" s="5"/>
      <c r="BR66" s="5"/>
    </row>
    <row r="67" customFormat="false" ht="12.7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56" t="n">
        <f aca="false">'Low pensions'!Q67</f>
        <v>116813578.984282</v>
      </c>
      <c r="E67" s="9"/>
      <c r="F67" s="42" t="n">
        <f aca="false">'Low pensions'!I67</f>
        <v>21232250.7290122</v>
      </c>
      <c r="G67" s="56" t="n">
        <f aca="false">'Low pensions'!K67</f>
        <v>1649414.0787394</v>
      </c>
      <c r="H67" s="56" t="n">
        <f aca="false">'Low pensions'!V67</f>
        <v>9074589.6053939</v>
      </c>
      <c r="I67" s="56" t="n">
        <f aca="false">'Low pensions'!M67</f>
        <v>51012.8065589499</v>
      </c>
      <c r="J67" s="56" t="n">
        <f aca="false">'Low pensions'!W67</f>
        <v>280657.410476096</v>
      </c>
      <c r="K67" s="9"/>
      <c r="L67" s="56" t="n">
        <f aca="false">'Low pensions'!N67</f>
        <v>2684688.36611295</v>
      </c>
      <c r="M67" s="42"/>
      <c r="N67" s="56" t="n">
        <f aca="false">'Low pensions'!L67</f>
        <v>951794.322163753</v>
      </c>
      <c r="O67" s="9"/>
      <c r="P67" s="56" t="n">
        <f aca="false">'Low pensions'!X67</f>
        <v>19167352.230051</v>
      </c>
      <c r="Q67" s="42"/>
      <c r="R67" s="56" t="n">
        <f aca="false">'Low SIPA income'!G62</f>
        <v>25390374.3454401</v>
      </c>
      <c r="S67" s="42"/>
      <c r="T67" s="56" t="n">
        <f aca="false">'Low SIPA income'!J62</f>
        <v>97082296.9366985</v>
      </c>
      <c r="U67" s="9"/>
      <c r="V67" s="56" t="n">
        <f aca="false">'Low SIPA income'!F62</f>
        <v>142001.117510085</v>
      </c>
      <c r="W67" s="42"/>
      <c r="X67" s="56" t="n">
        <f aca="false">'Low SIPA income'!M62</f>
        <v>356665.867127146</v>
      </c>
      <c r="Y67" s="9"/>
      <c r="Z67" s="9" t="n">
        <f aca="false">R67+V67-N67-L67-F67</f>
        <v>663642.045661323</v>
      </c>
      <c r="AA67" s="9"/>
      <c r="AB67" s="9" t="n">
        <f aca="false">T67-P67-D67</f>
        <v>-38898634.2776342</v>
      </c>
      <c r="AC67" s="24"/>
      <c r="AD67" s="9"/>
      <c r="AE67" s="9"/>
      <c r="AF67" s="9"/>
      <c r="AG67" s="9" t="n">
        <f aca="false">BF67/100*$AG$37</f>
        <v>5877414663.89526</v>
      </c>
      <c r="AH67" s="43" t="n">
        <f aca="false">(AG67-AG66)/AG66</f>
        <v>0.0123099676133857</v>
      </c>
      <c r="AI67" s="43"/>
      <c r="AJ67" s="43" t="n">
        <f aca="false">AB67/AG67</f>
        <v>-0.00661832395740036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7" t="n">
        <f aca="false">workers_and_wage_low!C55</f>
        <v>12416238</v>
      </c>
      <c r="AX67" s="7"/>
      <c r="AY67" s="43" t="n">
        <f aca="false">(AW67-AW66)/AW66</f>
        <v>0.00321870605043372</v>
      </c>
      <c r="AZ67" s="48" t="n">
        <f aca="false">workers_and_wage_low!B55</f>
        <v>6739.62325760007</v>
      </c>
      <c r="BA67" s="43" t="n">
        <f aca="false">(AZ67-AZ66)/AZ66</f>
        <v>0.0090620933482625</v>
      </c>
      <c r="BB67" s="43"/>
      <c r="BC67" s="43"/>
      <c r="BD67" s="43"/>
      <c r="BE67" s="43"/>
      <c r="BF67" s="7" t="n">
        <f aca="false">BF66*(1+AY67)*(1+BA67)*(1-BE67)</f>
        <v>111.926453803166</v>
      </c>
      <c r="BG67" s="7"/>
      <c r="BH67" s="7"/>
      <c r="BI67" s="43" t="n">
        <f aca="false">T74/AG74</f>
        <v>0.0141809583242136</v>
      </c>
      <c r="BJ67" s="7"/>
      <c r="BK67" s="7"/>
      <c r="BL67" s="7"/>
      <c r="BM67" s="7"/>
      <c r="BN67" s="7"/>
      <c r="BO67" s="7"/>
      <c r="BP67" s="7"/>
      <c r="BQ67" s="7"/>
      <c r="BR67" s="7"/>
    </row>
    <row r="68" customFormat="false" ht="12.7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56" t="n">
        <f aca="false">'Low pensions'!Q68</f>
        <v>117424730.992871</v>
      </c>
      <c r="E68" s="9"/>
      <c r="F68" s="42" t="n">
        <f aca="false">'Low pensions'!I68</f>
        <v>21343334.8409172</v>
      </c>
      <c r="G68" s="56" t="n">
        <f aca="false">'Low pensions'!K68</f>
        <v>1708268.25031751</v>
      </c>
      <c r="H68" s="56" t="n">
        <f aca="false">'Low pensions'!V68</f>
        <v>9398387.8926287</v>
      </c>
      <c r="I68" s="56" t="n">
        <f aca="false">'Low pensions'!M68</f>
        <v>52833.0386696099</v>
      </c>
      <c r="J68" s="56" t="n">
        <f aca="false">'Low pensions'!W68</f>
        <v>290671.79049365</v>
      </c>
      <c r="K68" s="9"/>
      <c r="L68" s="56" t="n">
        <f aca="false">'Low pensions'!N68</f>
        <v>2678684.58171783</v>
      </c>
      <c r="M68" s="42"/>
      <c r="N68" s="56" t="n">
        <f aca="false">'Low pensions'!L68</f>
        <v>959299.661425993</v>
      </c>
      <c r="O68" s="9"/>
      <c r="P68" s="56" t="n">
        <f aca="false">'Low pensions'!X68</f>
        <v>19177490.7264717</v>
      </c>
      <c r="Q68" s="42"/>
      <c r="R68" s="56" t="n">
        <f aca="false">'Low SIPA income'!G63</f>
        <v>22173713.8319441</v>
      </c>
      <c r="S68" s="42"/>
      <c r="T68" s="56" t="n">
        <f aca="false">'Low SIPA income'!J63</f>
        <v>84783116.6699114</v>
      </c>
      <c r="U68" s="9"/>
      <c r="V68" s="56" t="n">
        <f aca="false">'Low SIPA income'!F63</f>
        <v>142349.424314438</v>
      </c>
      <c r="W68" s="42"/>
      <c r="X68" s="56" t="n">
        <f aca="false">'Low SIPA income'!M63</f>
        <v>357540.713400043</v>
      </c>
      <c r="Y68" s="9"/>
      <c r="Z68" s="9" t="n">
        <f aca="false">R68+V68-N68-L68-F68</f>
        <v>-2665255.82780248</v>
      </c>
      <c r="AA68" s="9"/>
      <c r="AB68" s="9" t="n">
        <f aca="false">T68-P68-D68</f>
        <v>-51819105.0494315</v>
      </c>
      <c r="AC68" s="24"/>
      <c r="AD68" s="9"/>
      <c r="AE68" s="9"/>
      <c r="AF68" s="9"/>
      <c r="AG68" s="9" t="n">
        <f aca="false">BF68/100*$AG$37</f>
        <v>5942258220.8286</v>
      </c>
      <c r="AH68" s="43" t="n">
        <f aca="false">(AG68-AG67)/AG67</f>
        <v>0.0110326666810963</v>
      </c>
      <c r="AI68" s="43"/>
      <c r="AJ68" s="43" t="n">
        <f aca="false">AB68/AG68</f>
        <v>-0.00872043979303979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47" t="n">
        <f aca="false">workers_and_wage_low!C56</f>
        <v>12444966</v>
      </c>
      <c r="AX68" s="7"/>
      <c r="AY68" s="43" t="n">
        <f aca="false">(AW68-AW67)/AW67</f>
        <v>0.00231374430805853</v>
      </c>
      <c r="AZ68" s="48" t="n">
        <f aca="false">workers_and_wage_low!B56</f>
        <v>6798.24986263291</v>
      </c>
      <c r="BA68" s="43" t="n">
        <f aca="false">(AZ68-AZ67)/AZ67</f>
        <v>0.00869879558426772</v>
      </c>
      <c r="BB68" s="43"/>
      <c r="BC68" s="43"/>
      <c r="BD68" s="43"/>
      <c r="BE68" s="43"/>
      <c r="BF68" s="7" t="n">
        <f aca="false">BF67*(1+AY68)*(1+BA68)*(1-BE68)</f>
        <v>113.161301060774</v>
      </c>
      <c r="BG68" s="7"/>
      <c r="BH68" s="7"/>
      <c r="BI68" s="43" t="n">
        <f aca="false">T75/AG75</f>
        <v>0.016383515918864</v>
      </c>
      <c r="BJ68" s="7"/>
      <c r="BK68" s="7"/>
      <c r="BL68" s="7"/>
      <c r="BM68" s="7"/>
      <c r="BN68" s="7"/>
      <c r="BO68" s="7"/>
      <c r="BP68" s="7"/>
      <c r="BQ68" s="7"/>
      <c r="BR68" s="7"/>
    </row>
    <row r="69" customFormat="false" ht="12.7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56" t="n">
        <f aca="false">'Low pensions'!Q69</f>
        <v>117897046.947021</v>
      </c>
      <c r="E69" s="9"/>
      <c r="F69" s="42" t="n">
        <f aca="false">'Low pensions'!I69</f>
        <v>21429183.8564941</v>
      </c>
      <c r="G69" s="56" t="n">
        <f aca="false">'Low pensions'!K69</f>
        <v>1803481.33584402</v>
      </c>
      <c r="H69" s="56" t="n">
        <f aca="false">'Low pensions'!V69</f>
        <v>9922222.19679366</v>
      </c>
      <c r="I69" s="56" t="n">
        <f aca="false">'Low pensions'!M69</f>
        <v>55777.7732735302</v>
      </c>
      <c r="J69" s="56" t="n">
        <f aca="false">'Low pensions'!W69</f>
        <v>306872.851447248</v>
      </c>
      <c r="K69" s="9"/>
      <c r="L69" s="56" t="n">
        <f aca="false">'Low pensions'!N69</f>
        <v>2627003.97042745</v>
      </c>
      <c r="M69" s="42"/>
      <c r="N69" s="56" t="n">
        <f aca="false">'Low pensions'!L69</f>
        <v>965517.01168707</v>
      </c>
      <c r="O69" s="9"/>
      <c r="P69" s="56" t="n">
        <f aca="false">'Low pensions'!X69</f>
        <v>18943525.8155282</v>
      </c>
      <c r="Q69" s="42"/>
      <c r="R69" s="56" t="n">
        <f aca="false">'Low SIPA income'!G64</f>
        <v>25591768.3183759</v>
      </c>
      <c r="S69" s="42"/>
      <c r="T69" s="56" t="n">
        <f aca="false">'Low SIPA income'!J64</f>
        <v>97852344.2473766</v>
      </c>
      <c r="U69" s="9"/>
      <c r="V69" s="56" t="n">
        <f aca="false">'Low SIPA income'!F64</f>
        <v>142237.820389367</v>
      </c>
      <c r="W69" s="42"/>
      <c r="X69" s="56" t="n">
        <f aca="false">'Low SIPA income'!M64</f>
        <v>357260.396516569</v>
      </c>
      <c r="Y69" s="9"/>
      <c r="Z69" s="9" t="n">
        <f aca="false">R69+V69-N69-L69-F69</f>
        <v>712301.300156709</v>
      </c>
      <c r="AA69" s="9"/>
      <c r="AB69" s="9" t="n">
        <f aca="false">T69-P69-D69</f>
        <v>-38988228.5151723</v>
      </c>
      <c r="AC69" s="24"/>
      <c r="AD69" s="9"/>
      <c r="AE69" s="9"/>
      <c r="AF69" s="9"/>
      <c r="AG69" s="9" t="n">
        <f aca="false">BF69/100*$AG$37</f>
        <v>5961928085.13574</v>
      </c>
      <c r="AH69" s="43" t="n">
        <f aca="false">(AG69-AG68)/AG68</f>
        <v>0.0033101665353749</v>
      </c>
      <c r="AI69" s="43" t="n">
        <f aca="false">(AG69-AG65)/AG65</f>
        <v>0.0310080064688671</v>
      </c>
      <c r="AJ69" s="43" t="n">
        <f aca="false">AB69/AG69</f>
        <v>-0.00653953351305555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47" t="n">
        <f aca="false">workers_and_wage_low!C57</f>
        <v>12423882</v>
      </c>
      <c r="AX69" s="7"/>
      <c r="AY69" s="43" t="n">
        <f aca="false">(AW69-AW68)/AW68</f>
        <v>-0.00169417899574816</v>
      </c>
      <c r="AZ69" s="48" t="n">
        <f aca="false">workers_and_wage_low!B57</f>
        <v>6832.32838907614</v>
      </c>
      <c r="BA69" s="43" t="n">
        <f aca="false">(AZ69-AZ68)/AZ68</f>
        <v>0.00501283817627031</v>
      </c>
      <c r="BB69" s="43"/>
      <c r="BC69" s="43"/>
      <c r="BD69" s="43"/>
      <c r="BE69" s="43"/>
      <c r="BF69" s="7" t="n">
        <f aca="false">BF68*(1+AY69)*(1+BA69)*(1-BE69)</f>
        <v>113.535883812645</v>
      </c>
      <c r="BG69" s="7"/>
      <c r="BH69" s="7"/>
      <c r="BI69" s="43" t="n">
        <f aca="false">T76/AG76</f>
        <v>0.0142485516664155</v>
      </c>
      <c r="BJ69" s="7"/>
      <c r="BK69" s="7"/>
      <c r="BL69" s="7"/>
      <c r="BM69" s="7"/>
      <c r="BN69" s="7"/>
      <c r="BO69" s="7"/>
      <c r="BP69" s="7"/>
      <c r="BQ69" s="7"/>
      <c r="BR69" s="7"/>
    </row>
    <row r="70" customFormat="false" ht="12.7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5" t="n">
        <f aca="false">'Low pensions'!Q70</f>
        <v>118196069.174376</v>
      </c>
      <c r="E70" s="6"/>
      <c r="F70" s="8" t="n">
        <f aca="false">'Low pensions'!I70</f>
        <v>21483534.6859092</v>
      </c>
      <c r="G70" s="55" t="n">
        <f aca="false">'Low pensions'!K70</f>
        <v>1846298.75549859</v>
      </c>
      <c r="H70" s="55" t="n">
        <f aca="false">'Low pensions'!V70</f>
        <v>10157791.0065519</v>
      </c>
      <c r="I70" s="55" t="n">
        <f aca="false">'Low pensions'!M70</f>
        <v>57102.02336593</v>
      </c>
      <c r="J70" s="55" t="n">
        <f aca="false">'Low pensions'!W70</f>
        <v>314158.484738687</v>
      </c>
      <c r="K70" s="6"/>
      <c r="L70" s="55" t="n">
        <f aca="false">'Low pensions'!N70</f>
        <v>3237652.68573143</v>
      </c>
      <c r="M70" s="8"/>
      <c r="N70" s="55" t="n">
        <f aca="false">'Low pensions'!L70</f>
        <v>969307.475848567</v>
      </c>
      <c r="O70" s="6"/>
      <c r="P70" s="55" t="n">
        <f aca="false">'Low pensions'!X70</f>
        <v>22133038.9175912</v>
      </c>
      <c r="Q70" s="8"/>
      <c r="R70" s="55" t="n">
        <f aca="false">'Low SIPA income'!G65</f>
        <v>22381360.2089</v>
      </c>
      <c r="S70" s="8"/>
      <c r="T70" s="55" t="n">
        <f aca="false">'Low SIPA income'!J65</f>
        <v>85577070.5892669</v>
      </c>
      <c r="U70" s="6"/>
      <c r="V70" s="55" t="n">
        <f aca="false">'Low SIPA income'!F65</f>
        <v>146287.503602669</v>
      </c>
      <c r="W70" s="8"/>
      <c r="X70" s="55" t="n">
        <f aca="false">'Low SIPA income'!M65</f>
        <v>367432.033192316</v>
      </c>
      <c r="Y70" s="6"/>
      <c r="Z70" s="6" t="n">
        <f aca="false">R70+V70-N70-L70-F70</f>
        <v>-3162847.1349865</v>
      </c>
      <c r="AA70" s="6"/>
      <c r="AB70" s="6" t="n">
        <f aca="false">T70-P70-D70</f>
        <v>-54752037.5026998</v>
      </c>
      <c r="AC70" s="24"/>
      <c r="AD70" s="6"/>
      <c r="AE70" s="6"/>
      <c r="AF70" s="6"/>
      <c r="AG70" s="6" t="n">
        <f aca="false">BF70/100*$AG$37</f>
        <v>5984216099.53741</v>
      </c>
      <c r="AH70" s="36" t="n">
        <f aca="false">(AG70-AG69)/AG69</f>
        <v>0.00373839034677945</v>
      </c>
      <c r="AI70" s="36"/>
      <c r="AJ70" s="36" t="n">
        <f aca="false">AB70/AG70</f>
        <v>-0.00914940847589583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0.00354783244193128</v>
      </c>
      <c r="AV70" s="5"/>
      <c r="AW70" s="40" t="n">
        <f aca="false">workers_and_wage_low!C58</f>
        <v>12508743</v>
      </c>
      <c r="AX70" s="5"/>
      <c r="AY70" s="36" t="n">
        <f aca="false">(AW70-AW69)/AW69</f>
        <v>0.00683047376013391</v>
      </c>
      <c r="AZ70" s="41" t="n">
        <f aca="false">workers_and_wage_low!B58</f>
        <v>6811.34558230078</v>
      </c>
      <c r="BA70" s="36" t="n">
        <f aca="false">(AZ70-AZ69)/AZ69</f>
        <v>-0.00307110630234181</v>
      </c>
      <c r="BB70" s="36"/>
      <c r="BC70" s="36"/>
      <c r="BD70" s="36"/>
      <c r="BE70" s="36"/>
      <c r="BF70" s="5" t="n">
        <f aca="false">BF69*(1+AY70)*(1+BA70)*(1-BE70)</f>
        <v>113.960325264703</v>
      </c>
      <c r="BG70" s="5"/>
      <c r="BH70" s="5"/>
      <c r="BI70" s="36" t="n">
        <f aca="false">T77/AG77</f>
        <v>0.0162559809065087</v>
      </c>
      <c r="BJ70" s="5"/>
      <c r="BK70" s="5"/>
      <c r="BL70" s="5"/>
      <c r="BM70" s="5"/>
      <c r="BN70" s="5"/>
      <c r="BO70" s="5"/>
      <c r="BP70" s="5"/>
      <c r="BQ70" s="5"/>
      <c r="BR70" s="5"/>
    </row>
    <row r="71" customFormat="false" ht="12.7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56" t="n">
        <f aca="false">'Low pensions'!Q71</f>
        <v>118266828.572903</v>
      </c>
      <c r="E71" s="9"/>
      <c r="F71" s="42" t="n">
        <f aca="false">'Low pensions'!I71</f>
        <v>21496396.0441865</v>
      </c>
      <c r="G71" s="56" t="n">
        <f aca="false">'Low pensions'!K71</f>
        <v>1923015.01842128</v>
      </c>
      <c r="H71" s="56" t="n">
        <f aca="false">'Low pensions'!V71</f>
        <v>10579861.2501956</v>
      </c>
      <c r="I71" s="56" t="n">
        <f aca="false">'Low pensions'!M71</f>
        <v>59474.69129138</v>
      </c>
      <c r="J71" s="56" t="n">
        <f aca="false">'Low pensions'!W71</f>
        <v>327212.203614299</v>
      </c>
      <c r="K71" s="9"/>
      <c r="L71" s="56" t="n">
        <f aca="false">'Low pensions'!N71</f>
        <v>2639511.64474033</v>
      </c>
      <c r="M71" s="42"/>
      <c r="N71" s="56" t="n">
        <f aca="false">'Low pensions'!L71</f>
        <v>970591.27907262</v>
      </c>
      <c r="O71" s="9"/>
      <c r="P71" s="56" t="n">
        <f aca="false">'Low pensions'!X71</f>
        <v>19036345.319001</v>
      </c>
      <c r="Q71" s="42"/>
      <c r="R71" s="56" t="n">
        <f aca="false">'Low SIPA income'!G66</f>
        <v>25718586.8444624</v>
      </c>
      <c r="S71" s="42"/>
      <c r="T71" s="56" t="n">
        <f aca="false">'Low SIPA income'!J66</f>
        <v>98337245.8734454</v>
      </c>
      <c r="U71" s="9"/>
      <c r="V71" s="56" t="n">
        <f aca="false">'Low SIPA income'!F66</f>
        <v>145947.143113152</v>
      </c>
      <c r="W71" s="42"/>
      <c r="X71" s="56" t="n">
        <f aca="false">'Low SIPA income'!M66</f>
        <v>366577.145771301</v>
      </c>
      <c r="Y71" s="9"/>
      <c r="Z71" s="9" t="n">
        <f aca="false">R71+V71-N71-L71-F71</f>
        <v>758035.01957608</v>
      </c>
      <c r="AA71" s="9"/>
      <c r="AB71" s="9" t="n">
        <f aca="false">T71-P71-D71</f>
        <v>-38965928.0184588</v>
      </c>
      <c r="AC71" s="24"/>
      <c r="AD71" s="9"/>
      <c r="AE71" s="9"/>
      <c r="AF71" s="9"/>
      <c r="AG71" s="9" t="n">
        <f aca="false">BF71/100*$AG$37</f>
        <v>5990844001.89901</v>
      </c>
      <c r="AH71" s="43" t="n">
        <f aca="false">(AG71-AG70)/AG70</f>
        <v>0.00110756400693992</v>
      </c>
      <c r="AI71" s="43"/>
      <c r="AJ71" s="43" t="n">
        <f aca="false">AB71/AG71</f>
        <v>-0.00650424681499087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7" t="n">
        <f aca="false">workers_and_wage_low!C59</f>
        <v>12514368</v>
      </c>
      <c r="AX71" s="7"/>
      <c r="AY71" s="43" t="n">
        <f aca="false">(AW71-AW70)/AW70</f>
        <v>0.000449685471993469</v>
      </c>
      <c r="AZ71" s="48" t="n">
        <f aca="false">workers_and_wage_low!B59</f>
        <v>6815.8246062015</v>
      </c>
      <c r="BA71" s="43" t="n">
        <f aca="false">(AZ71-AZ70)/AZ70</f>
        <v>0.000657582829501188</v>
      </c>
      <c r="BB71" s="43"/>
      <c r="BC71" s="43"/>
      <c r="BD71" s="43"/>
      <c r="BE71" s="43"/>
      <c r="BF71" s="7" t="n">
        <f aca="false">BF70*(1+AY71)*(1+BA71)*(1-BE71)</f>
        <v>114.086543619185</v>
      </c>
      <c r="BG71" s="7"/>
      <c r="BH71" s="7"/>
      <c r="BI71" s="43" t="n">
        <f aca="false">T78/AG78</f>
        <v>0.0141087870274087</v>
      </c>
      <c r="BJ71" s="7"/>
      <c r="BK71" s="7"/>
      <c r="BL71" s="7"/>
      <c r="BM71" s="7"/>
      <c r="BN71" s="7"/>
      <c r="BO71" s="7"/>
      <c r="BP71" s="7"/>
      <c r="BQ71" s="7"/>
      <c r="BR71" s="7"/>
    </row>
    <row r="72" customFormat="false" ht="12.7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56" t="n">
        <f aca="false">'Low pensions'!Q72</f>
        <v>119156718.833217</v>
      </c>
      <c r="E72" s="9"/>
      <c r="F72" s="42" t="n">
        <f aca="false">'Low pensions'!I72</f>
        <v>21658144.1328298</v>
      </c>
      <c r="G72" s="56" t="n">
        <f aca="false">'Low pensions'!K72</f>
        <v>1948659.7886526</v>
      </c>
      <c r="H72" s="56" t="n">
        <f aca="false">'Low pensions'!V72</f>
        <v>10720951.2095779</v>
      </c>
      <c r="I72" s="56" t="n">
        <f aca="false">'Low pensions'!M72</f>
        <v>60267.82851503</v>
      </c>
      <c r="J72" s="56" t="n">
        <f aca="false">'Low pensions'!W72</f>
        <v>331575.810605508</v>
      </c>
      <c r="K72" s="9"/>
      <c r="L72" s="56" t="n">
        <f aca="false">'Low pensions'!N72</f>
        <v>2673470.40365853</v>
      </c>
      <c r="M72" s="42"/>
      <c r="N72" s="56" t="n">
        <f aca="false">'Low pensions'!L72</f>
        <v>979305.644096769</v>
      </c>
      <c r="O72" s="9"/>
      <c r="P72" s="56" t="n">
        <f aca="false">'Low pensions'!X72</f>
        <v>19260501.3456703</v>
      </c>
      <c r="Q72" s="42"/>
      <c r="R72" s="56" t="n">
        <f aca="false">'Low SIPA income'!G67</f>
        <v>22405013.1482145</v>
      </c>
      <c r="S72" s="42"/>
      <c r="T72" s="56" t="n">
        <f aca="false">'Low SIPA income'!J67</f>
        <v>85667509.6527763</v>
      </c>
      <c r="U72" s="9"/>
      <c r="V72" s="56" t="n">
        <f aca="false">'Low SIPA income'!F67</f>
        <v>150673.247881272</v>
      </c>
      <c r="W72" s="42"/>
      <c r="X72" s="56" t="n">
        <f aca="false">'Low SIPA income'!M67</f>
        <v>378447.758375005</v>
      </c>
      <c r="Y72" s="9"/>
      <c r="Z72" s="9" t="n">
        <f aca="false">R72+V72-N72-L72-F72</f>
        <v>-2755233.78448932</v>
      </c>
      <c r="AA72" s="9"/>
      <c r="AB72" s="9" t="n">
        <f aca="false">T72-P72-D72</f>
        <v>-52749710.5261109</v>
      </c>
      <c r="AC72" s="24"/>
      <c r="AD72" s="9"/>
      <c r="AE72" s="9"/>
      <c r="AF72" s="9"/>
      <c r="AG72" s="9" t="n">
        <f aca="false">BF72/100*$AG$37</f>
        <v>5992933345.02418</v>
      </c>
      <c r="AH72" s="43" t="n">
        <f aca="false">(AG72-AG71)/AG71</f>
        <v>0.000348756055825927</v>
      </c>
      <c r="AI72" s="43"/>
      <c r="AJ72" s="43" t="n">
        <f aca="false">AB72/AG72</f>
        <v>-0.00880198518642094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47" t="n">
        <f aca="false">workers_and_wage_low!C60</f>
        <v>12500918</v>
      </c>
      <c r="AX72" s="7"/>
      <c r="AY72" s="43" t="n">
        <f aca="false">(AW72-AW71)/AW71</f>
        <v>-0.00107476462255225</v>
      </c>
      <c r="AZ72" s="48" t="n">
        <f aca="false">workers_and_wage_low!B60</f>
        <v>6825.53751255676</v>
      </c>
      <c r="BA72" s="43" t="n">
        <f aca="false">(AZ72-AZ71)/AZ71</f>
        <v>0.00142505227414783</v>
      </c>
      <c r="BB72" s="43"/>
      <c r="BC72" s="43"/>
      <c r="BD72" s="43"/>
      <c r="BE72" s="43"/>
      <c r="BF72" s="7" t="n">
        <f aca="false">BF71*(1+AY72)*(1+BA72)*(1-BE72)</f>
        <v>114.126331992161</v>
      </c>
      <c r="BG72" s="7"/>
      <c r="BH72" s="7"/>
      <c r="BI72" s="43" t="n">
        <f aca="false">T79/AG79</f>
        <v>0.0163065339614903</v>
      </c>
      <c r="BJ72" s="7"/>
      <c r="BK72" s="7"/>
      <c r="BL72" s="7"/>
      <c r="BM72" s="7"/>
      <c r="BN72" s="7"/>
      <c r="BO72" s="7"/>
      <c r="BP72" s="7"/>
      <c r="BQ72" s="7"/>
      <c r="BR72" s="7"/>
    </row>
    <row r="73" customFormat="false" ht="12.7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56" t="n">
        <f aca="false">'Low pensions'!Q73</f>
        <v>118846732.790797</v>
      </c>
      <c r="E73" s="9"/>
      <c r="F73" s="42" t="n">
        <f aca="false">'Low pensions'!I73</f>
        <v>21601800.5002455</v>
      </c>
      <c r="G73" s="56" t="n">
        <f aca="false">'Low pensions'!K73</f>
        <v>2013418.68692675</v>
      </c>
      <c r="H73" s="56" t="n">
        <f aca="false">'Low pensions'!V73</f>
        <v>11077235.5609183</v>
      </c>
      <c r="I73" s="56" t="n">
        <f aca="false">'Low pensions'!M73</f>
        <v>62270.6810389699</v>
      </c>
      <c r="J73" s="56" t="n">
        <f aca="false">'Low pensions'!W73</f>
        <v>342594.914255194</v>
      </c>
      <c r="K73" s="9"/>
      <c r="L73" s="56" t="n">
        <f aca="false">'Low pensions'!N73</f>
        <v>2642647.72881867</v>
      </c>
      <c r="M73" s="42"/>
      <c r="N73" s="56" t="n">
        <f aca="false">'Low pensions'!L73</f>
        <v>977147.288001329</v>
      </c>
      <c r="O73" s="9"/>
      <c r="P73" s="56" t="n">
        <f aca="false">'Low pensions'!X73</f>
        <v>19088687.7009823</v>
      </c>
      <c r="Q73" s="42"/>
      <c r="R73" s="56" t="n">
        <f aca="false">'Low SIPA income'!G68</f>
        <v>25921140.8442605</v>
      </c>
      <c r="S73" s="42"/>
      <c r="T73" s="56" t="n">
        <f aca="false">'Low SIPA income'!J68</f>
        <v>99111728.6473729</v>
      </c>
      <c r="U73" s="9"/>
      <c r="V73" s="56" t="n">
        <f aca="false">'Low SIPA income'!F68</f>
        <v>145760.700836896</v>
      </c>
      <c r="W73" s="42"/>
      <c r="X73" s="56" t="n">
        <f aca="false">'Low SIPA income'!M68</f>
        <v>366108.856526146</v>
      </c>
      <c r="Y73" s="9"/>
      <c r="Z73" s="9" t="n">
        <f aca="false">R73+V73-N73-L73-F73</f>
        <v>845306.028031923</v>
      </c>
      <c r="AA73" s="9"/>
      <c r="AB73" s="9" t="n">
        <f aca="false">T73-P73-D73</f>
        <v>-38823691.8444064</v>
      </c>
      <c r="AC73" s="24"/>
      <c r="AD73" s="9"/>
      <c r="AE73" s="9"/>
      <c r="AF73" s="9"/>
      <c r="AG73" s="9" t="n">
        <f aca="false">BF73/100*$AG$37</f>
        <v>6046849485.1683</v>
      </c>
      <c r="AH73" s="43" t="n">
        <f aca="false">(AG73-AG72)/AG72</f>
        <v>0.00899661935817983</v>
      </c>
      <c r="AI73" s="43" t="n">
        <f aca="false">(AG73-AG69)/AG69</f>
        <v>0.0142439490748446</v>
      </c>
      <c r="AJ73" s="43" t="n">
        <f aca="false">AB73/AG73</f>
        <v>-0.00642048259008813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47" t="n">
        <f aca="false">workers_and_wage_low!C61</f>
        <v>12543749</v>
      </c>
      <c r="AX73" s="7"/>
      <c r="AY73" s="43" t="n">
        <f aca="false">(AW73-AW72)/AW72</f>
        <v>0.00342622837778794</v>
      </c>
      <c r="AZ73" s="48" t="n">
        <f aca="false">workers_and_wage_low!B61</f>
        <v>6863.42860162839</v>
      </c>
      <c r="BA73" s="43" t="n">
        <f aca="false">(AZ73-AZ72)/AZ72</f>
        <v>0.00555137071650744</v>
      </c>
      <c r="BB73" s="43"/>
      <c r="BC73" s="43"/>
      <c r="BD73" s="43"/>
      <c r="BE73" s="43"/>
      <c r="BF73" s="7" t="n">
        <f aca="false">BF72*(1+AY73)*(1+BA73)*(1-BE73)</f>
        <v>115.153083159839</v>
      </c>
      <c r="BG73" s="7"/>
      <c r="BH73" s="7"/>
      <c r="BI73" s="43" t="n">
        <f aca="false">T80/AG80</f>
        <v>0.014147495343859</v>
      </c>
      <c r="BJ73" s="7"/>
      <c r="BK73" s="7"/>
      <c r="BL73" s="7"/>
      <c r="BM73" s="7"/>
      <c r="BN73" s="7"/>
      <c r="BO73" s="7"/>
      <c r="BP73" s="7"/>
      <c r="BQ73" s="7"/>
      <c r="BR73" s="7"/>
    </row>
    <row r="74" customFormat="false" ht="12.7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5" t="n">
        <f aca="false">'Low pensions'!Q74</f>
        <v>119225115.624204</v>
      </c>
      <c r="E74" s="6"/>
      <c r="F74" s="8" t="n">
        <f aca="false">'Low pensions'!I74</f>
        <v>21670576.0592199</v>
      </c>
      <c r="G74" s="55" t="n">
        <f aca="false">'Low pensions'!K74</f>
        <v>2081588.83250254</v>
      </c>
      <c r="H74" s="55" t="n">
        <f aca="false">'Low pensions'!V74</f>
        <v>11452287.5884316</v>
      </c>
      <c r="I74" s="55" t="n">
        <f aca="false">'Low pensions'!M74</f>
        <v>64379.03605678</v>
      </c>
      <c r="J74" s="55" t="n">
        <f aca="false">'Low pensions'!W74</f>
        <v>354194.461497887</v>
      </c>
      <c r="K74" s="6"/>
      <c r="L74" s="55" t="n">
        <f aca="false">'Low pensions'!N74</f>
        <v>3151973.30044072</v>
      </c>
      <c r="M74" s="8"/>
      <c r="N74" s="55" t="n">
        <f aca="false">'Low pensions'!L74</f>
        <v>982090.900661521</v>
      </c>
      <c r="O74" s="6"/>
      <c r="P74" s="55" t="n">
        <f aca="false">'Low pensions'!X74</f>
        <v>21758778.8116158</v>
      </c>
      <c r="Q74" s="8"/>
      <c r="R74" s="55" t="n">
        <f aca="false">'Low SIPA income'!G69</f>
        <v>22635093.9865047</v>
      </c>
      <c r="S74" s="8"/>
      <c r="T74" s="55" t="n">
        <f aca="false">'Low SIPA income'!J69</f>
        <v>86547243.6794763</v>
      </c>
      <c r="U74" s="6"/>
      <c r="V74" s="55" t="n">
        <f aca="false">'Low SIPA income'!F69</f>
        <v>150882.058047664</v>
      </c>
      <c r="W74" s="8"/>
      <c r="X74" s="55" t="n">
        <f aca="false">'Low SIPA income'!M69</f>
        <v>378972.22931134</v>
      </c>
      <c r="Y74" s="6"/>
      <c r="Z74" s="6" t="n">
        <f aca="false">R74+V74-N74-L74-F74</f>
        <v>-3018664.2157697</v>
      </c>
      <c r="AA74" s="6"/>
      <c r="AB74" s="6" t="n">
        <f aca="false">T74-P74-D74</f>
        <v>-54436650.7563432</v>
      </c>
      <c r="AC74" s="24"/>
      <c r="AD74" s="6"/>
      <c r="AE74" s="6"/>
      <c r="AF74" s="6"/>
      <c r="AG74" s="6" t="n">
        <f aca="false">BF74/100*$AG$37</f>
        <v>6103060294.00703</v>
      </c>
      <c r="AH74" s="36" t="n">
        <f aca="false">(AG74-AG73)/AG73</f>
        <v>0.00929588357980399</v>
      </c>
      <c r="AI74" s="36"/>
      <c r="AJ74" s="36" t="n">
        <f aca="false">AB74/AG74</f>
        <v>-0.00891956627231717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0.0066213939246922</v>
      </c>
      <c r="AV74" s="5"/>
      <c r="AW74" s="40" t="n">
        <f aca="false">workers_and_wage_low!C62</f>
        <v>12603229</v>
      </c>
      <c r="AX74" s="5"/>
      <c r="AY74" s="36" t="n">
        <f aca="false">(AW74-AW73)/AW73</f>
        <v>0.00474180406511642</v>
      </c>
      <c r="AZ74" s="41" t="n">
        <f aca="false">workers_and_wage_low!B62</f>
        <v>6894.53768803122</v>
      </c>
      <c r="BA74" s="36" t="n">
        <f aca="false">(AZ74-AZ73)/AZ73</f>
        <v>0.00453258687581429</v>
      </c>
      <c r="BB74" s="36"/>
      <c r="BC74" s="36"/>
      <c r="BD74" s="36"/>
      <c r="BE74" s="36"/>
      <c r="BF74" s="5" t="n">
        <f aca="false">BF73*(1+AY74)*(1+BA74)*(1-BE74)</f>
        <v>116.223532814749</v>
      </c>
      <c r="BG74" s="5"/>
      <c r="BH74" s="5"/>
      <c r="BI74" s="36" t="n">
        <f aca="false">T81/AG81</f>
        <v>0.0161599955114178</v>
      </c>
      <c r="BJ74" s="5"/>
      <c r="BK74" s="5"/>
      <c r="BL74" s="5"/>
      <c r="BM74" s="5"/>
      <c r="BN74" s="5"/>
      <c r="BO74" s="5"/>
      <c r="BP74" s="5"/>
      <c r="BQ74" s="5"/>
      <c r="BR74" s="5"/>
    </row>
    <row r="75" customFormat="false" ht="12.7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56" t="n">
        <f aca="false">'Low pensions'!Q75</f>
        <v>119452198.559449</v>
      </c>
      <c r="E75" s="9"/>
      <c r="F75" s="42" t="n">
        <f aca="false">'Low pensions'!I75</f>
        <v>21711851.0707325</v>
      </c>
      <c r="G75" s="56" t="n">
        <f aca="false">'Low pensions'!K75</f>
        <v>2136512.40544556</v>
      </c>
      <c r="H75" s="56" t="n">
        <f aca="false">'Low pensions'!V75</f>
        <v>11754460.8816902</v>
      </c>
      <c r="I75" s="56" t="n">
        <f aca="false">'Low pensions'!M75</f>
        <v>66077.7032612101</v>
      </c>
      <c r="J75" s="56" t="n">
        <f aca="false">'Low pensions'!W75</f>
        <v>363540.02726881</v>
      </c>
      <c r="K75" s="9"/>
      <c r="L75" s="56" t="n">
        <f aca="false">'Low pensions'!N75</f>
        <v>2522670.73425108</v>
      </c>
      <c r="M75" s="42"/>
      <c r="N75" s="56" t="n">
        <f aca="false">'Low pensions'!L75</f>
        <v>984886.506520093</v>
      </c>
      <c r="O75" s="9"/>
      <c r="P75" s="56" t="n">
        <f aca="false">'Low pensions'!X75</f>
        <v>18508705.402676</v>
      </c>
      <c r="Q75" s="42"/>
      <c r="R75" s="56" t="n">
        <f aca="false">'Low SIPA income'!G70</f>
        <v>26293468.4588233</v>
      </c>
      <c r="S75" s="42"/>
      <c r="T75" s="56" t="n">
        <f aca="false">'Low SIPA income'!J70</f>
        <v>100535355.551921</v>
      </c>
      <c r="U75" s="9"/>
      <c r="V75" s="56" t="n">
        <f aca="false">'Low SIPA income'!F70</f>
        <v>149338.449803565</v>
      </c>
      <c r="W75" s="42"/>
      <c r="X75" s="56" t="n">
        <f aca="false">'Low SIPA income'!M70</f>
        <v>375095.130436769</v>
      </c>
      <c r="Y75" s="9"/>
      <c r="Z75" s="9" t="n">
        <f aca="false">R75+V75-N75-L75-F75</f>
        <v>1223398.59712316</v>
      </c>
      <c r="AA75" s="9"/>
      <c r="AB75" s="9" t="n">
        <f aca="false">T75-P75-D75</f>
        <v>-37425548.4102042</v>
      </c>
      <c r="AC75" s="24"/>
      <c r="AD75" s="9"/>
      <c r="AE75" s="9"/>
      <c r="AF75" s="9"/>
      <c r="AG75" s="9" t="n">
        <f aca="false">BF75/100*$AG$37</f>
        <v>6136372439.82317</v>
      </c>
      <c r="AH75" s="43" t="n">
        <f aca="false">(AG75-AG74)/AG74</f>
        <v>0.005458269165201</v>
      </c>
      <c r="AI75" s="43"/>
      <c r="AJ75" s="43" t="n">
        <f aca="false">AB75/AG75</f>
        <v>-0.00609896950962818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7" t="n">
        <f aca="false">workers_and_wage_low!C63</f>
        <v>12658872</v>
      </c>
      <c r="AX75" s="7"/>
      <c r="AY75" s="43" t="n">
        <f aca="false">(AW75-AW74)/AW74</f>
        <v>0.00441497968496804</v>
      </c>
      <c r="AZ75" s="48" t="n">
        <f aca="false">workers_and_wage_low!B63</f>
        <v>6901.69906931931</v>
      </c>
      <c r="BA75" s="43" t="n">
        <f aca="false">(AZ75-AZ74)/AZ74</f>
        <v>0.00103870362483079</v>
      </c>
      <c r="BB75" s="43"/>
      <c r="BC75" s="43"/>
      <c r="BD75" s="43"/>
      <c r="BE75" s="43"/>
      <c r="BF75" s="7" t="n">
        <f aca="false">BF74*(1+AY75)*(1+BA75)*(1-BE75)</f>
        <v>116.857912140182</v>
      </c>
      <c r="BG75" s="7"/>
      <c r="BH75" s="7"/>
      <c r="BI75" s="43" t="n">
        <f aca="false">T82/AG82</f>
        <v>0.0142013481506569</v>
      </c>
      <c r="BJ75" s="7"/>
      <c r="BK75" s="7"/>
      <c r="BL75" s="7"/>
      <c r="BM75" s="7"/>
      <c r="BN75" s="7"/>
      <c r="BO75" s="7"/>
      <c r="BP75" s="7"/>
      <c r="BQ75" s="7"/>
      <c r="BR75" s="7"/>
    </row>
    <row r="76" customFormat="false" ht="12.7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56" t="n">
        <f aca="false">'Low pensions'!Q76</f>
        <v>119992477.838565</v>
      </c>
      <c r="E76" s="9"/>
      <c r="F76" s="42" t="n">
        <f aca="false">'Low pensions'!I76</f>
        <v>21810053.2251192</v>
      </c>
      <c r="G76" s="56" t="n">
        <f aca="false">'Low pensions'!K76</f>
        <v>2171440.17453343</v>
      </c>
      <c r="H76" s="56" t="n">
        <f aca="false">'Low pensions'!V76</f>
        <v>11946623.1618537</v>
      </c>
      <c r="I76" s="56" t="n">
        <f aca="false">'Low pensions'!M76</f>
        <v>67157.94354227</v>
      </c>
      <c r="J76" s="56" t="n">
        <f aca="false">'Low pensions'!W76</f>
        <v>369483.190572791</v>
      </c>
      <c r="K76" s="9"/>
      <c r="L76" s="56" t="n">
        <f aca="false">'Low pensions'!N76</f>
        <v>2567460.91329349</v>
      </c>
      <c r="M76" s="42"/>
      <c r="N76" s="56" t="n">
        <f aca="false">'Low pensions'!L76</f>
        <v>991185.59548153</v>
      </c>
      <c r="O76" s="9"/>
      <c r="P76" s="56" t="n">
        <f aca="false">'Low pensions'!X76</f>
        <v>18775777.5835848</v>
      </c>
      <c r="Q76" s="42"/>
      <c r="R76" s="56" t="n">
        <f aca="false">'Low SIPA income'!G71</f>
        <v>22838801.1048636</v>
      </c>
      <c r="S76" s="42"/>
      <c r="T76" s="56" t="n">
        <f aca="false">'Low SIPA income'!J71</f>
        <v>87326135.5021637</v>
      </c>
      <c r="U76" s="9"/>
      <c r="V76" s="56" t="n">
        <f aca="false">'Low SIPA income'!F71</f>
        <v>147033.303991877</v>
      </c>
      <c r="W76" s="42"/>
      <c r="X76" s="56" t="n">
        <f aca="false">'Low SIPA income'!M71</f>
        <v>369305.268749788</v>
      </c>
      <c r="Y76" s="9"/>
      <c r="Z76" s="9" t="n">
        <f aca="false">R76+V76-N76-L76-F76</f>
        <v>-2382865.32503873</v>
      </c>
      <c r="AA76" s="9"/>
      <c r="AB76" s="9" t="n">
        <f aca="false">T76-P76-D76</f>
        <v>-51442119.9199859</v>
      </c>
      <c r="AC76" s="24"/>
      <c r="AD76" s="9"/>
      <c r="AE76" s="9"/>
      <c r="AF76" s="9"/>
      <c r="AG76" s="9" t="n">
        <f aca="false">BF76/100*$AG$37</f>
        <v>6128772772.60364</v>
      </c>
      <c r="AH76" s="43" t="n">
        <f aca="false">(AG76-AG75)/AG75</f>
        <v>-0.00123846251088131</v>
      </c>
      <c r="AI76" s="43"/>
      <c r="AJ76" s="43" t="n">
        <f aca="false">AB76/AG76</f>
        <v>-0.00839354334524171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47" t="n">
        <f aca="false">workers_and_wage_low!C64</f>
        <v>12628251</v>
      </c>
      <c r="AX76" s="7"/>
      <c r="AY76" s="43" t="n">
        <f aca="false">(AW76-AW75)/AW75</f>
        <v>-0.00241893590518966</v>
      </c>
      <c r="AZ76" s="48" t="n">
        <f aca="false">workers_and_wage_low!B64</f>
        <v>6909.86609696257</v>
      </c>
      <c r="BA76" s="43" t="n">
        <f aca="false">(AZ76-AZ75)/AZ75</f>
        <v>0.00118333580778177</v>
      </c>
      <c r="BB76" s="43"/>
      <c r="BC76" s="43"/>
      <c r="BD76" s="43"/>
      <c r="BE76" s="43"/>
      <c r="BF76" s="7" t="n">
        <f aca="false">BF75*(1+AY76)*(1+BA76)*(1-BE76)</f>
        <v>116.713187996897</v>
      </c>
      <c r="BG76" s="7"/>
      <c r="BH76" s="7"/>
      <c r="BI76" s="43" t="n">
        <f aca="false">T83/AG83</f>
        <v>0.0163327724861162</v>
      </c>
      <c r="BJ76" s="7"/>
      <c r="BK76" s="7"/>
      <c r="BL76" s="7"/>
      <c r="BM76" s="7"/>
      <c r="BN76" s="7"/>
      <c r="BO76" s="7"/>
      <c r="BP76" s="7"/>
      <c r="BQ76" s="7"/>
      <c r="BR76" s="7"/>
    </row>
    <row r="77" customFormat="false" ht="12.7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56" t="n">
        <f aca="false">'Low pensions'!Q77</f>
        <v>120442791.156701</v>
      </c>
      <c r="E77" s="9"/>
      <c r="F77" s="42" t="n">
        <f aca="false">'Low pensions'!I77</f>
        <v>21891903.0011506</v>
      </c>
      <c r="G77" s="56" t="n">
        <f aca="false">'Low pensions'!K77</f>
        <v>2216461.25843511</v>
      </c>
      <c r="H77" s="56" t="n">
        <f aca="false">'Low pensions'!V77</f>
        <v>12194315.8821135</v>
      </c>
      <c r="I77" s="56" t="n">
        <f aca="false">'Low pensions'!M77</f>
        <v>68550.3481990299</v>
      </c>
      <c r="J77" s="56" t="n">
        <f aca="false">'Low pensions'!W77</f>
        <v>377143.790168492</v>
      </c>
      <c r="K77" s="9"/>
      <c r="L77" s="56" t="n">
        <f aca="false">'Low pensions'!N77</f>
        <v>2554396.39244743</v>
      </c>
      <c r="M77" s="42"/>
      <c r="N77" s="56" t="n">
        <f aca="false">'Low pensions'!L77</f>
        <v>996356.866768472</v>
      </c>
      <c r="O77" s="9"/>
      <c r="P77" s="56" t="n">
        <f aca="false">'Low pensions'!X77</f>
        <v>18736436.5316575</v>
      </c>
      <c r="Q77" s="42"/>
      <c r="R77" s="56" t="n">
        <f aca="false">'Low SIPA income'!G72</f>
        <v>26394430.4970274</v>
      </c>
      <c r="S77" s="42"/>
      <c r="T77" s="56" t="n">
        <f aca="false">'Low SIPA income'!J72</f>
        <v>100921392.655546</v>
      </c>
      <c r="U77" s="9"/>
      <c r="V77" s="56" t="n">
        <f aca="false">'Low SIPA income'!F72</f>
        <v>149423.193171035</v>
      </c>
      <c r="W77" s="42"/>
      <c r="X77" s="56" t="n">
        <f aca="false">'Low SIPA income'!M72</f>
        <v>375307.981343663</v>
      </c>
      <c r="Y77" s="9"/>
      <c r="Z77" s="9" t="n">
        <f aca="false">R77+V77-N77-L77-F77</f>
        <v>1101197.42983192</v>
      </c>
      <c r="AA77" s="9"/>
      <c r="AB77" s="9" t="n">
        <f aca="false">T77-P77-D77</f>
        <v>-38257835.0328131</v>
      </c>
      <c r="AC77" s="24"/>
      <c r="AD77" s="9"/>
      <c r="AE77" s="9"/>
      <c r="AF77" s="9"/>
      <c r="AG77" s="9" t="n">
        <f aca="false">BF77/100*$AG$37</f>
        <v>6208262253.50315</v>
      </c>
      <c r="AH77" s="43" t="n">
        <f aca="false">(AG77-AG76)/AG76</f>
        <v>0.0129698854646451</v>
      </c>
      <c r="AI77" s="43" t="n">
        <f aca="false">(AG77-AG73)/AG73</f>
        <v>0.0266936970617103</v>
      </c>
      <c r="AJ77" s="43" t="n">
        <f aca="false">AB77/AG77</f>
        <v>-0.00616240639821961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47" t="n">
        <f aca="false">workers_and_wage_low!C65</f>
        <v>12718078</v>
      </c>
      <c r="AX77" s="7"/>
      <c r="AY77" s="43" t="n">
        <f aca="false">(AW77-AW76)/AW76</f>
        <v>0.00711317822238408</v>
      </c>
      <c r="AZ77" s="48" t="n">
        <f aca="false">workers_and_wage_low!B65</f>
        <v>6950.04932928266</v>
      </c>
      <c r="BA77" s="43" t="n">
        <f aca="false">(AZ77-AZ76)/AZ76</f>
        <v>0.00581534168046387</v>
      </c>
      <c r="BB77" s="43"/>
      <c r="BC77" s="43"/>
      <c r="BD77" s="43"/>
      <c r="BE77" s="43"/>
      <c r="BF77" s="7" t="n">
        <f aca="false">BF76*(1+AY77)*(1+BA77)*(1-BE77)</f>
        <v>118.22694467743</v>
      </c>
      <c r="BG77" s="7"/>
      <c r="BH77" s="7"/>
      <c r="BI77" s="43" t="n">
        <f aca="false">T84/AG84</f>
        <v>0.0142456624963819</v>
      </c>
      <c r="BJ77" s="7"/>
      <c r="BK77" s="7"/>
      <c r="BL77" s="7"/>
      <c r="BM77" s="7"/>
      <c r="BN77" s="7"/>
      <c r="BO77" s="7"/>
      <c r="BP77" s="7"/>
      <c r="BQ77" s="7"/>
      <c r="BR77" s="7"/>
    </row>
    <row r="78" customFormat="false" ht="12.7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5" t="n">
        <f aca="false">'Low pensions'!Q78</f>
        <v>120929726.918152</v>
      </c>
      <c r="E78" s="6"/>
      <c r="F78" s="8" t="n">
        <f aca="false">'Low pensions'!I78</f>
        <v>21980409.3397625</v>
      </c>
      <c r="G78" s="55" t="n">
        <f aca="false">'Low pensions'!K78</f>
        <v>2252172.20893904</v>
      </c>
      <c r="H78" s="55" t="n">
        <f aca="false">'Low pensions'!V78</f>
        <v>12390786.9953523</v>
      </c>
      <c r="I78" s="55" t="n">
        <f aca="false">'Low pensions'!M78</f>
        <v>69654.8105857498</v>
      </c>
      <c r="J78" s="55" t="n">
        <f aca="false">'Low pensions'!W78</f>
        <v>383220.216351138</v>
      </c>
      <c r="K78" s="6"/>
      <c r="L78" s="55" t="n">
        <f aca="false">'Low pensions'!N78</f>
        <v>3137506.67539435</v>
      </c>
      <c r="M78" s="8"/>
      <c r="N78" s="55" t="n">
        <f aca="false">'Low pensions'!L78</f>
        <v>1001106.82470965</v>
      </c>
      <c r="O78" s="6"/>
      <c r="P78" s="55" t="n">
        <f aca="false">'Low pensions'!X78</f>
        <v>21788331.4289869</v>
      </c>
      <c r="Q78" s="8"/>
      <c r="R78" s="55" t="n">
        <f aca="false">'Low SIPA income'!G73</f>
        <v>22969054.9434256</v>
      </c>
      <c r="S78" s="8"/>
      <c r="T78" s="55" t="n">
        <f aca="false">'Low SIPA income'!J73</f>
        <v>87824172.343227</v>
      </c>
      <c r="U78" s="6"/>
      <c r="V78" s="55" t="n">
        <f aca="false">'Low SIPA income'!F73</f>
        <v>156201.177816321</v>
      </c>
      <c r="W78" s="8"/>
      <c r="X78" s="55" t="n">
        <f aca="false">'Low SIPA income'!M73</f>
        <v>392332.324625424</v>
      </c>
      <c r="Y78" s="6"/>
      <c r="Z78" s="6" t="n">
        <f aca="false">R78+V78-N78-L78-F78</f>
        <v>-2993766.71862457</v>
      </c>
      <c r="AA78" s="6"/>
      <c r="AB78" s="6" t="n">
        <f aca="false">T78-P78-D78</f>
        <v>-54893886.0039122</v>
      </c>
      <c r="AC78" s="24"/>
      <c r="AD78" s="6"/>
      <c r="AE78" s="6"/>
      <c r="AF78" s="6"/>
      <c r="AG78" s="6" t="n">
        <f aca="false">BF78/100*$AG$37</f>
        <v>6224785459.77153</v>
      </c>
      <c r="AH78" s="36" t="n">
        <f aca="false">(AG78-AG77)/AG77</f>
        <v>0.00266148651485518</v>
      </c>
      <c r="AI78" s="36"/>
      <c r="AJ78" s="36" t="n">
        <f aca="false">AB78/AG78</f>
        <v>-0.00881859886716915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0.00227379244256207</v>
      </c>
      <c r="AV78" s="5"/>
      <c r="AW78" s="40" t="n">
        <f aca="false">workers_and_wage_low!C66</f>
        <v>12676968</v>
      </c>
      <c r="AX78" s="5"/>
      <c r="AY78" s="36" t="n">
        <f aca="false">(AW78-AW77)/AW77</f>
        <v>-0.00323240665767265</v>
      </c>
      <c r="AZ78" s="41" t="n">
        <f aca="false">workers_and_wage_low!B66</f>
        <v>6991.14501554312</v>
      </c>
      <c r="BA78" s="36" t="n">
        <f aca="false">(AZ78-AZ77)/AZ77</f>
        <v>0.00591300641382663</v>
      </c>
      <c r="BB78" s="36"/>
      <c r="BC78" s="36"/>
      <c r="BD78" s="36"/>
      <c r="BE78" s="36"/>
      <c r="BF78" s="5" t="n">
        <f aca="false">BF77*(1+AY78)*(1+BA78)*(1-BE78)</f>
        <v>118.541604096382</v>
      </c>
      <c r="BG78" s="5"/>
      <c r="BH78" s="5"/>
      <c r="BI78" s="36" t="n">
        <f aca="false">T85/AG85</f>
        <v>0.0162431491553204</v>
      </c>
      <c r="BJ78" s="5"/>
      <c r="BK78" s="5"/>
      <c r="BL78" s="5"/>
      <c r="BM78" s="5"/>
      <c r="BN78" s="5"/>
      <c r="BO78" s="5"/>
      <c r="BP78" s="5"/>
      <c r="BQ78" s="5"/>
      <c r="BR78" s="5"/>
    </row>
    <row r="79" customFormat="false" ht="12.7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56" t="n">
        <f aca="false">'Low pensions'!Q79</f>
        <v>121134105.054665</v>
      </c>
      <c r="E79" s="9"/>
      <c r="F79" s="42" t="n">
        <f aca="false">'Low pensions'!I79</f>
        <v>22017557.4853437</v>
      </c>
      <c r="G79" s="56" t="n">
        <f aca="false">'Low pensions'!K79</f>
        <v>2301560.57963928</v>
      </c>
      <c r="H79" s="56" t="n">
        <f aca="false">'Low pensions'!V79</f>
        <v>12662507.2390199</v>
      </c>
      <c r="I79" s="56" t="n">
        <f aca="false">'Low pensions'!M79</f>
        <v>71182.2859682199</v>
      </c>
      <c r="J79" s="56" t="n">
        <f aca="false">'Low pensions'!W79</f>
        <v>391623.93522739</v>
      </c>
      <c r="K79" s="9"/>
      <c r="L79" s="56" t="n">
        <f aca="false">'Low pensions'!N79</f>
        <v>2475402.30239119</v>
      </c>
      <c r="M79" s="42"/>
      <c r="N79" s="56" t="n">
        <f aca="false">'Low pensions'!L79</f>
        <v>1003914.33147378</v>
      </c>
      <c r="O79" s="9"/>
      <c r="P79" s="56" t="n">
        <f aca="false">'Low pensions'!X79</f>
        <v>18368114.7638296</v>
      </c>
      <c r="Q79" s="42"/>
      <c r="R79" s="56" t="n">
        <f aca="false">'Low SIPA income'!G74</f>
        <v>26517019.3302479</v>
      </c>
      <c r="S79" s="42"/>
      <c r="T79" s="56" t="n">
        <f aca="false">'Low SIPA income'!J74</f>
        <v>101390121.684347</v>
      </c>
      <c r="U79" s="9"/>
      <c r="V79" s="56" t="n">
        <f aca="false">'Low SIPA income'!F74</f>
        <v>150659.226019612</v>
      </c>
      <c r="W79" s="42"/>
      <c r="X79" s="56" t="n">
        <f aca="false">'Low SIPA income'!M74</f>
        <v>378412.53950113</v>
      </c>
      <c r="Y79" s="9"/>
      <c r="Z79" s="9" t="n">
        <f aca="false">R79+V79-N79-L79-F79</f>
        <v>1170804.4370588</v>
      </c>
      <c r="AA79" s="9"/>
      <c r="AB79" s="9" t="n">
        <f aca="false">T79-P79-D79</f>
        <v>-38112098.134148</v>
      </c>
      <c r="AC79" s="24"/>
      <c r="AD79" s="9"/>
      <c r="AE79" s="9"/>
      <c r="AF79" s="9"/>
      <c r="AG79" s="9" t="n">
        <f aca="false">BF79/100*$AG$37</f>
        <v>6217760434.17878</v>
      </c>
      <c r="AH79" s="43" t="n">
        <f aca="false">(AG79-AG78)/AG78</f>
        <v>-0.00112855706243222</v>
      </c>
      <c r="AI79" s="43"/>
      <c r="AJ79" s="43" t="n">
        <f aca="false">AB79/AG79</f>
        <v>-0.00612955396683464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7" t="n">
        <f aca="false">workers_and_wage_low!C67</f>
        <v>12703504</v>
      </c>
      <c r="AX79" s="7"/>
      <c r="AY79" s="43" t="n">
        <f aca="false">(AW79-AW78)/AW78</f>
        <v>0.00209324500937448</v>
      </c>
      <c r="AZ79" s="48" t="n">
        <f aca="false">workers_and_wage_low!B67</f>
        <v>6968.66797999024</v>
      </c>
      <c r="BA79" s="43" t="n">
        <f aca="false">(AZ79-AZ78)/AZ78</f>
        <v>-0.00321507213809864</v>
      </c>
      <c r="BB79" s="43"/>
      <c r="BC79" s="43"/>
      <c r="BD79" s="43"/>
      <c r="BE79" s="43"/>
      <c r="BF79" s="7" t="n">
        <f aca="false">BF78*(1+AY79)*(1+BA79)*(1-BE79)</f>
        <v>118.407823131887</v>
      </c>
      <c r="BG79" s="7"/>
      <c r="BH79" s="7"/>
      <c r="BI79" s="43" t="n">
        <f aca="false">T86/AG86</f>
        <v>0.0141961395880805</v>
      </c>
      <c r="BJ79" s="7"/>
      <c r="BK79" s="7"/>
      <c r="BL79" s="7"/>
      <c r="BM79" s="7"/>
      <c r="BN79" s="7"/>
      <c r="BO79" s="7"/>
      <c r="BP79" s="7"/>
      <c r="BQ79" s="7"/>
      <c r="BR79" s="7"/>
    </row>
    <row r="80" customFormat="false" ht="12.7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56" t="n">
        <f aca="false">'Low pensions'!Q80</f>
        <v>121612600.911033</v>
      </c>
      <c r="E80" s="9"/>
      <c r="F80" s="42" t="n">
        <f aca="false">'Low pensions'!I80</f>
        <v>22104529.7713015</v>
      </c>
      <c r="G80" s="56" t="n">
        <f aca="false">'Low pensions'!K80</f>
        <v>2355962.21674915</v>
      </c>
      <c r="H80" s="56" t="n">
        <f aca="false">'Low pensions'!V80</f>
        <v>12961808.9953205</v>
      </c>
      <c r="I80" s="56" t="n">
        <f aca="false">'Low pensions'!M80</f>
        <v>72864.8108272902</v>
      </c>
      <c r="J80" s="56" t="n">
        <f aca="false">'Low pensions'!W80</f>
        <v>400880.690576905</v>
      </c>
      <c r="K80" s="9"/>
      <c r="L80" s="56" t="n">
        <f aca="false">'Low pensions'!N80</f>
        <v>2540435.23040258</v>
      </c>
      <c r="M80" s="42"/>
      <c r="N80" s="56" t="n">
        <f aca="false">'Low pensions'!L80</f>
        <v>1010009.90824761</v>
      </c>
      <c r="O80" s="9"/>
      <c r="P80" s="56" t="n">
        <f aca="false">'Low pensions'!X80</f>
        <v>18739107.001358</v>
      </c>
      <c r="Q80" s="42"/>
      <c r="R80" s="56" t="n">
        <f aca="false">'Low SIPA income'!G75</f>
        <v>23078771.7079745</v>
      </c>
      <c r="S80" s="42"/>
      <c r="T80" s="56" t="n">
        <f aca="false">'Low SIPA income'!J75</f>
        <v>88243683.9018184</v>
      </c>
      <c r="U80" s="9"/>
      <c r="V80" s="56" t="n">
        <f aca="false">'Low SIPA income'!F75</f>
        <v>151825.723717411</v>
      </c>
      <c r="W80" s="42"/>
      <c r="X80" s="56" t="n">
        <f aca="false">'Low SIPA income'!M75</f>
        <v>381342.445407383</v>
      </c>
      <c r="Y80" s="9"/>
      <c r="Z80" s="9" t="n">
        <f aca="false">R80+V80-N80-L80-F80</f>
        <v>-2424377.47825982</v>
      </c>
      <c r="AA80" s="9"/>
      <c r="AB80" s="9" t="n">
        <f aca="false">T80-P80-D80</f>
        <v>-52108024.0105721</v>
      </c>
      <c r="AC80" s="24"/>
      <c r="AD80" s="9"/>
      <c r="AE80" s="9"/>
      <c r="AF80" s="9"/>
      <c r="AG80" s="9" t="n">
        <f aca="false">BF80/100*$AG$37</f>
        <v>6237406817.03933</v>
      </c>
      <c r="AH80" s="43" t="n">
        <f aca="false">(AG80-AG79)/AG79</f>
        <v>0.00315972013854949</v>
      </c>
      <c r="AI80" s="43"/>
      <c r="AJ80" s="43" t="n">
        <f aca="false">AB80/AG80</f>
        <v>-0.00835411662876046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47" t="n">
        <f aca="false">workers_and_wage_low!C68</f>
        <v>12694972</v>
      </c>
      <c r="AX80" s="7"/>
      <c r="AY80" s="43" t="n">
        <f aca="false">(AW80-AW79)/AW79</f>
        <v>-0.000671625718384471</v>
      </c>
      <c r="AZ80" s="48" t="n">
        <f aca="false">workers_and_wage_low!B68</f>
        <v>6995.38530122379</v>
      </c>
      <c r="BA80" s="43" t="n">
        <f aca="false">(AZ80-AZ79)/AZ79</f>
        <v>0.00383392081675653</v>
      </c>
      <c r="BB80" s="43"/>
      <c r="BC80" s="43"/>
      <c r="BD80" s="43"/>
      <c r="BE80" s="43"/>
      <c r="BF80" s="7" t="n">
        <f aca="false">BF79*(1+AY80)*(1+BA80)*(1-BE80)</f>
        <v>118.781958715198</v>
      </c>
      <c r="BG80" s="7"/>
      <c r="BH80" s="7"/>
      <c r="BI80" s="43" t="n">
        <f aca="false">T87/AG87</f>
        <v>0.0163185396504742</v>
      </c>
      <c r="BJ80" s="7"/>
      <c r="BK80" s="7"/>
      <c r="BL80" s="7"/>
      <c r="BM80" s="7"/>
      <c r="BN80" s="7"/>
      <c r="BO80" s="7"/>
      <c r="BP80" s="7"/>
      <c r="BQ80" s="7"/>
      <c r="BR80" s="7"/>
    </row>
    <row r="81" customFormat="false" ht="12.7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56" t="n">
        <f aca="false">'Low pensions'!Q81</f>
        <v>121966561.13049</v>
      </c>
      <c r="E81" s="9"/>
      <c r="F81" s="42" t="n">
        <f aca="false">'Low pensions'!I81</f>
        <v>22168866.2310947</v>
      </c>
      <c r="G81" s="56" t="n">
        <f aca="false">'Low pensions'!K81</f>
        <v>2448635.15209182</v>
      </c>
      <c r="H81" s="56" t="n">
        <f aca="false">'Low pensions'!V81</f>
        <v>13471668.1426394</v>
      </c>
      <c r="I81" s="56" t="n">
        <f aca="false">'Low pensions'!M81</f>
        <v>75730.98408532</v>
      </c>
      <c r="J81" s="56" t="n">
        <f aca="false">'Low pensions'!W81</f>
        <v>416649.530184758</v>
      </c>
      <c r="K81" s="9"/>
      <c r="L81" s="56" t="n">
        <f aca="false">'Low pensions'!N81</f>
        <v>2502076.54450174</v>
      </c>
      <c r="M81" s="42"/>
      <c r="N81" s="56" t="n">
        <f aca="false">'Low pensions'!L81</f>
        <v>1014611.71888558</v>
      </c>
      <c r="O81" s="9"/>
      <c r="P81" s="56" t="n">
        <f aca="false">'Low pensions'!X81</f>
        <v>18565381.4022454</v>
      </c>
      <c r="Q81" s="42"/>
      <c r="R81" s="56" t="n">
        <f aca="false">'Low SIPA income'!G76</f>
        <v>26477816.0756395</v>
      </c>
      <c r="S81" s="42"/>
      <c r="T81" s="56" t="n">
        <f aca="false">'Low SIPA income'!J76</f>
        <v>101240224.642539</v>
      </c>
      <c r="U81" s="9"/>
      <c r="V81" s="56" t="n">
        <f aca="false">'Low SIPA income'!F76</f>
        <v>157085.959720815</v>
      </c>
      <c r="W81" s="42"/>
      <c r="X81" s="56" t="n">
        <f aca="false">'Low SIPA income'!M76</f>
        <v>394554.641679812</v>
      </c>
      <c r="Y81" s="9"/>
      <c r="Z81" s="9" t="n">
        <f aca="false">R81+V81-N81-L81-F81</f>
        <v>949347.540878352</v>
      </c>
      <c r="AA81" s="9"/>
      <c r="AB81" s="9" t="n">
        <f aca="false">T81-P81-D81</f>
        <v>-39291717.8901959</v>
      </c>
      <c r="AC81" s="24"/>
      <c r="AD81" s="9"/>
      <c r="AE81" s="9"/>
      <c r="AF81" s="9"/>
      <c r="AG81" s="9" t="n">
        <f aca="false">BF81/100*$AG$37</f>
        <v>6264867126.4177</v>
      </c>
      <c r="AH81" s="43" t="n">
        <f aca="false">(AG81-AG80)/AG80</f>
        <v>0.00440252017927585</v>
      </c>
      <c r="AI81" s="43" t="n">
        <f aca="false">(AG81-AG77)/AG77</f>
        <v>0.00911766781157017</v>
      </c>
      <c r="AJ81" s="43" t="n">
        <f aca="false">AB81/AG81</f>
        <v>-0.00627175598417891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47" t="n">
        <f aca="false">workers_and_wage_low!C69</f>
        <v>12721786</v>
      </c>
      <c r="AX81" s="7"/>
      <c r="AY81" s="43" t="n">
        <f aca="false">(AW81-AW80)/AW80</f>
        <v>0.00211217480432411</v>
      </c>
      <c r="AZ81" s="48" t="n">
        <f aca="false">workers_and_wage_low!B69</f>
        <v>7011.37337997734</v>
      </c>
      <c r="BA81" s="43" t="n">
        <f aca="false">(AZ81-AZ80)/AZ80</f>
        <v>0.00228551796149861</v>
      </c>
      <c r="BB81" s="43"/>
      <c r="BC81" s="43"/>
      <c r="BD81" s="43"/>
      <c r="BE81" s="43"/>
      <c r="BF81" s="7" t="n">
        <f aca="false">BF80*(1+AY81)*(1+BA81)*(1-BE81)</f>
        <v>119.304898685376</v>
      </c>
      <c r="BG81" s="7"/>
      <c r="BH81" s="7"/>
      <c r="BI81" s="43" t="n">
        <f aca="false">T88/AG88</f>
        <v>0.0143273496717564</v>
      </c>
      <c r="BJ81" s="7"/>
      <c r="BK81" s="7"/>
      <c r="BL81" s="7"/>
      <c r="BM81" s="7"/>
      <c r="BN81" s="7"/>
      <c r="BO81" s="7"/>
      <c r="BP81" s="7"/>
      <c r="BQ81" s="7"/>
      <c r="BR81" s="7"/>
    </row>
    <row r="82" customFormat="false" ht="12.7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5" t="n">
        <f aca="false">'Low pensions'!Q82</f>
        <v>122441867.238602</v>
      </c>
      <c r="E82" s="6"/>
      <c r="F82" s="8" t="n">
        <f aca="false">'Low pensions'!I82</f>
        <v>22255258.7425494</v>
      </c>
      <c r="G82" s="55" t="n">
        <f aca="false">'Low pensions'!K82</f>
        <v>2509769.34550375</v>
      </c>
      <c r="H82" s="55" t="n">
        <f aca="false">'Low pensions'!V82</f>
        <v>13808010.4372887</v>
      </c>
      <c r="I82" s="55" t="n">
        <f aca="false">'Low pensions'!M82</f>
        <v>77621.73233516</v>
      </c>
      <c r="J82" s="55" t="n">
        <f aca="false">'Low pensions'!W82</f>
        <v>427051.869194455</v>
      </c>
      <c r="K82" s="6"/>
      <c r="L82" s="55" t="n">
        <f aca="false">'Low pensions'!N82</f>
        <v>3076776.43798277</v>
      </c>
      <c r="M82" s="8"/>
      <c r="N82" s="55" t="n">
        <f aca="false">'Low pensions'!L82</f>
        <v>1020218.98031314</v>
      </c>
      <c r="O82" s="6"/>
      <c r="P82" s="55" t="n">
        <f aca="false">'Low pensions'!X82</f>
        <v>21578351.3794917</v>
      </c>
      <c r="Q82" s="8"/>
      <c r="R82" s="55" t="n">
        <f aca="false">'Low SIPA income'!G77</f>
        <v>23262774.6154925</v>
      </c>
      <c r="S82" s="8"/>
      <c r="T82" s="55" t="n">
        <f aca="false">'Low SIPA income'!J77</f>
        <v>88947234.9665584</v>
      </c>
      <c r="U82" s="6"/>
      <c r="V82" s="55" t="n">
        <f aca="false">'Low SIPA income'!F77</f>
        <v>156058.009924079</v>
      </c>
      <c r="W82" s="8"/>
      <c r="X82" s="55" t="n">
        <f aca="false">'Low SIPA income'!M77</f>
        <v>391972.728156561</v>
      </c>
      <c r="Y82" s="6"/>
      <c r="Z82" s="6" t="n">
        <f aca="false">R82+V82-N82-L82-F82</f>
        <v>-2933421.53542874</v>
      </c>
      <c r="AA82" s="6"/>
      <c r="AB82" s="6" t="n">
        <f aca="false">T82-P82-D82</f>
        <v>-55072983.6515355</v>
      </c>
      <c r="AC82" s="24"/>
      <c r="AD82" s="6"/>
      <c r="AE82" s="6"/>
      <c r="AF82" s="6"/>
      <c r="AG82" s="6" t="n">
        <f aca="false">BF82/100*$AG$37</f>
        <v>6263295147.96412</v>
      </c>
      <c r="AH82" s="36" t="n">
        <f aca="false">(AG82-AG81)/AG81</f>
        <v>-0.000250919679835588</v>
      </c>
      <c r="AI82" s="36"/>
      <c r="AJ82" s="36" t="n">
        <f aca="false">AB82/AG82</f>
        <v>-0.00879297276441409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0.0023590087701709</v>
      </c>
      <c r="AV82" s="5"/>
      <c r="AW82" s="40" t="n">
        <f aca="false">workers_and_wage_low!C70</f>
        <v>12656220</v>
      </c>
      <c r="AX82" s="5"/>
      <c r="AY82" s="36" t="n">
        <f aca="false">(AW82-AW81)/AW81</f>
        <v>-0.00515383610445892</v>
      </c>
      <c r="AZ82" s="41" t="n">
        <f aca="false">workers_and_wage_low!B70</f>
        <v>7045.92764469828</v>
      </c>
      <c r="BA82" s="36" t="n">
        <f aca="false">(AZ82-AZ81)/AZ81</f>
        <v>0.00492831615837468</v>
      </c>
      <c r="BB82" s="36"/>
      <c r="BC82" s="36"/>
      <c r="BD82" s="36"/>
      <c r="BE82" s="36"/>
      <c r="BF82" s="5" t="n">
        <f aca="false">BF81*(1+AY82)*(1+BA82)*(1-BE82)</f>
        <v>119.274962738395</v>
      </c>
      <c r="BG82" s="5"/>
      <c r="BH82" s="5"/>
      <c r="BI82" s="36" t="n">
        <f aca="false">T89/AG89</f>
        <v>0.0164866153763961</v>
      </c>
      <c r="BJ82" s="5"/>
      <c r="BK82" s="5"/>
      <c r="BL82" s="5"/>
      <c r="BM82" s="5"/>
      <c r="BN82" s="5"/>
      <c r="BO82" s="5"/>
      <c r="BP82" s="5"/>
      <c r="BQ82" s="5"/>
      <c r="BR82" s="5"/>
    </row>
    <row r="83" customFormat="false" ht="12.7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56" t="n">
        <f aca="false">'Low pensions'!Q83</f>
        <v>122686931.123046</v>
      </c>
      <c r="E83" s="9"/>
      <c r="F83" s="42" t="n">
        <f aca="false">'Low pensions'!I83</f>
        <v>22299802.0044234</v>
      </c>
      <c r="G83" s="56" t="n">
        <f aca="false">'Low pensions'!K83</f>
        <v>2580980.81106959</v>
      </c>
      <c r="H83" s="56" t="n">
        <f aca="false">'Low pensions'!V83</f>
        <v>14199794.9100528</v>
      </c>
      <c r="I83" s="56" t="n">
        <f aca="false">'Low pensions'!M83</f>
        <v>79824.14879596</v>
      </c>
      <c r="J83" s="56" t="n">
        <f aca="false">'Low pensions'!W83</f>
        <v>439168.914743865</v>
      </c>
      <c r="K83" s="9"/>
      <c r="L83" s="56" t="n">
        <f aca="false">'Low pensions'!N83</f>
        <v>2462093.55092111</v>
      </c>
      <c r="M83" s="42"/>
      <c r="N83" s="56" t="n">
        <f aca="false">'Low pensions'!L83</f>
        <v>1024379.04687804</v>
      </c>
      <c r="O83" s="9"/>
      <c r="P83" s="56" t="n">
        <f aca="false">'Low pensions'!X83</f>
        <v>18411646.4152712</v>
      </c>
      <c r="Q83" s="42"/>
      <c r="R83" s="56" t="n">
        <f aca="false">'Low SIPA income'!G78</f>
        <v>26844767.093251</v>
      </c>
      <c r="S83" s="42"/>
      <c r="T83" s="56" t="n">
        <f aca="false">'Low SIPA income'!J78</f>
        <v>102643293.662645</v>
      </c>
      <c r="U83" s="9"/>
      <c r="V83" s="56" t="n">
        <f aca="false">'Low SIPA income'!F78</f>
        <v>159561.392733414</v>
      </c>
      <c r="W83" s="42"/>
      <c r="X83" s="56" t="n">
        <f aca="false">'Low SIPA income'!M78</f>
        <v>400772.21572032</v>
      </c>
      <c r="Y83" s="9"/>
      <c r="Z83" s="9" t="n">
        <f aca="false">R83+V83-N83-L83-F83</f>
        <v>1218053.88376186</v>
      </c>
      <c r="AA83" s="9"/>
      <c r="AB83" s="9" t="n">
        <f aca="false">T83-P83-D83</f>
        <v>-38455283.8756717</v>
      </c>
      <c r="AC83" s="24"/>
      <c r="AD83" s="9"/>
      <c r="AE83" s="9"/>
      <c r="AF83" s="9"/>
      <c r="AG83" s="9" t="n">
        <f aca="false">BF83/100*$AG$37</f>
        <v>6284499079.98766</v>
      </c>
      <c r="AH83" s="43" t="n">
        <f aca="false">(AG83-AG82)/AG82</f>
        <v>0.00338542756210796</v>
      </c>
      <c r="AI83" s="43"/>
      <c r="AJ83" s="43" t="n">
        <f aca="false">AB83/AG83</f>
        <v>-0.00611906905963732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7" t="n">
        <f aca="false">workers_and_wage_low!C71</f>
        <v>12684487</v>
      </c>
      <c r="AX83" s="7"/>
      <c r="AY83" s="43" t="n">
        <f aca="false">(AW83-AW82)/AW82</f>
        <v>0.00223344726940587</v>
      </c>
      <c r="AZ83" s="48" t="n">
        <f aca="false">workers_and_wage_low!B71</f>
        <v>7054.02632651</v>
      </c>
      <c r="BA83" s="43" t="n">
        <f aca="false">(AZ83-AZ82)/AZ82</f>
        <v>0.00114941313906533</v>
      </c>
      <c r="BB83" s="43"/>
      <c r="BC83" s="43"/>
      <c r="BD83" s="43"/>
      <c r="BE83" s="43"/>
      <c r="BF83" s="7" t="n">
        <f aca="false">BF82*(1+AY83)*(1+BA83)*(1-BE83)</f>
        <v>119.678759484719</v>
      </c>
      <c r="BG83" s="7"/>
      <c r="BH83" s="7"/>
      <c r="BI83" s="43" t="n">
        <f aca="false">T90/AG90</f>
        <v>0.0143190536771499</v>
      </c>
      <c r="BJ83" s="7"/>
      <c r="BK83" s="7"/>
      <c r="BL83" s="7"/>
      <c r="BM83" s="7"/>
      <c r="BN83" s="7"/>
      <c r="BO83" s="7"/>
      <c r="BP83" s="7"/>
      <c r="BQ83" s="7"/>
      <c r="BR83" s="7"/>
    </row>
    <row r="84" customFormat="false" ht="12.7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56" t="n">
        <f aca="false">'Low pensions'!Q84</f>
        <v>123037335.608359</v>
      </c>
      <c r="E84" s="9"/>
      <c r="F84" s="42" t="n">
        <f aca="false">'Low pensions'!I84</f>
        <v>22363492.1674458</v>
      </c>
      <c r="G84" s="56" t="n">
        <f aca="false">'Low pensions'!K84</f>
        <v>2682001.44689329</v>
      </c>
      <c r="H84" s="56" t="n">
        <f aca="false">'Low pensions'!V84</f>
        <v>14755580.6424486</v>
      </c>
      <c r="I84" s="56" t="n">
        <f aca="false">'Low pensions'!M84</f>
        <v>82948.49835752</v>
      </c>
      <c r="J84" s="56" t="n">
        <f aca="false">'Low pensions'!W84</f>
        <v>456358.164199416</v>
      </c>
      <c r="K84" s="9"/>
      <c r="L84" s="56" t="n">
        <f aca="false">'Low pensions'!N84</f>
        <v>2483121.02439715</v>
      </c>
      <c r="M84" s="42"/>
      <c r="N84" s="56" t="n">
        <f aca="false">'Low pensions'!L84</f>
        <v>1030011.58589658</v>
      </c>
      <c r="O84" s="9"/>
      <c r="P84" s="56" t="n">
        <f aca="false">'Low pensions'!X84</f>
        <v>18551746.6429112</v>
      </c>
      <c r="Q84" s="42"/>
      <c r="R84" s="56" t="n">
        <f aca="false">'Low SIPA income'!G79</f>
        <v>23341077.5356079</v>
      </c>
      <c r="S84" s="42"/>
      <c r="T84" s="56" t="n">
        <f aca="false">'Low SIPA income'!J79</f>
        <v>89246632.9682666</v>
      </c>
      <c r="U84" s="9"/>
      <c r="V84" s="56" t="n">
        <f aca="false">'Low SIPA income'!F79</f>
        <v>160205.497619581</v>
      </c>
      <c r="W84" s="42"/>
      <c r="X84" s="56" t="n">
        <f aca="false">'Low SIPA income'!M79</f>
        <v>402390.02149378</v>
      </c>
      <c r="Y84" s="9"/>
      <c r="Z84" s="9" t="n">
        <f aca="false">R84+V84-N84-L84-F84</f>
        <v>-2375341.74451207</v>
      </c>
      <c r="AA84" s="9"/>
      <c r="AB84" s="9" t="n">
        <f aca="false">T84-P84-D84</f>
        <v>-52342449.2830034</v>
      </c>
      <c r="AC84" s="24"/>
      <c r="AD84" s="9"/>
      <c r="AE84" s="9"/>
      <c r="AF84" s="9"/>
      <c r="AG84" s="9" t="n">
        <f aca="false">BF84/100*$AG$37</f>
        <v>6264828539.27878</v>
      </c>
      <c r="AH84" s="43" t="n">
        <f aca="false">(AG84-AG83)/AG83</f>
        <v>-0.00313000932270355</v>
      </c>
      <c r="AI84" s="43"/>
      <c r="AJ84" s="43" t="n">
        <f aca="false">AB84/AG84</f>
        <v>-0.00835496916712571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47" t="n">
        <f aca="false">workers_and_wage_low!C72</f>
        <v>12694395</v>
      </c>
      <c r="AX84" s="7"/>
      <c r="AY84" s="43" t="n">
        <f aca="false">(AW84-AW83)/AW83</f>
        <v>0.000781111605065305</v>
      </c>
      <c r="AZ84" s="48" t="n">
        <f aca="false">workers_and_wage_low!B72</f>
        <v>7026.45870990461</v>
      </c>
      <c r="BA84" s="43" t="n">
        <f aca="false">(AZ84-AZ83)/AZ83</f>
        <v>-0.00390806829027375</v>
      </c>
      <c r="BB84" s="43"/>
      <c r="BC84" s="43"/>
      <c r="BD84" s="43"/>
      <c r="BE84" s="43"/>
      <c r="BF84" s="7" t="n">
        <f aca="false">BF83*(1+AY84)*(1+BA84)*(1-BE84)</f>
        <v>119.304163851802</v>
      </c>
      <c r="BG84" s="7"/>
      <c r="BH84" s="7"/>
      <c r="BI84" s="43" t="n">
        <f aca="false">T91/AG91</f>
        <v>0.0164226811589239</v>
      </c>
      <c r="BJ84" s="7"/>
      <c r="BK84" s="7"/>
      <c r="BL84" s="7"/>
      <c r="BM84" s="7"/>
      <c r="BN84" s="7"/>
      <c r="BO84" s="7"/>
      <c r="BP84" s="7"/>
      <c r="BQ84" s="7"/>
      <c r="BR84" s="7"/>
    </row>
    <row r="85" customFormat="false" ht="12.7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56" t="n">
        <f aca="false">'Low pensions'!Q85</f>
        <v>123192329.406402</v>
      </c>
      <c r="E85" s="9"/>
      <c r="F85" s="42" t="n">
        <f aca="false">'Low pensions'!I85</f>
        <v>22391664.1249367</v>
      </c>
      <c r="G85" s="56" t="n">
        <f aca="false">'Low pensions'!K85</f>
        <v>2768221.1761445</v>
      </c>
      <c r="H85" s="56" t="n">
        <f aca="false">'Low pensions'!V85</f>
        <v>15229936.1538559</v>
      </c>
      <c r="I85" s="56" t="n">
        <f aca="false">'Low pensions'!M85</f>
        <v>85615.0879219901</v>
      </c>
      <c r="J85" s="56" t="n">
        <f aca="false">'Low pensions'!W85</f>
        <v>471028.953212013</v>
      </c>
      <c r="K85" s="9"/>
      <c r="L85" s="56" t="n">
        <f aca="false">'Low pensions'!N85</f>
        <v>2510449.18595255</v>
      </c>
      <c r="M85" s="42"/>
      <c r="N85" s="56" t="n">
        <f aca="false">'Low pensions'!L85</f>
        <v>1032966.72808711</v>
      </c>
      <c r="O85" s="9"/>
      <c r="P85" s="56" t="n">
        <f aca="false">'Low pensions'!X85</f>
        <v>18709810.9235591</v>
      </c>
      <c r="Q85" s="42"/>
      <c r="R85" s="56" t="n">
        <f aca="false">'Low SIPA income'!G80</f>
        <v>26864907.6133594</v>
      </c>
      <c r="S85" s="42"/>
      <c r="T85" s="56" t="n">
        <f aca="false">'Low SIPA income'!J80</f>
        <v>102720302.686893</v>
      </c>
      <c r="U85" s="9"/>
      <c r="V85" s="56" t="n">
        <f aca="false">'Low SIPA income'!F80</f>
        <v>163156.87095022</v>
      </c>
      <c r="W85" s="42"/>
      <c r="X85" s="56" t="n">
        <f aca="false">'Low SIPA income'!M80</f>
        <v>409803.020395803</v>
      </c>
      <c r="Y85" s="9"/>
      <c r="Z85" s="9" t="n">
        <f aca="false">R85+V85-N85-L85-F85</f>
        <v>1092984.44533331</v>
      </c>
      <c r="AA85" s="9"/>
      <c r="AB85" s="9" t="n">
        <f aca="false">T85-P85-D85</f>
        <v>-39181837.6430685</v>
      </c>
      <c r="AC85" s="24"/>
      <c r="AD85" s="9"/>
      <c r="AE85" s="9"/>
      <c r="AF85" s="9"/>
      <c r="AG85" s="9" t="n">
        <f aca="false">BF85/100*$AG$37</f>
        <v>6323915498.44551</v>
      </c>
      <c r="AH85" s="43" t="n">
        <f aca="false">(AG85-AG84)/AG84</f>
        <v>0.00943153652111478</v>
      </c>
      <c r="AI85" s="43" t="n">
        <f aca="false">(AG85-AG81)/AG81</f>
        <v>0.00942531913866345</v>
      </c>
      <c r="AJ85" s="43" t="n">
        <f aca="false">AB85/AG85</f>
        <v>-0.00619581929149748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47" t="n">
        <f aca="false">workers_and_wage_low!C73</f>
        <v>12734133</v>
      </c>
      <c r="AX85" s="7"/>
      <c r="AY85" s="43" t="n">
        <f aca="false">(AW85-AW84)/AW84</f>
        <v>0.00313035792568295</v>
      </c>
      <c r="AZ85" s="48" t="n">
        <f aca="false">workers_and_wage_low!B73</f>
        <v>7070.59551712485</v>
      </c>
      <c r="BA85" s="43" t="n">
        <f aca="false">(AZ85-AZ84)/AZ84</f>
        <v>0.00628151520452593</v>
      </c>
      <c r="BB85" s="43"/>
      <c r="BC85" s="43"/>
      <c r="BD85" s="43"/>
      <c r="BE85" s="43"/>
      <c r="BF85" s="7" t="n">
        <f aca="false">BF84*(1+AY85)*(1+BA85)*(1-BE85)</f>
        <v>120.429385430291</v>
      </c>
      <c r="BG85" s="7"/>
      <c r="BH85" s="7"/>
      <c r="BI85" s="43" t="n">
        <f aca="false">T92/AG92</f>
        <v>0.0142649889437734</v>
      </c>
      <c r="BJ85" s="7"/>
      <c r="BK85" s="7"/>
      <c r="BL85" s="7"/>
      <c r="BM85" s="7"/>
      <c r="BN85" s="7"/>
      <c r="BO85" s="7"/>
      <c r="BP85" s="7"/>
      <c r="BQ85" s="7"/>
      <c r="BR85" s="7"/>
    </row>
    <row r="86" customFormat="false" ht="12.7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5" t="n">
        <f aca="false">'Low pensions'!Q86</f>
        <v>123040830.058868</v>
      </c>
      <c r="E86" s="6"/>
      <c r="F86" s="8" t="n">
        <f aca="false">'Low pensions'!I86</f>
        <v>22364127.3251904</v>
      </c>
      <c r="G86" s="55" t="n">
        <f aca="false">'Low pensions'!K86</f>
        <v>2840377.67812786</v>
      </c>
      <c r="H86" s="55" t="n">
        <f aca="false">'Low pensions'!V86</f>
        <v>15626919.9381584</v>
      </c>
      <c r="I86" s="55" t="n">
        <f aca="false">'Low pensions'!M86</f>
        <v>87846.7323132399</v>
      </c>
      <c r="J86" s="55" t="n">
        <f aca="false">'Low pensions'!W86</f>
        <v>483306.802211125</v>
      </c>
      <c r="K86" s="6"/>
      <c r="L86" s="55" t="n">
        <f aca="false">'Low pensions'!N86</f>
        <v>3048597.33078299</v>
      </c>
      <c r="M86" s="8"/>
      <c r="N86" s="55" t="n">
        <f aca="false">'Low pensions'!L86</f>
        <v>1032819.84807416</v>
      </c>
      <c r="O86" s="6"/>
      <c r="P86" s="55" t="n">
        <f aca="false">'Low pensions'!X86</f>
        <v>21501456.1148383</v>
      </c>
      <c r="Q86" s="8"/>
      <c r="R86" s="55" t="n">
        <f aca="false">'Low SIPA income'!G81</f>
        <v>23446499.4279672</v>
      </c>
      <c r="S86" s="8"/>
      <c r="T86" s="55" t="n">
        <f aca="false">'Low SIPA income'!J81</f>
        <v>89649722.710797</v>
      </c>
      <c r="U86" s="6"/>
      <c r="V86" s="55" t="n">
        <f aca="false">'Low SIPA income'!F81</f>
        <v>169387.019069593</v>
      </c>
      <c r="W86" s="8"/>
      <c r="X86" s="55" t="n">
        <f aca="false">'Low SIPA income'!M81</f>
        <v>425451.356270124</v>
      </c>
      <c r="Y86" s="6"/>
      <c r="Z86" s="6" t="n">
        <f aca="false">R86+V86-N86-L86-F86</f>
        <v>-2829658.05701081</v>
      </c>
      <c r="AA86" s="6"/>
      <c r="AB86" s="6" t="n">
        <f aca="false">T86-P86-D86</f>
        <v>-54892563.4629093</v>
      </c>
      <c r="AC86" s="24"/>
      <c r="AD86" s="6"/>
      <c r="AE86" s="6"/>
      <c r="AF86" s="6"/>
      <c r="AG86" s="6" t="n">
        <f aca="false">BF86/100*$AG$37</f>
        <v>6315077571.23419</v>
      </c>
      <c r="AH86" s="36" t="n">
        <f aca="false">(AG86-AG85)/AG85</f>
        <v>-0.00139754037091178</v>
      </c>
      <c r="AI86" s="36"/>
      <c r="AJ86" s="36" t="n">
        <f aca="false">AB86/AG86</f>
        <v>-0.00869230232625334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0.000718620850799714</v>
      </c>
      <c r="AV86" s="5"/>
      <c r="AW86" s="40" t="n">
        <f aca="false">workers_and_wage_low!C74</f>
        <v>12689129</v>
      </c>
      <c r="AX86" s="5"/>
      <c r="AY86" s="36" t="n">
        <f aca="false">(AW86-AW85)/AW85</f>
        <v>-0.00353412360307529</v>
      </c>
      <c r="AZ86" s="41" t="n">
        <f aca="false">workers_and_wage_low!B74</f>
        <v>7085.75601201096</v>
      </c>
      <c r="BA86" s="36" t="n">
        <f aca="false">(AZ86-AZ85)/AZ85</f>
        <v>0.00214416096202816</v>
      </c>
      <c r="BB86" s="36"/>
      <c r="BC86" s="36"/>
      <c r="BD86" s="36"/>
      <c r="BE86" s="36"/>
      <c r="BF86" s="5" t="n">
        <f aca="false">BF85*(1+AY86)*(1+BA86)*(1-BE86)</f>
        <v>120.261080502308</v>
      </c>
      <c r="BG86" s="5"/>
      <c r="BH86" s="5"/>
      <c r="BI86" s="36" t="n">
        <f aca="false">T93/AG93</f>
        <v>0.0164321612209534</v>
      </c>
      <c r="BJ86" s="5"/>
      <c r="BK86" s="5"/>
      <c r="BL86" s="5"/>
      <c r="BM86" s="5"/>
      <c r="BN86" s="5"/>
      <c r="BO86" s="5"/>
      <c r="BP86" s="5"/>
      <c r="BQ86" s="5"/>
      <c r="BR86" s="5"/>
    </row>
    <row r="87" customFormat="false" ht="12.7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56" t="n">
        <f aca="false">'Low pensions'!Q87</f>
        <v>123064320.545221</v>
      </c>
      <c r="E87" s="9"/>
      <c r="F87" s="42" t="n">
        <f aca="false">'Low pensions'!I87</f>
        <v>22368396.9991473</v>
      </c>
      <c r="G87" s="56" t="n">
        <f aca="false">'Low pensions'!K87</f>
        <v>2935460.5298215</v>
      </c>
      <c r="H87" s="56" t="n">
        <f aca="false">'Low pensions'!V87</f>
        <v>16150037.7342001</v>
      </c>
      <c r="I87" s="56" t="n">
        <f aca="false">'Low pensions'!M87</f>
        <v>90787.4390666499</v>
      </c>
      <c r="J87" s="56" t="n">
        <f aca="false">'Low pensions'!W87</f>
        <v>499485.703119622</v>
      </c>
      <c r="K87" s="9"/>
      <c r="L87" s="56" t="n">
        <f aca="false">'Low pensions'!N87</f>
        <v>2509375.45316209</v>
      </c>
      <c r="M87" s="42"/>
      <c r="N87" s="56" t="n">
        <f aca="false">'Low pensions'!L87</f>
        <v>1033919.95782875</v>
      </c>
      <c r="O87" s="9"/>
      <c r="P87" s="56" t="n">
        <f aca="false">'Low pensions'!X87</f>
        <v>18709483.7077954</v>
      </c>
      <c r="Q87" s="42"/>
      <c r="R87" s="56" t="n">
        <f aca="false">'Low SIPA income'!G82</f>
        <v>27053024.6118336</v>
      </c>
      <c r="S87" s="42"/>
      <c r="T87" s="56" t="n">
        <f aca="false">'Low SIPA income'!J82</f>
        <v>103439584.334979</v>
      </c>
      <c r="U87" s="9"/>
      <c r="V87" s="56" t="n">
        <f aca="false">'Low SIPA income'!F82</f>
        <v>170621.983951178</v>
      </c>
      <c r="W87" s="42"/>
      <c r="X87" s="56" t="n">
        <f aca="false">'Low SIPA income'!M82</f>
        <v>428553.23200241</v>
      </c>
      <c r="Y87" s="9"/>
      <c r="Z87" s="9" t="n">
        <f aca="false">R87+V87-N87-L87-F87</f>
        <v>1311954.1856466</v>
      </c>
      <c r="AA87" s="9"/>
      <c r="AB87" s="9" t="n">
        <f aca="false">T87-P87-D87</f>
        <v>-38334219.9180376</v>
      </c>
      <c r="AC87" s="24"/>
      <c r="AD87" s="9"/>
      <c r="AE87" s="9"/>
      <c r="AF87" s="9"/>
      <c r="AG87" s="9" t="n">
        <f aca="false">BF87/100*$AG$37</f>
        <v>6338777032.16984</v>
      </c>
      <c r="AH87" s="43" t="n">
        <f aca="false">(AG87-AG86)/AG86</f>
        <v>0.00375283766007871</v>
      </c>
      <c r="AI87" s="43"/>
      <c r="AJ87" s="43" t="n">
        <f aca="false">AB87/AG87</f>
        <v>-0.00604757348672909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7" t="n">
        <f aca="false">workers_and_wage_low!C75</f>
        <v>12717783</v>
      </c>
      <c r="AX87" s="7"/>
      <c r="AY87" s="43" t="n">
        <f aca="false">(AW87-AW86)/AW86</f>
        <v>0.00225815341620374</v>
      </c>
      <c r="AZ87" s="48" t="n">
        <f aca="false">workers_and_wage_low!B75</f>
        <v>7096.32311773217</v>
      </c>
      <c r="BA87" s="43" t="n">
        <f aca="false">(AZ87-AZ86)/AZ86</f>
        <v>0.00149131662214986</v>
      </c>
      <c r="BB87" s="43"/>
      <c r="BC87" s="43"/>
      <c r="BD87" s="43"/>
      <c r="BE87" s="43"/>
      <c r="BF87" s="7" t="n">
        <f aca="false">BF86*(1+AY87)*(1+BA87)*(1-BE87)</f>
        <v>120.712400814259</v>
      </c>
      <c r="BG87" s="7"/>
      <c r="BH87" s="7"/>
      <c r="BI87" s="43" t="n">
        <f aca="false">T94/AG94</f>
        <v>0.0141915113428959</v>
      </c>
      <c r="BJ87" s="7"/>
      <c r="BK87" s="7"/>
      <c r="BL87" s="7"/>
      <c r="BM87" s="7"/>
      <c r="BN87" s="7"/>
      <c r="BO87" s="7"/>
      <c r="BP87" s="7"/>
      <c r="BQ87" s="7"/>
      <c r="BR87" s="7"/>
    </row>
    <row r="88" customFormat="false" ht="12.7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56" t="n">
        <f aca="false">'Low pensions'!Q88</f>
        <v>122978870.217756</v>
      </c>
      <c r="E88" s="9"/>
      <c r="F88" s="42" t="n">
        <f aca="false">'Low pensions'!I88</f>
        <v>22352865.3906357</v>
      </c>
      <c r="G88" s="56" t="n">
        <f aca="false">'Low pensions'!K88</f>
        <v>2998862.61577513</v>
      </c>
      <c r="H88" s="56" t="n">
        <f aca="false">'Low pensions'!V88</f>
        <v>16498857.3044774</v>
      </c>
      <c r="I88" s="56" t="n">
        <f aca="false">'Low pensions'!M88</f>
        <v>92748.3283229396</v>
      </c>
      <c r="J88" s="56" t="n">
        <f aca="false">'Low pensions'!W88</f>
        <v>510273.937251863</v>
      </c>
      <c r="K88" s="9"/>
      <c r="L88" s="56" t="n">
        <f aca="false">'Low pensions'!N88</f>
        <v>2475098.05484132</v>
      </c>
      <c r="M88" s="42"/>
      <c r="N88" s="56" t="n">
        <f aca="false">'Low pensions'!L88</f>
        <v>1034212.99696356</v>
      </c>
      <c r="O88" s="9"/>
      <c r="P88" s="56" t="n">
        <f aca="false">'Low pensions'!X88</f>
        <v>18533230.3398202</v>
      </c>
      <c r="Q88" s="42"/>
      <c r="R88" s="56" t="n">
        <f aca="false">'Low SIPA income'!G83</f>
        <v>23799797.6364508</v>
      </c>
      <c r="S88" s="42"/>
      <c r="T88" s="56" t="n">
        <f aca="false">'Low SIPA income'!J83</f>
        <v>91000589.0318905</v>
      </c>
      <c r="U88" s="9"/>
      <c r="V88" s="56" t="n">
        <f aca="false">'Low SIPA income'!F83</f>
        <v>163370.56595057</v>
      </c>
      <c r="W88" s="42"/>
      <c r="X88" s="56" t="n">
        <f aca="false">'Low SIPA income'!M83</f>
        <v>410339.760626704</v>
      </c>
      <c r="Y88" s="9"/>
      <c r="Z88" s="9" t="n">
        <f aca="false">R88+V88-N88-L88-F88</f>
        <v>-1899008.24003918</v>
      </c>
      <c r="AA88" s="9"/>
      <c r="AB88" s="9" t="n">
        <f aca="false">T88-P88-D88</f>
        <v>-50511511.5256853</v>
      </c>
      <c r="AC88" s="24"/>
      <c r="AD88" s="9"/>
      <c r="AE88" s="9"/>
      <c r="AF88" s="9"/>
      <c r="AG88" s="9" t="n">
        <f aca="false">BF88/100*$AG$37</f>
        <v>6351529844.44013</v>
      </c>
      <c r="AH88" s="43" t="n">
        <f aca="false">(AG88-AG87)/AG87</f>
        <v>0.0020118726696922</v>
      </c>
      <c r="AI88" s="43"/>
      <c r="AJ88" s="43" t="n">
        <f aca="false">AB88/AG88</f>
        <v>-0.00795265278803672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47" t="n">
        <f aca="false">workers_and_wage_low!C76</f>
        <v>12735624</v>
      </c>
      <c r="AX88" s="7"/>
      <c r="AY88" s="43" t="n">
        <f aca="false">(AW88-AW87)/AW87</f>
        <v>0.00140283884384566</v>
      </c>
      <c r="AZ88" s="48" t="n">
        <f aca="false">workers_and_wage_low!B76</f>
        <v>7100.63896411306</v>
      </c>
      <c r="BA88" s="43" t="n">
        <f aca="false">(AZ88-AZ87)/AZ87</f>
        <v>0.000608180646411824</v>
      </c>
      <c r="BB88" s="43"/>
      <c r="BC88" s="43"/>
      <c r="BD88" s="43"/>
      <c r="BE88" s="43"/>
      <c r="BF88" s="7" t="n">
        <f aca="false">BF87*(1+AY88)*(1+BA88)*(1-BE88)</f>
        <v>120.95525879435</v>
      </c>
      <c r="BG88" s="7"/>
      <c r="BH88" s="7"/>
      <c r="BI88" s="43" t="n">
        <f aca="false">T95/AG95</f>
        <v>0.0161806109353508</v>
      </c>
      <c r="BJ88" s="7"/>
      <c r="BK88" s="7"/>
      <c r="BL88" s="7"/>
      <c r="BM88" s="7"/>
      <c r="BN88" s="7"/>
      <c r="BO88" s="7"/>
      <c r="BP88" s="7"/>
      <c r="BQ88" s="7"/>
      <c r="BR88" s="7"/>
    </row>
    <row r="89" customFormat="false" ht="12.7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56" t="n">
        <f aca="false">'Low pensions'!Q89</f>
        <v>123194550.541069</v>
      </c>
      <c r="E89" s="9"/>
      <c r="F89" s="42" t="n">
        <f aca="false">'Low pensions'!I89</f>
        <v>22392067.8424544</v>
      </c>
      <c r="G89" s="56" t="n">
        <f aca="false">'Low pensions'!K89</f>
        <v>3055589.60803168</v>
      </c>
      <c r="H89" s="56" t="n">
        <f aca="false">'Low pensions'!V89</f>
        <v>16810952.4787043</v>
      </c>
      <c r="I89" s="56" t="n">
        <f aca="false">'Low pensions'!M89</f>
        <v>94502.7713824203</v>
      </c>
      <c r="J89" s="56" t="n">
        <f aca="false">'Low pensions'!W89</f>
        <v>519926.365320737</v>
      </c>
      <c r="K89" s="9"/>
      <c r="L89" s="56" t="n">
        <f aca="false">'Low pensions'!N89</f>
        <v>2506007.2601108</v>
      </c>
      <c r="M89" s="42"/>
      <c r="N89" s="56" t="n">
        <f aca="false">'Low pensions'!L89</f>
        <v>1038007.60419668</v>
      </c>
      <c r="O89" s="9"/>
      <c r="P89" s="56" t="n">
        <f aca="false">'Low pensions'!X89</f>
        <v>18714495.1623062</v>
      </c>
      <c r="Q89" s="42"/>
      <c r="R89" s="56" t="n">
        <f aca="false">'Low SIPA income'!G84</f>
        <v>27345770.2307307</v>
      </c>
      <c r="S89" s="42"/>
      <c r="T89" s="56" t="n">
        <f aca="false">'Low SIPA income'!J84</f>
        <v>104558922.581593</v>
      </c>
      <c r="U89" s="9"/>
      <c r="V89" s="56" t="n">
        <f aca="false">'Low SIPA income'!F84</f>
        <v>161178.031020991</v>
      </c>
      <c r="W89" s="42"/>
      <c r="X89" s="56" t="n">
        <f aca="false">'Low SIPA income'!M84</f>
        <v>404832.745008962</v>
      </c>
      <c r="Y89" s="9"/>
      <c r="Z89" s="9" t="n">
        <f aca="false">R89+V89-N89-L89-F89</f>
        <v>1570865.5549898</v>
      </c>
      <c r="AA89" s="9"/>
      <c r="AB89" s="9" t="n">
        <f aca="false">T89-P89-D89</f>
        <v>-37350123.1217827</v>
      </c>
      <c r="AC89" s="24"/>
      <c r="AD89" s="9"/>
      <c r="AE89" s="9"/>
      <c r="AF89" s="9"/>
      <c r="AG89" s="9" t="n">
        <f aca="false">BF89/100*$AG$37</f>
        <v>6342049001.23346</v>
      </c>
      <c r="AH89" s="43" t="n">
        <f aca="false">(AG89-AG88)/AG88</f>
        <v>-0.00149268655566027</v>
      </c>
      <c r="AI89" s="43" t="n">
        <f aca="false">(AG89-AG85)/AG85</f>
        <v>0.00286744862299561</v>
      </c>
      <c r="AJ89" s="43" t="n">
        <f aca="false">AB89/AG89</f>
        <v>-0.00588928327651181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47" t="n">
        <f aca="false">workers_and_wage_low!C77</f>
        <v>12766195</v>
      </c>
      <c r="AX89" s="7"/>
      <c r="AY89" s="43" t="n">
        <f aca="false">(AW89-AW88)/AW88</f>
        <v>0.00240043204793106</v>
      </c>
      <c r="AZ89" s="48" t="n">
        <f aca="false">workers_and_wage_low!B77</f>
        <v>7073.06153221581</v>
      </c>
      <c r="BA89" s="43" t="n">
        <f aca="false">(AZ89-AZ88)/AZ88</f>
        <v>-0.00388379581564806</v>
      </c>
      <c r="BB89" s="43"/>
      <c r="BC89" s="43"/>
      <c r="BD89" s="43"/>
      <c r="BE89" s="43"/>
      <c r="BF89" s="7" t="n">
        <f aca="false">BF88*(1+AY89)*(1+BA89)*(1-BE89)</f>
        <v>120.774710505712</v>
      </c>
      <c r="BG89" s="7"/>
      <c r="BH89" s="7"/>
      <c r="BI89" s="43" t="n">
        <f aca="false">T96/AG96</f>
        <v>0.0142975122741413</v>
      </c>
      <c r="BJ89" s="7"/>
      <c r="BK89" s="7"/>
      <c r="BL89" s="7"/>
      <c r="BM89" s="7"/>
      <c r="BN89" s="7"/>
      <c r="BO89" s="7"/>
      <c r="BP89" s="7"/>
      <c r="BQ89" s="7"/>
      <c r="BR89" s="7"/>
    </row>
    <row r="90" customFormat="false" ht="12.7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5" t="n">
        <f aca="false">'Low pensions'!Q90</f>
        <v>123622604.960573</v>
      </c>
      <c r="E90" s="6"/>
      <c r="F90" s="8" t="n">
        <f aca="false">'Low pensions'!I90</f>
        <v>22469871.8001757</v>
      </c>
      <c r="G90" s="55" t="n">
        <f aca="false">'Low pensions'!K90</f>
        <v>3118925.58234261</v>
      </c>
      <c r="H90" s="55" t="n">
        <f aca="false">'Low pensions'!V90</f>
        <v>17159408.3222295</v>
      </c>
      <c r="I90" s="55" t="n">
        <f aca="false">'Low pensions'!M90</f>
        <v>96461.6159487399</v>
      </c>
      <c r="J90" s="55" t="n">
        <f aca="false">'Low pensions'!W90</f>
        <v>530703.350172043</v>
      </c>
      <c r="K90" s="6"/>
      <c r="L90" s="55" t="n">
        <f aca="false">'Low pensions'!N90</f>
        <v>2959710.65528828</v>
      </c>
      <c r="M90" s="8"/>
      <c r="N90" s="55" t="n">
        <f aca="false">'Low pensions'!L90</f>
        <v>1042539.28740396</v>
      </c>
      <c r="O90" s="6"/>
      <c r="P90" s="55" t="n">
        <f aca="false">'Low pensions'!X90</f>
        <v>21093696.2206411</v>
      </c>
      <c r="Q90" s="8"/>
      <c r="R90" s="55" t="n">
        <f aca="false">'Low SIPA income'!G85</f>
        <v>23747349.9532041</v>
      </c>
      <c r="S90" s="8"/>
      <c r="T90" s="55" t="n">
        <f aca="false">'Low SIPA income'!J85</f>
        <v>90800050.7692669</v>
      </c>
      <c r="U90" s="6"/>
      <c r="V90" s="55" t="n">
        <f aca="false">'Low SIPA income'!F85</f>
        <v>163514.798155555</v>
      </c>
      <c r="W90" s="8"/>
      <c r="X90" s="55" t="n">
        <f aca="false">'Low SIPA income'!M85</f>
        <v>410702.030342328</v>
      </c>
      <c r="Y90" s="6"/>
      <c r="Z90" s="6" t="n">
        <f aca="false">R90+V90-N90-L90-F90</f>
        <v>-2561256.99150827</v>
      </c>
      <c r="AA90" s="6"/>
      <c r="AB90" s="6" t="n">
        <f aca="false">T90-P90-D90</f>
        <v>-53916250.4119469</v>
      </c>
      <c r="AC90" s="24"/>
      <c r="AD90" s="6"/>
      <c r="AE90" s="6"/>
      <c r="AF90" s="6"/>
      <c r="AG90" s="6" t="n">
        <f aca="false">BF90/100*$AG$37</f>
        <v>6341204720.40441</v>
      </c>
      <c r="AH90" s="36" t="n">
        <f aca="false">(AG90-AG89)/AG89</f>
        <v>-0.000133124299242534</v>
      </c>
      <c r="AI90" s="36"/>
      <c r="AJ90" s="36" t="n">
        <f aca="false">AB90/AG90</f>
        <v>-0.00850252480233888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0.00226775580718267</v>
      </c>
      <c r="AV90" s="5"/>
      <c r="AW90" s="40" t="n">
        <f aca="false">workers_and_wage_low!C78</f>
        <v>12779769</v>
      </c>
      <c r="AX90" s="5"/>
      <c r="AY90" s="36" t="n">
        <f aca="false">(AW90-AW89)/AW89</f>
        <v>0.00106327688085604</v>
      </c>
      <c r="AZ90" s="41" t="n">
        <f aca="false">workers_and_wage_low!B78</f>
        <v>7064.60830117689</v>
      </c>
      <c r="BA90" s="36" t="n">
        <f aca="false">(AZ90-AZ89)/AZ89</f>
        <v>-0.00119513042554746</v>
      </c>
      <c r="BB90" s="36"/>
      <c r="BC90" s="36"/>
      <c r="BD90" s="36"/>
      <c r="BE90" s="36"/>
      <c r="BF90" s="5" t="n">
        <f aca="false">BF89*(1+AY90)*(1+BA90)*(1-BE90)</f>
        <v>120.758632457009</v>
      </c>
      <c r="BG90" s="5"/>
      <c r="BH90" s="5"/>
      <c r="BI90" s="36" t="n">
        <f aca="false">T97/AG97</f>
        <v>0.0162775928601422</v>
      </c>
      <c r="BJ90" s="5"/>
      <c r="BK90" s="5"/>
      <c r="BL90" s="5"/>
      <c r="BM90" s="5"/>
      <c r="BN90" s="5"/>
      <c r="BO90" s="5"/>
      <c r="BP90" s="5"/>
      <c r="BQ90" s="5"/>
      <c r="BR90" s="5"/>
    </row>
    <row r="91" customFormat="false" ht="12.7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56" t="n">
        <f aca="false">'Low pensions'!Q91</f>
        <v>124490389.580096</v>
      </c>
      <c r="E91" s="9"/>
      <c r="F91" s="42" t="n">
        <f aca="false">'Low pensions'!I91</f>
        <v>22627601.9269359</v>
      </c>
      <c r="G91" s="56" t="n">
        <f aca="false">'Low pensions'!K91</f>
        <v>3168129.99688338</v>
      </c>
      <c r="H91" s="56" t="n">
        <f aca="false">'Low pensions'!V91</f>
        <v>17430116.4933835</v>
      </c>
      <c r="I91" s="56" t="n">
        <f aca="false">'Low pensions'!M91</f>
        <v>97983.4019654696</v>
      </c>
      <c r="J91" s="56" t="n">
        <f aca="false">'Low pensions'!W91</f>
        <v>539075.767836626</v>
      </c>
      <c r="K91" s="9"/>
      <c r="L91" s="56" t="n">
        <f aca="false">'Low pensions'!N91</f>
        <v>2384503.75937909</v>
      </c>
      <c r="M91" s="42"/>
      <c r="N91" s="56" t="n">
        <f aca="false">'Low pensions'!L91</f>
        <v>1051277.92313503</v>
      </c>
      <c r="O91" s="9"/>
      <c r="P91" s="56" t="n">
        <f aca="false">'Low pensions'!X91</f>
        <v>18157022.2988277</v>
      </c>
      <c r="Q91" s="42"/>
      <c r="R91" s="56" t="n">
        <f aca="false">'Low SIPA income'!G86</f>
        <v>27406751.8461281</v>
      </c>
      <c r="S91" s="42"/>
      <c r="T91" s="56" t="n">
        <f aca="false">'Low SIPA income'!J86</f>
        <v>104792091.073445</v>
      </c>
      <c r="U91" s="9"/>
      <c r="V91" s="56" t="n">
        <f aca="false">'Low SIPA income'!F86</f>
        <v>162451.632015268</v>
      </c>
      <c r="W91" s="42"/>
      <c r="X91" s="56" t="n">
        <f aca="false">'Low SIPA income'!M86</f>
        <v>408031.66351723</v>
      </c>
      <c r="Y91" s="9"/>
      <c r="Z91" s="9" t="n">
        <f aca="false">R91+V91-N91-L91-F91</f>
        <v>1505819.86869334</v>
      </c>
      <c r="AA91" s="9"/>
      <c r="AB91" s="9" t="n">
        <f aca="false">T91-P91-D91</f>
        <v>-37855320.8054793</v>
      </c>
      <c r="AC91" s="24"/>
      <c r="AD91" s="9"/>
      <c r="AE91" s="9"/>
      <c r="AF91" s="9"/>
      <c r="AG91" s="9" t="n">
        <f aca="false">BF91/100*$AG$37</f>
        <v>6380936831.16428</v>
      </c>
      <c r="AH91" s="43" t="n">
        <f aca="false">(AG91-AG90)/AG90</f>
        <v>0.00626570383889683</v>
      </c>
      <c r="AI91" s="43"/>
      <c r="AJ91" s="43" t="n">
        <f aca="false">AB91/AG91</f>
        <v>-0.00593256473259462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7" t="n">
        <f aca="false">workers_and_wage_low!C79</f>
        <v>12797202</v>
      </c>
      <c r="AX91" s="7"/>
      <c r="AY91" s="43" t="n">
        <f aca="false">(AW91-AW90)/AW90</f>
        <v>0.00136410916347549</v>
      </c>
      <c r="AZ91" s="48" t="n">
        <f aca="false">workers_and_wage_low!B79</f>
        <v>7099.18897579475</v>
      </c>
      <c r="BA91" s="43" t="n">
        <f aca="false">(AZ91-AZ90)/AZ90</f>
        <v>0.00489491747364107</v>
      </c>
      <c r="BB91" s="43"/>
      <c r="BC91" s="43"/>
      <c r="BD91" s="43"/>
      <c r="BE91" s="43"/>
      <c r="BF91" s="7" t="n">
        <f aca="false">BF90*(1+AY91)*(1+BA91)*(1-BE91)</f>
        <v>121.515270283975</v>
      </c>
      <c r="BG91" s="7"/>
      <c r="BH91" s="7"/>
      <c r="BI91" s="43" t="n">
        <f aca="false">T98/AG98</f>
        <v>0.0143180913703973</v>
      </c>
      <c r="BJ91" s="7"/>
      <c r="BK91" s="7"/>
      <c r="BL91" s="7"/>
      <c r="BM91" s="7"/>
      <c r="BN91" s="7"/>
      <c r="BO91" s="7"/>
      <c r="BP91" s="7"/>
      <c r="BQ91" s="7"/>
      <c r="BR91" s="7"/>
    </row>
    <row r="92" customFormat="false" ht="12.7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56" t="n">
        <f aca="false">'Low pensions'!Q92</f>
        <v>124897167.507293</v>
      </c>
      <c r="E92" s="9"/>
      <c r="F92" s="42" t="n">
        <f aca="false">'Low pensions'!I92</f>
        <v>22701538.6303257</v>
      </c>
      <c r="G92" s="56" t="n">
        <f aca="false">'Low pensions'!K92</f>
        <v>3174444.72502116</v>
      </c>
      <c r="H92" s="56" t="n">
        <f aca="false">'Low pensions'!V92</f>
        <v>17464858.2644515</v>
      </c>
      <c r="I92" s="56" t="n">
        <f aca="false">'Low pensions'!M92</f>
        <v>98178.7028357</v>
      </c>
      <c r="J92" s="56" t="n">
        <f aca="false">'Low pensions'!W92</f>
        <v>540150.255601561</v>
      </c>
      <c r="K92" s="9"/>
      <c r="L92" s="56" t="n">
        <f aca="false">'Low pensions'!N92</f>
        <v>2439313.28118778</v>
      </c>
      <c r="M92" s="42"/>
      <c r="N92" s="56" t="n">
        <f aca="false">'Low pensions'!L92</f>
        <v>1055366.7173554</v>
      </c>
      <c r="O92" s="9"/>
      <c r="P92" s="56" t="n">
        <f aca="false">'Low pensions'!X92</f>
        <v>18463924.5074577</v>
      </c>
      <c r="Q92" s="42"/>
      <c r="R92" s="56" t="n">
        <f aca="false">'Low SIPA income'!G87</f>
        <v>23881354.2110265</v>
      </c>
      <c r="S92" s="42"/>
      <c r="T92" s="56" t="n">
        <f aca="false">'Low SIPA income'!J87</f>
        <v>91312427.6634277</v>
      </c>
      <c r="U92" s="9"/>
      <c r="V92" s="56" t="n">
        <f aca="false">'Low SIPA income'!F87</f>
        <v>161698.145403963</v>
      </c>
      <c r="W92" s="42"/>
      <c r="X92" s="56" t="n">
        <f aca="false">'Low SIPA income'!M87</f>
        <v>406139.12238585</v>
      </c>
      <c r="Y92" s="9"/>
      <c r="Z92" s="9" t="n">
        <f aca="false">R92+V92-N92-L92-F92</f>
        <v>-2153166.27243843</v>
      </c>
      <c r="AA92" s="9"/>
      <c r="AB92" s="9" t="n">
        <f aca="false">T92-P92-D92</f>
        <v>-52048664.3513229</v>
      </c>
      <c r="AC92" s="24"/>
      <c r="AD92" s="9"/>
      <c r="AE92" s="9"/>
      <c r="AF92" s="9"/>
      <c r="AG92" s="9" t="n">
        <f aca="false">BF92/100*$AG$37</f>
        <v>6401156567.5475</v>
      </c>
      <c r="AH92" s="43" t="n">
        <f aca="false">(AG92-AG91)/AG91</f>
        <v>0.00316877237907518</v>
      </c>
      <c r="AI92" s="43"/>
      <c r="AJ92" s="43" t="n">
        <f aca="false">AB92/AG92</f>
        <v>-0.00813113439768034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47" t="n">
        <f aca="false">workers_and_wage_low!C80</f>
        <v>12832073</v>
      </c>
      <c r="AX92" s="7"/>
      <c r="AY92" s="43" t="n">
        <f aca="false">(AW92-AW91)/AW91</f>
        <v>0.00272489251947418</v>
      </c>
      <c r="AZ92" s="48" t="n">
        <f aca="false">workers_and_wage_low!B80</f>
        <v>7102.33159948881</v>
      </c>
      <c r="BA92" s="43" t="n">
        <f aca="false">(AZ92-AZ91)/AZ91</f>
        <v>0.000442673621560818</v>
      </c>
      <c r="BB92" s="43"/>
      <c r="BC92" s="43"/>
      <c r="BD92" s="43"/>
      <c r="BE92" s="43"/>
      <c r="BF92" s="7" t="n">
        <f aca="false">BF91*(1+AY92)*(1+BA92)*(1-BE92)</f>
        <v>121.900324516087</v>
      </c>
      <c r="BG92" s="7"/>
      <c r="BH92" s="7"/>
      <c r="BI92" s="43" t="n">
        <f aca="false">T99/AG99</f>
        <v>0.0163879905946866</v>
      </c>
      <c r="BJ92" s="7"/>
      <c r="BK92" s="7"/>
      <c r="BL92" s="7"/>
      <c r="BM92" s="7"/>
      <c r="BN92" s="7"/>
      <c r="BO92" s="7"/>
      <c r="BP92" s="7"/>
      <c r="BQ92" s="7"/>
      <c r="BR92" s="7"/>
    </row>
    <row r="93" customFormat="false" ht="12.7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56" t="n">
        <f aca="false">'Low pensions'!Q93</f>
        <v>125135060.829766</v>
      </c>
      <c r="E93" s="9"/>
      <c r="F93" s="42" t="n">
        <f aca="false">'Low pensions'!I93</f>
        <v>22744778.557682</v>
      </c>
      <c r="G93" s="56" t="n">
        <f aca="false">'Low pensions'!K93</f>
        <v>3224354.55238874</v>
      </c>
      <c r="H93" s="56" t="n">
        <f aca="false">'Low pensions'!V93</f>
        <v>17739447.4088482</v>
      </c>
      <c r="I93" s="56" t="n">
        <f aca="false">'Low pensions'!M93</f>
        <v>99722.3057439802</v>
      </c>
      <c r="J93" s="56" t="n">
        <f aca="false">'Low pensions'!W93</f>
        <v>548642.703366431</v>
      </c>
      <c r="K93" s="9"/>
      <c r="L93" s="56" t="n">
        <f aca="false">'Low pensions'!N93</f>
        <v>2444565.98194138</v>
      </c>
      <c r="M93" s="42"/>
      <c r="N93" s="56" t="n">
        <f aca="false">'Low pensions'!L93</f>
        <v>1058516.12183062</v>
      </c>
      <c r="O93" s="9"/>
      <c r="P93" s="56" t="n">
        <f aca="false">'Low pensions'!X93</f>
        <v>18508507.8908365</v>
      </c>
      <c r="Q93" s="42"/>
      <c r="R93" s="56" t="n">
        <f aca="false">'Low SIPA income'!G88</f>
        <v>27503132.1798444</v>
      </c>
      <c r="S93" s="42"/>
      <c r="T93" s="56" t="n">
        <f aca="false">'Low SIPA income'!J88</f>
        <v>105160609.632856</v>
      </c>
      <c r="U93" s="9"/>
      <c r="V93" s="56" t="n">
        <f aca="false">'Low SIPA income'!F88</f>
        <v>157438.098667293</v>
      </c>
      <c r="W93" s="42"/>
      <c r="X93" s="56" t="n">
        <f aca="false">'Low SIPA income'!M88</f>
        <v>395439.113188889</v>
      </c>
      <c r="Y93" s="9"/>
      <c r="Z93" s="9" t="n">
        <f aca="false">R93+V93-N93-L93-F93</f>
        <v>1412709.61705773</v>
      </c>
      <c r="AA93" s="9"/>
      <c r="AB93" s="9" t="n">
        <f aca="false">T93-P93-D93</f>
        <v>-38482959.0877458</v>
      </c>
      <c r="AC93" s="24"/>
      <c r="AD93" s="9"/>
      <c r="AE93" s="9"/>
      <c r="AF93" s="9"/>
      <c r="AG93" s="9" t="n">
        <f aca="false">BF93/100*$AG$37</f>
        <v>6399682197.54082</v>
      </c>
      <c r="AH93" s="43" t="n">
        <f aca="false">(AG93-AG92)/AG92</f>
        <v>-0.000230328689998809</v>
      </c>
      <c r="AI93" s="43" t="n">
        <f aca="false">(AG93-AG89)/AG89</f>
        <v>0.00908747256543507</v>
      </c>
      <c r="AJ93" s="43" t="n">
        <f aca="false">AB93/AG93</f>
        <v>-0.00601326095576019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47" t="n">
        <f aca="false">workers_and_wage_low!C81</f>
        <v>12798575</v>
      </c>
      <c r="AX93" s="7"/>
      <c r="AY93" s="43" t="n">
        <f aca="false">(AW93-AW92)/AW92</f>
        <v>-0.00261049013670667</v>
      </c>
      <c r="AZ93" s="48" t="n">
        <f aca="false">workers_and_wage_low!B81</f>
        <v>7119.28054038669</v>
      </c>
      <c r="BA93" s="43" t="n">
        <f aca="false">(AZ93-AZ92)/AZ92</f>
        <v>0.00238639109712924</v>
      </c>
      <c r="BB93" s="43"/>
      <c r="BC93" s="43"/>
      <c r="BD93" s="43"/>
      <c r="BE93" s="43"/>
      <c r="BF93" s="7" t="n">
        <f aca="false">BF92*(1+AY93)*(1+BA93)*(1-BE93)</f>
        <v>121.872247374031</v>
      </c>
      <c r="BG93" s="7"/>
      <c r="BH93" s="7"/>
      <c r="BI93" s="43" t="n">
        <f aca="false">T100/AG100</f>
        <v>0.0142116316251761</v>
      </c>
      <c r="BJ93" s="7"/>
      <c r="BK93" s="7"/>
      <c r="BL93" s="7"/>
      <c r="BM93" s="7"/>
      <c r="BN93" s="7"/>
      <c r="BO93" s="7"/>
      <c r="BP93" s="7"/>
      <c r="BQ93" s="7"/>
      <c r="BR93" s="7"/>
    </row>
    <row r="94" customFormat="false" ht="12.7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5" t="n">
        <f aca="false">'Low pensions'!Q94</f>
        <v>125672136.627383</v>
      </c>
      <c r="E94" s="6"/>
      <c r="F94" s="8" t="n">
        <f aca="false">'Low pensions'!I94</f>
        <v>22842398.4413859</v>
      </c>
      <c r="G94" s="55" t="n">
        <f aca="false">'Low pensions'!K94</f>
        <v>3281609.17217151</v>
      </c>
      <c r="H94" s="55" t="n">
        <f aca="false">'Low pensions'!V94</f>
        <v>18054445.4340491</v>
      </c>
      <c r="I94" s="55" t="n">
        <f aca="false">'Low pensions'!M94</f>
        <v>101493.06718056</v>
      </c>
      <c r="J94" s="55" t="n">
        <f aca="false">'Low pensions'!W94</f>
        <v>558384.910331403</v>
      </c>
      <c r="K94" s="6"/>
      <c r="L94" s="55" t="n">
        <f aca="false">'Low pensions'!N94</f>
        <v>2958326.83951686</v>
      </c>
      <c r="M94" s="8"/>
      <c r="N94" s="55" t="n">
        <f aca="false">'Low pensions'!L94</f>
        <v>1063940.21724534</v>
      </c>
      <c r="O94" s="6"/>
      <c r="P94" s="55" t="n">
        <f aca="false">'Low pensions'!X94</f>
        <v>21204257.195717</v>
      </c>
      <c r="Q94" s="8"/>
      <c r="R94" s="55" t="n">
        <f aca="false">'Low SIPA income'!G89</f>
        <v>23918998.3049224</v>
      </c>
      <c r="S94" s="8"/>
      <c r="T94" s="55" t="n">
        <f aca="false">'Low SIPA income'!J89</f>
        <v>91456363.1191163</v>
      </c>
      <c r="U94" s="6"/>
      <c r="V94" s="55" t="n">
        <f aca="false">'Low SIPA income'!F89</f>
        <v>160718.024307691</v>
      </c>
      <c r="W94" s="8"/>
      <c r="X94" s="55" t="n">
        <f aca="false">'Low SIPA income'!M89</f>
        <v>403677.340768768</v>
      </c>
      <c r="Y94" s="6"/>
      <c r="Z94" s="6" t="n">
        <f aca="false">R94+V94-N94-L94-F94</f>
        <v>-2784949.16891799</v>
      </c>
      <c r="AA94" s="6"/>
      <c r="AB94" s="6" t="n">
        <f aca="false">T94-P94-D94</f>
        <v>-55420030.7039833</v>
      </c>
      <c r="AC94" s="24"/>
      <c r="AD94" s="6"/>
      <c r="AE94" s="6"/>
      <c r="AF94" s="6"/>
      <c r="AG94" s="6" t="n">
        <f aca="false">BF94/100*$AG$37</f>
        <v>6444441392.41719</v>
      </c>
      <c r="AH94" s="36" t="n">
        <f aca="false">(AG94-AG93)/AG93</f>
        <v>0.00699397149651727</v>
      </c>
      <c r="AI94" s="36"/>
      <c r="AJ94" s="36" t="n">
        <f aca="false">AB94/AG94</f>
        <v>-0.00859966400954363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0.00611419877067469</v>
      </c>
      <c r="AV94" s="5"/>
      <c r="AW94" s="40" t="n">
        <f aca="false">workers_and_wage_low!C82</f>
        <v>12861914</v>
      </c>
      <c r="AX94" s="5"/>
      <c r="AY94" s="36" t="n">
        <f aca="false">(AW94-AW93)/AW93</f>
        <v>0.0049489103279076</v>
      </c>
      <c r="AZ94" s="41" t="n">
        <f aca="false">workers_and_wage_low!B82</f>
        <v>7133.76820640827</v>
      </c>
      <c r="BA94" s="36" t="n">
        <f aca="false">(AZ94-AZ93)/AZ93</f>
        <v>0.00203499018466739</v>
      </c>
      <c r="BB94" s="36"/>
      <c r="BC94" s="36"/>
      <c r="BD94" s="36"/>
      <c r="BE94" s="36"/>
      <c r="BF94" s="5" t="n">
        <f aca="false">BF93*(1+AY94)*(1+BA94)*(1-BE94)</f>
        <v>122.724618398381</v>
      </c>
      <c r="BG94" s="5"/>
      <c r="BH94" s="5"/>
      <c r="BI94" s="36" t="n">
        <f aca="false">T101/AG101</f>
        <v>0.0164830000053979</v>
      </c>
      <c r="BJ94" s="5"/>
      <c r="BK94" s="5"/>
      <c r="BL94" s="5"/>
      <c r="BM94" s="5"/>
      <c r="BN94" s="5"/>
      <c r="BO94" s="5"/>
      <c r="BP94" s="5"/>
      <c r="BQ94" s="5"/>
      <c r="BR94" s="5"/>
    </row>
    <row r="95" customFormat="false" ht="12.7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56" t="n">
        <f aca="false">'Low pensions'!Q95</f>
        <v>126039427.594096</v>
      </c>
      <c r="E95" s="9"/>
      <c r="F95" s="42" t="n">
        <f aca="false">'Low pensions'!I95</f>
        <v>22909157.922292</v>
      </c>
      <c r="G95" s="56" t="n">
        <f aca="false">'Low pensions'!K95</f>
        <v>3342405.93369664</v>
      </c>
      <c r="H95" s="56" t="n">
        <f aca="false">'Low pensions'!V95</f>
        <v>18388931.2780157</v>
      </c>
      <c r="I95" s="56" t="n">
        <f aca="false">'Low pensions'!M95</f>
        <v>103373.37939268</v>
      </c>
      <c r="J95" s="56" t="n">
        <f aca="false">'Low pensions'!W95</f>
        <v>568729.833340693</v>
      </c>
      <c r="K95" s="9"/>
      <c r="L95" s="56" t="n">
        <f aca="false">'Low pensions'!N95</f>
        <v>2462128.37648583</v>
      </c>
      <c r="M95" s="42"/>
      <c r="N95" s="56" t="n">
        <f aca="false">'Low pensions'!L95</f>
        <v>1068013.48262572</v>
      </c>
      <c r="O95" s="9"/>
      <c r="P95" s="56" t="n">
        <f aca="false">'Low pensions'!X95</f>
        <v>18651890.9165359</v>
      </c>
      <c r="Q95" s="42"/>
      <c r="R95" s="56" t="n">
        <f aca="false">'Low SIPA income'!G90</f>
        <v>27423776.8038377</v>
      </c>
      <c r="S95" s="42"/>
      <c r="T95" s="56" t="n">
        <f aca="false">'Low SIPA income'!J90</f>
        <v>104857187.47483</v>
      </c>
      <c r="U95" s="9"/>
      <c r="V95" s="56" t="n">
        <f aca="false">'Low SIPA income'!F90</f>
        <v>166580.518347509</v>
      </c>
      <c r="W95" s="42"/>
      <c r="X95" s="56" t="n">
        <f aca="false">'Low SIPA income'!M90</f>
        <v>418402.235592859</v>
      </c>
      <c r="Y95" s="9"/>
      <c r="Z95" s="9" t="n">
        <f aca="false">R95+V95-N95-L95-F95</f>
        <v>1151057.54078174</v>
      </c>
      <c r="AA95" s="9"/>
      <c r="AB95" s="9" t="n">
        <f aca="false">T95-P95-D95</f>
        <v>-39834131.0358028</v>
      </c>
      <c r="AC95" s="24"/>
      <c r="AD95" s="9"/>
      <c r="AE95" s="9"/>
      <c r="AF95" s="9"/>
      <c r="AG95" s="9" t="n">
        <f aca="false">BF95/100*$AG$37</f>
        <v>6480422024.47015</v>
      </c>
      <c r="AH95" s="43" t="n">
        <f aca="false">(AG95-AG94)/AG94</f>
        <v>0.00558320416961192</v>
      </c>
      <c r="AI95" s="43"/>
      <c r="AJ95" s="43" t="n">
        <f aca="false">AB95/AG95</f>
        <v>-0.00614684211697766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7" t="n">
        <f aca="false">workers_and_wage_low!C83</f>
        <v>12837796</v>
      </c>
      <c r="AX95" s="7"/>
      <c r="AY95" s="43" t="n">
        <f aca="false">(AW95-AW94)/AW94</f>
        <v>-0.00187514859763485</v>
      </c>
      <c r="AZ95" s="48" t="n">
        <f aca="false">workers_and_wage_low!B83</f>
        <v>7187.07432314147</v>
      </c>
      <c r="BA95" s="43" t="n">
        <f aca="false">(AZ95-AZ94)/AZ94</f>
        <v>0.00747236456117468</v>
      </c>
      <c r="BB95" s="43"/>
      <c r="BC95" s="43"/>
      <c r="BD95" s="43"/>
      <c r="BE95" s="43"/>
      <c r="BF95" s="7" t="n">
        <f aca="false">BF94*(1+AY95)*(1+BA95)*(1-BE95)</f>
        <v>123.409814999537</v>
      </c>
      <c r="BG95" s="7"/>
      <c r="BH95" s="7"/>
      <c r="BI95" s="43" t="n">
        <f aca="false">T102/AG102</f>
        <v>0.0143096822767193</v>
      </c>
      <c r="BJ95" s="7"/>
      <c r="BK95" s="7"/>
      <c r="BL95" s="7"/>
      <c r="BM95" s="7"/>
      <c r="BN95" s="7"/>
      <c r="BO95" s="7"/>
      <c r="BP95" s="7"/>
      <c r="BQ95" s="7"/>
      <c r="BR95" s="7"/>
    </row>
    <row r="96" customFormat="false" ht="12.7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56" t="n">
        <f aca="false">'Low pensions'!Q96</f>
        <v>126494811.305941</v>
      </c>
      <c r="E96" s="9"/>
      <c r="F96" s="42" t="n">
        <f aca="false">'Low pensions'!I96</f>
        <v>22991929.3023991</v>
      </c>
      <c r="G96" s="56" t="n">
        <f aca="false">'Low pensions'!K96</f>
        <v>3387830.53786408</v>
      </c>
      <c r="H96" s="56" t="n">
        <f aca="false">'Low pensions'!V96</f>
        <v>18638844.04772</v>
      </c>
      <c r="I96" s="56" t="n">
        <f aca="false">'Low pensions'!M96</f>
        <v>104778.26405765</v>
      </c>
      <c r="J96" s="56" t="n">
        <f aca="false">'Low pensions'!W96</f>
        <v>576459.094259369</v>
      </c>
      <c r="K96" s="9"/>
      <c r="L96" s="56" t="n">
        <f aca="false">'Low pensions'!N96</f>
        <v>2466815.70354127</v>
      </c>
      <c r="M96" s="42"/>
      <c r="N96" s="56" t="n">
        <f aca="false">'Low pensions'!L96</f>
        <v>1073334.86379645</v>
      </c>
      <c r="O96" s="9"/>
      <c r="P96" s="56" t="n">
        <f aca="false">'Low pensions'!X96</f>
        <v>18705490.1480493</v>
      </c>
      <c r="Q96" s="42"/>
      <c r="R96" s="56" t="n">
        <f aca="false">'Low SIPA income'!G91</f>
        <v>24230014.4311887</v>
      </c>
      <c r="S96" s="42"/>
      <c r="T96" s="56" t="n">
        <f aca="false">'Low SIPA income'!J91</f>
        <v>92645560.2341917</v>
      </c>
      <c r="U96" s="9"/>
      <c r="V96" s="56" t="n">
        <f aca="false">'Low SIPA income'!F91</f>
        <v>167437.451617473</v>
      </c>
      <c r="W96" s="42"/>
      <c r="X96" s="56" t="n">
        <f aca="false">'Low SIPA income'!M91</f>
        <v>420554.604906291</v>
      </c>
      <c r="Y96" s="9"/>
      <c r="Z96" s="9" t="n">
        <f aca="false">R96+V96-N96-L96-F96</f>
        <v>-2134627.9869307</v>
      </c>
      <c r="AA96" s="9"/>
      <c r="AB96" s="9" t="n">
        <f aca="false">T96-P96-D96</f>
        <v>-52554741.2197984</v>
      </c>
      <c r="AC96" s="24"/>
      <c r="AD96" s="9"/>
      <c r="AE96" s="9"/>
      <c r="AF96" s="9"/>
      <c r="AG96" s="9" t="n">
        <f aca="false">BF96/100*$AG$37</f>
        <v>6479837782.8115</v>
      </c>
      <c r="AH96" s="43" t="n">
        <f aca="false">(AG96-AG95)/AG95</f>
        <v>-9.01548782538145E-005</v>
      </c>
      <c r="AI96" s="43"/>
      <c r="AJ96" s="43" t="n">
        <f aca="false">AB96/AG96</f>
        <v>-0.00811050260535931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47" t="n">
        <f aca="false">workers_and_wage_low!C84</f>
        <v>12850776</v>
      </c>
      <c r="AX96" s="7"/>
      <c r="AY96" s="43" t="n">
        <f aca="false">(AW96-AW95)/AW95</f>
        <v>0.00101107697925719</v>
      </c>
      <c r="AZ96" s="48" t="n">
        <f aca="false">workers_and_wage_low!B84</f>
        <v>7179.16768215721</v>
      </c>
      <c r="BA96" s="43" t="n">
        <f aca="false">(AZ96-AZ95)/AZ95</f>
        <v>-0.00110011955195753</v>
      </c>
      <c r="BB96" s="43"/>
      <c r="BC96" s="43"/>
      <c r="BD96" s="43"/>
      <c r="BE96" s="43"/>
      <c r="BF96" s="7" t="n">
        <f aca="false">BF95*(1+AY96)*(1+BA96)*(1-BE96)</f>
        <v>123.39868900269</v>
      </c>
      <c r="BG96" s="7"/>
      <c r="BH96" s="7"/>
      <c r="BI96" s="43" t="n">
        <f aca="false">T103/AG103</f>
        <v>0.0163544672286284</v>
      </c>
      <c r="BJ96" s="7"/>
      <c r="BK96" s="7"/>
      <c r="BL96" s="7"/>
      <c r="BM96" s="7"/>
      <c r="BN96" s="7"/>
      <c r="BO96" s="7"/>
      <c r="BP96" s="7"/>
      <c r="BQ96" s="7"/>
      <c r="BR96" s="7"/>
    </row>
    <row r="97" customFormat="false" ht="12.7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56" t="n">
        <f aca="false">'Low pensions'!Q97</f>
        <v>126700548.285384</v>
      </c>
      <c r="E97" s="9"/>
      <c r="F97" s="42" t="n">
        <f aca="false">'Low pensions'!I97</f>
        <v>23029324.4337678</v>
      </c>
      <c r="G97" s="56" t="n">
        <f aca="false">'Low pensions'!K97</f>
        <v>3419684.18640087</v>
      </c>
      <c r="H97" s="56" t="n">
        <f aca="false">'Low pensions'!V97</f>
        <v>18814093.4236237</v>
      </c>
      <c r="I97" s="56" t="n">
        <f aca="false">'Low pensions'!M97</f>
        <v>105763.42844539</v>
      </c>
      <c r="J97" s="56" t="n">
        <f aca="false">'Low pensions'!W97</f>
        <v>581879.178050229</v>
      </c>
      <c r="K97" s="9"/>
      <c r="L97" s="56" t="n">
        <f aca="false">'Low pensions'!N97</f>
        <v>2447434.00289824</v>
      </c>
      <c r="M97" s="42"/>
      <c r="N97" s="56" t="n">
        <f aca="false">'Low pensions'!L97</f>
        <v>1075539.25831711</v>
      </c>
      <c r="O97" s="9"/>
      <c r="P97" s="56" t="n">
        <f aca="false">'Low pensions'!X97</f>
        <v>18617046.3395271</v>
      </c>
      <c r="Q97" s="42"/>
      <c r="R97" s="56" t="n">
        <f aca="false">'Low SIPA income'!G92</f>
        <v>27915853.9446166</v>
      </c>
      <c r="S97" s="42"/>
      <c r="T97" s="56" t="n">
        <f aca="false">'Low SIPA income'!J92</f>
        <v>106738687.07176</v>
      </c>
      <c r="U97" s="9"/>
      <c r="V97" s="56" t="n">
        <f aca="false">'Low SIPA income'!F92</f>
        <v>166283.912781644</v>
      </c>
      <c r="W97" s="42"/>
      <c r="X97" s="56" t="n">
        <f aca="false">'Low SIPA income'!M92</f>
        <v>417657.247925164</v>
      </c>
      <c r="Y97" s="9"/>
      <c r="Z97" s="9" t="n">
        <f aca="false">R97+V97-N97-L97-F97</f>
        <v>1529840.16241501</v>
      </c>
      <c r="AA97" s="9"/>
      <c r="AB97" s="9" t="n">
        <f aca="false">T97-P97-D97</f>
        <v>-38578907.5531512</v>
      </c>
      <c r="AC97" s="24"/>
      <c r="AD97" s="9"/>
      <c r="AE97" s="9"/>
      <c r="AF97" s="9"/>
      <c r="AG97" s="9" t="n">
        <f aca="false">BF97/100*$AG$37</f>
        <v>6557399978.53882</v>
      </c>
      <c r="AH97" s="43" t="n">
        <f aca="false">(AG97-AG96)/AG96</f>
        <v>0.0119697742948234</v>
      </c>
      <c r="AI97" s="43" t="n">
        <f aca="false">(AG97-AG93)/AG93</f>
        <v>0.02464462705017</v>
      </c>
      <c r="AJ97" s="43" t="n">
        <f aca="false">AB97/AG97</f>
        <v>-0.00588326282969057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47" t="n">
        <f aca="false">workers_and_wage_low!C85</f>
        <v>12888200</v>
      </c>
      <c r="AX97" s="7"/>
      <c r="AY97" s="43" t="n">
        <f aca="false">(AW97-AW96)/AW96</f>
        <v>0.00291219767584463</v>
      </c>
      <c r="AZ97" s="48" t="n">
        <f aca="false">workers_and_wage_low!B85</f>
        <v>7244.00472521275</v>
      </c>
      <c r="BA97" s="43" t="n">
        <f aca="false">(AZ97-AZ96)/AZ96</f>
        <v>0.00903127575870429</v>
      </c>
      <c r="BB97" s="43"/>
      <c r="BC97" s="43"/>
      <c r="BD97" s="43"/>
      <c r="BE97" s="43"/>
      <c r="BF97" s="7" t="n">
        <f aca="false">BF96*(1+AY97)*(1+BA97)*(1-BE97)</f>
        <v>124.87574345833</v>
      </c>
      <c r="BG97" s="7"/>
      <c r="BH97" s="7"/>
      <c r="BI97" s="43" t="n">
        <f aca="false">T104/AG104</f>
        <v>0.0143044537415492</v>
      </c>
      <c r="BJ97" s="7"/>
      <c r="BK97" s="7"/>
      <c r="BL97" s="7"/>
      <c r="BM97" s="7"/>
      <c r="BN97" s="7"/>
      <c r="BO97" s="7"/>
      <c r="BP97" s="7"/>
      <c r="BQ97" s="7"/>
      <c r="BR97" s="7"/>
    </row>
    <row r="98" customFormat="false" ht="12.7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5" t="n">
        <f aca="false">'Low pensions'!Q98</f>
        <v>127271426.913088</v>
      </c>
      <c r="E98" s="6"/>
      <c r="F98" s="8" t="n">
        <f aca="false">'Low pensions'!I98</f>
        <v>23133088.3819719</v>
      </c>
      <c r="G98" s="55" t="n">
        <f aca="false">'Low pensions'!K98</f>
        <v>3489436.69899284</v>
      </c>
      <c r="H98" s="55" t="n">
        <f aca="false">'Low pensions'!V98</f>
        <v>19197851.1675863</v>
      </c>
      <c r="I98" s="55" t="n">
        <f aca="false">'Low pensions'!M98</f>
        <v>107920.72264926</v>
      </c>
      <c r="J98" s="55" t="n">
        <f aca="false">'Low pensions'!W98</f>
        <v>593747.974255228</v>
      </c>
      <c r="K98" s="6"/>
      <c r="L98" s="55" t="n">
        <f aca="false">'Low pensions'!N98</f>
        <v>2918317.18083197</v>
      </c>
      <c r="M98" s="8"/>
      <c r="N98" s="55" t="n">
        <f aca="false">'Low pensions'!L98</f>
        <v>1081356.86077524</v>
      </c>
      <c r="O98" s="6"/>
      <c r="P98" s="55" t="n">
        <f aca="false">'Low pensions'!X98</f>
        <v>21092468.120564</v>
      </c>
      <c r="Q98" s="8"/>
      <c r="R98" s="55" t="n">
        <f aca="false">'Low SIPA income'!G93</f>
        <v>24530847.1054821</v>
      </c>
      <c r="S98" s="8"/>
      <c r="T98" s="55" t="n">
        <f aca="false">'Low SIPA income'!J93</f>
        <v>93795820.0380319</v>
      </c>
      <c r="U98" s="6"/>
      <c r="V98" s="55" t="n">
        <f aca="false">'Low SIPA income'!F93</f>
        <v>160960.750867267</v>
      </c>
      <c r="W98" s="8"/>
      <c r="X98" s="55" t="n">
        <f aca="false">'Low SIPA income'!M93</f>
        <v>404286.999906414</v>
      </c>
      <c r="Y98" s="6"/>
      <c r="Z98" s="6" t="n">
        <f aca="false">R98+V98-N98-L98-F98</f>
        <v>-2440954.5672297</v>
      </c>
      <c r="AA98" s="6"/>
      <c r="AB98" s="6" t="n">
        <f aca="false">T98-P98-D98</f>
        <v>-54568074.9956203</v>
      </c>
      <c r="AC98" s="24"/>
      <c r="AD98" s="6"/>
      <c r="AE98" s="6"/>
      <c r="AF98" s="6"/>
      <c r="AG98" s="6" t="n">
        <f aca="false">BF98/100*$AG$37</f>
        <v>6550860558.96775</v>
      </c>
      <c r="AH98" s="36" t="n">
        <f aca="false">(AG98-AG97)/AG97</f>
        <v>-0.000997257997449578</v>
      </c>
      <c r="AI98" s="36"/>
      <c r="AJ98" s="36" t="n">
        <f aca="false">AB98/AG98</f>
        <v>-0.00832990940723349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0.00140207892455449</v>
      </c>
      <c r="AV98" s="5"/>
      <c r="AW98" s="40" t="n">
        <f aca="false">workers_and_wage_low!C86</f>
        <v>12864602</v>
      </c>
      <c r="AX98" s="5"/>
      <c r="AY98" s="36" t="n">
        <f aca="false">(AW98-AW97)/AW97</f>
        <v>-0.00183097717291786</v>
      </c>
      <c r="AZ98" s="41" t="n">
        <f aca="false">workers_and_wage_low!B86</f>
        <v>7250.05526926739</v>
      </c>
      <c r="BA98" s="36" t="n">
        <f aca="false">(AZ98-AZ97)/AZ97</f>
        <v>0.000835248496398881</v>
      </c>
      <c r="BB98" s="36"/>
      <c r="BC98" s="36"/>
      <c r="BD98" s="36"/>
      <c r="BE98" s="36"/>
      <c r="BF98" s="5" t="n">
        <f aca="false">BF97*(1+AY98)*(1+BA98)*(1-BE98)</f>
        <v>124.751210124478</v>
      </c>
      <c r="BG98" s="5"/>
      <c r="BH98" s="5"/>
      <c r="BI98" s="36" t="n">
        <f aca="false">T105/AG105</f>
        <v>0.0163403104976897</v>
      </c>
      <c r="BJ98" s="5"/>
      <c r="BK98" s="5"/>
      <c r="BL98" s="5"/>
      <c r="BM98" s="5"/>
      <c r="BN98" s="5"/>
      <c r="BO98" s="5"/>
      <c r="BP98" s="5"/>
      <c r="BQ98" s="5"/>
      <c r="BR98" s="5"/>
    </row>
    <row r="99" customFormat="false" ht="12.7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56" t="n">
        <f aca="false">'Low pensions'!Q99</f>
        <v>127456770.28888</v>
      </c>
      <c r="E99" s="9"/>
      <c r="F99" s="42" t="n">
        <f aca="false">'Low pensions'!I99</f>
        <v>23166776.7344733</v>
      </c>
      <c r="G99" s="56" t="n">
        <f aca="false">'Low pensions'!K99</f>
        <v>3550698.95996056</v>
      </c>
      <c r="H99" s="56" t="n">
        <f aca="false">'Low pensions'!V99</f>
        <v>19534898.0521415</v>
      </c>
      <c r="I99" s="56" t="n">
        <f aca="false">'Low pensions'!M99</f>
        <v>109815.43175135</v>
      </c>
      <c r="J99" s="56" t="n">
        <f aca="false">'Low pensions'!W99</f>
        <v>604172.104705365</v>
      </c>
      <c r="K99" s="9"/>
      <c r="L99" s="56" t="n">
        <f aca="false">'Low pensions'!N99</f>
        <v>2384555.89092825</v>
      </c>
      <c r="M99" s="42"/>
      <c r="N99" s="56" t="n">
        <f aca="false">'Low pensions'!L99</f>
        <v>1084146.34736315</v>
      </c>
      <c r="O99" s="9"/>
      <c r="P99" s="56" t="n">
        <f aca="false">'Low pensions'!X99</f>
        <v>18338125.1820343</v>
      </c>
      <c r="Q99" s="42"/>
      <c r="R99" s="56" t="n">
        <f aca="false">'Low SIPA income'!G94</f>
        <v>28273632.5477127</v>
      </c>
      <c r="S99" s="42"/>
      <c r="T99" s="56" t="n">
        <f aca="false">'Low SIPA income'!J94</f>
        <v>108106684.569977</v>
      </c>
      <c r="U99" s="9"/>
      <c r="V99" s="56" t="n">
        <f aca="false">'Low SIPA income'!F94</f>
        <v>160619.841672909</v>
      </c>
      <c r="W99" s="42"/>
      <c r="X99" s="56" t="n">
        <f aca="false">'Low SIPA income'!M94</f>
        <v>403430.734297034</v>
      </c>
      <c r="Y99" s="9"/>
      <c r="Z99" s="9" t="n">
        <f aca="false">R99+V99-N99-L99-F99</f>
        <v>1798773.41662083</v>
      </c>
      <c r="AA99" s="9"/>
      <c r="AB99" s="9" t="n">
        <f aca="false">T99-P99-D99</f>
        <v>-37688210.9009372</v>
      </c>
      <c r="AC99" s="24"/>
      <c r="AD99" s="9"/>
      <c r="AE99" s="9"/>
      <c r="AF99" s="9"/>
      <c r="AG99" s="9" t="n">
        <f aca="false">BF99/100*$AG$37</f>
        <v>6596701648.4027</v>
      </c>
      <c r="AH99" s="43" t="n">
        <f aca="false">(AG99-AG98)/AG98</f>
        <v>0.00699772022657388</v>
      </c>
      <c r="AI99" s="43"/>
      <c r="AJ99" s="43" t="n">
        <f aca="false">AB99/AG99</f>
        <v>-0.00571319015315221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7" t="n">
        <f aca="false">workers_and_wage_low!C87</f>
        <v>12920958</v>
      </c>
      <c r="AX99" s="7"/>
      <c r="AY99" s="43" t="n">
        <f aca="false">(AW99-AW98)/AW98</f>
        <v>0.0043807029552877</v>
      </c>
      <c r="AZ99" s="48" t="n">
        <f aca="false">workers_and_wage_low!B87</f>
        <v>7268.94603429466</v>
      </c>
      <c r="BA99" s="43" t="n">
        <f aca="false">(AZ99-AZ98)/AZ98</f>
        <v>0.00260560289896649</v>
      </c>
      <c r="BB99" s="43"/>
      <c r="BC99" s="43"/>
      <c r="BD99" s="43"/>
      <c r="BE99" s="43"/>
      <c r="BF99" s="7" t="n">
        <f aca="false">BF98*(1+AY99)*(1+BA99)*(1-BE99)</f>
        <v>125.624184190856</v>
      </c>
      <c r="BG99" s="7"/>
      <c r="BH99" s="7"/>
      <c r="BI99" s="43" t="n">
        <f aca="false">T106/AG106</f>
        <v>0.0142910755855459</v>
      </c>
      <c r="BJ99" s="7"/>
      <c r="BK99" s="7"/>
      <c r="BL99" s="7"/>
      <c r="BM99" s="7"/>
      <c r="BN99" s="7"/>
      <c r="BO99" s="7"/>
      <c r="BP99" s="7"/>
      <c r="BQ99" s="7"/>
      <c r="BR99" s="7"/>
    </row>
    <row r="100" customFormat="false" ht="12.7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56" t="n">
        <f aca="false">'Low pensions'!Q100</f>
        <v>127834987.692512</v>
      </c>
      <c r="E100" s="9"/>
      <c r="F100" s="42" t="n">
        <f aca="false">'Low pensions'!I100</f>
        <v>23235522.2246279</v>
      </c>
      <c r="G100" s="56" t="n">
        <f aca="false">'Low pensions'!K100</f>
        <v>3599047.58738087</v>
      </c>
      <c r="H100" s="56" t="n">
        <f aca="false">'Low pensions'!V100</f>
        <v>19800897.9350567</v>
      </c>
      <c r="I100" s="56" t="n">
        <f aca="false">'Low pensions'!M100</f>
        <v>111310.75012518</v>
      </c>
      <c r="J100" s="56" t="n">
        <f aca="false">'Low pensions'!W100</f>
        <v>612398.905207931</v>
      </c>
      <c r="K100" s="9"/>
      <c r="L100" s="56" t="n">
        <f aca="false">'Low pensions'!N100</f>
        <v>2397948.34813254</v>
      </c>
      <c r="M100" s="42"/>
      <c r="N100" s="56" t="n">
        <f aca="false">'Low pensions'!L100</f>
        <v>1087428.89823822</v>
      </c>
      <c r="O100" s="9"/>
      <c r="P100" s="56" t="n">
        <f aca="false">'Low pensions'!X100</f>
        <v>18425678.332538</v>
      </c>
      <c r="Q100" s="42"/>
      <c r="R100" s="56" t="n">
        <f aca="false">'Low SIPA income'!G95</f>
        <v>24612814.0744508</v>
      </c>
      <c r="S100" s="42"/>
      <c r="T100" s="56" t="n">
        <f aca="false">'Low SIPA income'!J95</f>
        <v>94109227.8481003</v>
      </c>
      <c r="U100" s="9"/>
      <c r="V100" s="56" t="n">
        <f aca="false">'Low SIPA income'!F95</f>
        <v>167136.797399688</v>
      </c>
      <c r="W100" s="42"/>
      <c r="X100" s="56" t="n">
        <f aca="false">'Low SIPA income'!M95</f>
        <v>419799.448192232</v>
      </c>
      <c r="Y100" s="9"/>
      <c r="Z100" s="9" t="n">
        <f aca="false">R100+V100-N100-L100-F100</f>
        <v>-1940948.59914818</v>
      </c>
      <c r="AA100" s="9"/>
      <c r="AB100" s="9" t="n">
        <f aca="false">T100-P100-D100</f>
        <v>-52151438.1769498</v>
      </c>
      <c r="AC100" s="24"/>
      <c r="AD100" s="9"/>
      <c r="AE100" s="9"/>
      <c r="AF100" s="9"/>
      <c r="AG100" s="9" t="n">
        <f aca="false">BF100/100*$AG$37</f>
        <v>6621986154.03064</v>
      </c>
      <c r="AH100" s="43" t="n">
        <f aca="false">(AG100-AG99)/AG99</f>
        <v>0.00383290119450176</v>
      </c>
      <c r="AI100" s="43"/>
      <c r="AJ100" s="43" t="n">
        <f aca="false">AB100/AG100</f>
        <v>-0.00787549791918646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47" t="n">
        <f aca="false">workers_and_wage_low!C88</f>
        <v>12925504</v>
      </c>
      <c r="AX100" s="7"/>
      <c r="AY100" s="43" t="n">
        <f aca="false">(AW100-AW99)/AW99</f>
        <v>0.00035183149732396</v>
      </c>
      <c r="AZ100" s="48" t="n">
        <f aca="false">workers_and_wage_low!B88</f>
        <v>7294.2408425548</v>
      </c>
      <c r="BA100" s="43" t="n">
        <f aca="false">(AZ100-AZ99)/AZ99</f>
        <v>0.00347984537796808</v>
      </c>
      <c r="BB100" s="43"/>
      <c r="BC100" s="43"/>
      <c r="BD100" s="43"/>
      <c r="BE100" s="43"/>
      <c r="BF100" s="7" t="n">
        <f aca="false">BF99*(1+AY100)*(1+BA100)*(1-BE100)</f>
        <v>126.1056892765</v>
      </c>
      <c r="BG100" s="7"/>
      <c r="BH100" s="7"/>
      <c r="BI100" s="43" t="n">
        <f aca="false">T107/AG107</f>
        <v>0.0163201112166824</v>
      </c>
      <c r="BJ100" s="7"/>
      <c r="BK100" s="7"/>
      <c r="BL100" s="7"/>
      <c r="BM100" s="7"/>
      <c r="BN100" s="7"/>
      <c r="BO100" s="7"/>
      <c r="BP100" s="7"/>
      <c r="BQ100" s="7"/>
      <c r="BR100" s="7"/>
    </row>
    <row r="101" customFormat="false" ht="12.7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56" t="n">
        <f aca="false">'Low pensions'!Q101</f>
        <v>128096571.846743</v>
      </c>
      <c r="E101" s="9"/>
      <c r="F101" s="42" t="n">
        <f aca="false">'Low pensions'!I101</f>
        <v>23283068.2410899</v>
      </c>
      <c r="G101" s="56" t="n">
        <f aca="false">'Low pensions'!K101</f>
        <v>3661414.39394049</v>
      </c>
      <c r="H101" s="56" t="n">
        <f aca="false">'Low pensions'!V101</f>
        <v>20144021.7035649</v>
      </c>
      <c r="I101" s="56" t="n">
        <f aca="false">'Low pensions'!M101</f>
        <v>113239.62043114</v>
      </c>
      <c r="J101" s="56" t="n">
        <f aca="false">'Low pensions'!W101</f>
        <v>623010.980522573</v>
      </c>
      <c r="K101" s="9"/>
      <c r="L101" s="56" t="n">
        <f aca="false">'Low pensions'!N101</f>
        <v>2411105.95941717</v>
      </c>
      <c r="M101" s="42"/>
      <c r="N101" s="56" t="n">
        <f aca="false">'Low pensions'!L101</f>
        <v>1090597.48818496</v>
      </c>
      <c r="O101" s="9"/>
      <c r="P101" s="56" t="n">
        <f aca="false">'Low pensions'!X101</f>
        <v>18511385.8870443</v>
      </c>
      <c r="Q101" s="42"/>
      <c r="R101" s="56" t="n">
        <f aca="false">'Low SIPA income'!G96</f>
        <v>28425936.7839337</v>
      </c>
      <c r="S101" s="42"/>
      <c r="T101" s="56" t="n">
        <f aca="false">'Low SIPA income'!J96</f>
        <v>108689033.017636</v>
      </c>
      <c r="U101" s="9"/>
      <c r="V101" s="56" t="n">
        <f aca="false">'Low SIPA income'!F96</f>
        <v>169546.043839908</v>
      </c>
      <c r="W101" s="42"/>
      <c r="X101" s="56" t="n">
        <f aca="false">'Low SIPA income'!M96</f>
        <v>425850.780645042</v>
      </c>
      <c r="Y101" s="9"/>
      <c r="Z101" s="9" t="n">
        <f aca="false">R101+V101-N101-L101-F101</f>
        <v>1810711.13908154</v>
      </c>
      <c r="AA101" s="9"/>
      <c r="AB101" s="9" t="n">
        <f aca="false">T101-P101-D101</f>
        <v>-37918924.716152</v>
      </c>
      <c r="AC101" s="24"/>
      <c r="AD101" s="9"/>
      <c r="AE101" s="9"/>
      <c r="AF101" s="9"/>
      <c r="AG101" s="9" t="n">
        <f aca="false">BF101/100*$AG$37</f>
        <v>6594007946.49287</v>
      </c>
      <c r="AH101" s="43" t="n">
        <f aca="false">(AG101-AG100)/AG100</f>
        <v>-0.00422504772540812</v>
      </c>
      <c r="AI101" s="43" t="n">
        <f aca="false">(AG101-AG97)/AG97</f>
        <v>0.00558269559182826</v>
      </c>
      <c r="AJ101" s="43" t="n">
        <f aca="false">AB101/AG101</f>
        <v>-0.005750512438542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47" t="n">
        <f aca="false">workers_and_wage_low!C89</f>
        <v>12858119</v>
      </c>
      <c r="AX101" s="7"/>
      <c r="AY101" s="43" t="n">
        <f aca="false">(AW101-AW100)/AW100</f>
        <v>-0.00521333636197088</v>
      </c>
      <c r="AZ101" s="48" t="n">
        <f aca="false">workers_and_wage_low!B89</f>
        <v>7301.48743682526</v>
      </c>
      <c r="BA101" s="43" t="n">
        <f aca="false">(AZ101-AZ100)/AZ100</f>
        <v>0.000993467918989381</v>
      </c>
      <c r="BB101" s="43"/>
      <c r="BC101" s="43"/>
      <c r="BD101" s="43"/>
      <c r="BE101" s="43"/>
      <c r="BF101" s="7" t="n">
        <f aca="false">BF100*(1+AY101)*(1+BA101)*(1-BE101)</f>
        <v>125.572886720861</v>
      </c>
      <c r="BG101" s="7"/>
      <c r="BH101" s="7"/>
      <c r="BI101" s="43" t="n">
        <f aca="false">T108/AG108</f>
        <v>0.0142296425033235</v>
      </c>
      <c r="BJ101" s="7"/>
      <c r="BK101" s="7"/>
      <c r="BL101" s="7"/>
      <c r="BM101" s="7"/>
      <c r="BN101" s="7"/>
      <c r="BO101" s="7"/>
      <c r="BP101" s="7"/>
      <c r="BQ101" s="7"/>
      <c r="BR101" s="7"/>
    </row>
    <row r="102" customFormat="false" ht="12.7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5" t="n">
        <f aca="false">'Low pensions'!Q102</f>
        <v>128437216.578435</v>
      </c>
      <c r="E102" s="6"/>
      <c r="F102" s="8" t="n">
        <f aca="false">'Low pensions'!I102</f>
        <v>23344984.4533632</v>
      </c>
      <c r="G102" s="55" t="n">
        <f aca="false">'Low pensions'!K102</f>
        <v>3739457.23266053</v>
      </c>
      <c r="H102" s="55" t="n">
        <f aca="false">'Low pensions'!V102</f>
        <v>20573390.3758425</v>
      </c>
      <c r="I102" s="55" t="n">
        <f aca="false">'Low pensions'!M102</f>
        <v>115653.31647404</v>
      </c>
      <c r="J102" s="55" t="n">
        <f aca="false">'Low pensions'!W102</f>
        <v>636290.423995145</v>
      </c>
      <c r="K102" s="6"/>
      <c r="L102" s="55" t="n">
        <f aca="false">'Low pensions'!N102</f>
        <v>2866959.03471998</v>
      </c>
      <c r="M102" s="8"/>
      <c r="N102" s="55" t="n">
        <f aca="false">'Low pensions'!L102</f>
        <v>1094167.54167556</v>
      </c>
      <c r="O102" s="6"/>
      <c r="P102" s="55" t="n">
        <f aca="false">'Low pensions'!X102</f>
        <v>20896451.0427941</v>
      </c>
      <c r="Q102" s="8"/>
      <c r="R102" s="55" t="n">
        <f aca="false">'Low SIPA income'!G97</f>
        <v>24879340.0072185</v>
      </c>
      <c r="S102" s="8"/>
      <c r="T102" s="55" t="n">
        <f aca="false">'Low SIPA income'!J97</f>
        <v>95128312.8522934</v>
      </c>
      <c r="U102" s="6"/>
      <c r="V102" s="55" t="n">
        <f aca="false">'Low SIPA income'!F97</f>
        <v>162468.831116371</v>
      </c>
      <c r="W102" s="8"/>
      <c r="X102" s="55" t="n">
        <f aca="false">'Low SIPA income'!M97</f>
        <v>408074.862700563</v>
      </c>
      <c r="Y102" s="6"/>
      <c r="Z102" s="6" t="n">
        <f aca="false">R102+V102-N102-L102-F102</f>
        <v>-2264302.1914238</v>
      </c>
      <c r="AA102" s="6"/>
      <c r="AB102" s="6" t="n">
        <f aca="false">T102-P102-D102</f>
        <v>-54205354.7689354</v>
      </c>
      <c r="AC102" s="24"/>
      <c r="AD102" s="6"/>
      <c r="AE102" s="6"/>
      <c r="AF102" s="6"/>
      <c r="AG102" s="6" t="n">
        <f aca="false">BF102/100*$AG$37</f>
        <v>6647828443.19747</v>
      </c>
      <c r="AH102" s="36" t="n">
        <f aca="false">(AG102-AG101)/AG101</f>
        <v>0.00816203091372256</v>
      </c>
      <c r="AI102" s="36"/>
      <c r="AJ102" s="36" t="n">
        <f aca="false">AB102/AG102</f>
        <v>-0.00815384380510032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0.00423220695285384</v>
      </c>
      <c r="AV102" s="5"/>
      <c r="AW102" s="40" t="n">
        <f aca="false">workers_and_wage_low!C90</f>
        <v>12901093</v>
      </c>
      <c r="AX102" s="5"/>
      <c r="AY102" s="36" t="n">
        <f aca="false">(AW102-AW101)/AW101</f>
        <v>0.00334216847736438</v>
      </c>
      <c r="AZ102" s="41" t="n">
        <f aca="false">workers_and_wage_low!B90</f>
        <v>7336.56237549718</v>
      </c>
      <c r="BA102" s="36" t="n">
        <f aca="false">(AZ102-AZ101)/AZ101</f>
        <v>0.00480380730301862</v>
      </c>
      <c r="BB102" s="36"/>
      <c r="BC102" s="36"/>
      <c r="BD102" s="36"/>
      <c r="BE102" s="36"/>
      <c r="BF102" s="5" t="n">
        <f aca="false">BF101*(1+AY102)*(1+BA102)*(1-BE102)</f>
        <v>126.597816504202</v>
      </c>
      <c r="BG102" s="5"/>
      <c r="BH102" s="5"/>
      <c r="BI102" s="36" t="n">
        <f aca="false">T109/AG109</f>
        <v>0.0163148949110934</v>
      </c>
      <c r="BJ102" s="5"/>
      <c r="BK102" s="5"/>
      <c r="BL102" s="5"/>
      <c r="BM102" s="5"/>
      <c r="BN102" s="5"/>
      <c r="BO102" s="5"/>
      <c r="BP102" s="5"/>
      <c r="BQ102" s="5"/>
      <c r="BR102" s="5"/>
    </row>
    <row r="103" customFormat="false" ht="12.7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56" t="n">
        <f aca="false">'Low pensions'!Q103</f>
        <v>128630307.668053</v>
      </c>
      <c r="E103" s="9"/>
      <c r="F103" s="42" t="n">
        <f aca="false">'Low pensions'!I103</f>
        <v>23380081.044564</v>
      </c>
      <c r="G103" s="56" t="n">
        <f aca="false">'Low pensions'!K103</f>
        <v>3809963.49420844</v>
      </c>
      <c r="H103" s="56" t="n">
        <f aca="false">'Low pensions'!V103</f>
        <v>20961295.0241688</v>
      </c>
      <c r="I103" s="56" t="n">
        <f aca="false">'Low pensions'!M103</f>
        <v>117833.92250129</v>
      </c>
      <c r="J103" s="56" t="n">
        <f aca="false">'Low pensions'!W103</f>
        <v>648287.47497428</v>
      </c>
      <c r="K103" s="9"/>
      <c r="L103" s="56" t="n">
        <f aca="false">'Low pensions'!N103</f>
        <v>2379308.61279859</v>
      </c>
      <c r="M103" s="42"/>
      <c r="N103" s="56" t="n">
        <f aca="false">'Low pensions'!L103</f>
        <v>1096411.60231991</v>
      </c>
      <c r="O103" s="9"/>
      <c r="P103" s="56" t="n">
        <f aca="false">'Low pensions'!X103</f>
        <v>18378376.8448118</v>
      </c>
      <c r="Q103" s="42"/>
      <c r="R103" s="56" t="n">
        <f aca="false">'Low SIPA income'!G98</f>
        <v>28470862.689858</v>
      </c>
      <c r="S103" s="42"/>
      <c r="T103" s="56" t="n">
        <f aca="false">'Low SIPA income'!J98</f>
        <v>108860811.112742</v>
      </c>
      <c r="U103" s="9"/>
      <c r="V103" s="56" t="n">
        <f aca="false">'Low SIPA income'!F98</f>
        <v>166659.492357061</v>
      </c>
      <c r="W103" s="42"/>
      <c r="X103" s="56" t="n">
        <f aca="false">'Low SIPA income'!M98</f>
        <v>418600.595536015</v>
      </c>
      <c r="Y103" s="9"/>
      <c r="Z103" s="9" t="n">
        <f aca="false">R103+V103-N103-L103-F103</f>
        <v>1781720.92253255</v>
      </c>
      <c r="AA103" s="9"/>
      <c r="AB103" s="9" t="n">
        <f aca="false">T103-P103-D103</f>
        <v>-38147873.400123</v>
      </c>
      <c r="AC103" s="24"/>
      <c r="AD103" s="9"/>
      <c r="AE103" s="9"/>
      <c r="AF103" s="9"/>
      <c r="AG103" s="9" t="n">
        <f aca="false">BF103/100*$AG$37</f>
        <v>6656334907.82149</v>
      </c>
      <c r="AH103" s="43" t="n">
        <f aca="false">(AG103-AG102)/AG102</f>
        <v>0.00127958546113151</v>
      </c>
      <c r="AI103" s="43"/>
      <c r="AJ103" s="43" t="n">
        <f aca="false">AB103/AG103</f>
        <v>-0.00573106280384083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7" t="n">
        <f aca="false">workers_and_wage_low!C91</f>
        <v>12945116</v>
      </c>
      <c r="AX103" s="7"/>
      <c r="AY103" s="43" t="n">
        <f aca="false">(AW103-AW102)/AW102</f>
        <v>0.00341234653528968</v>
      </c>
      <c r="AZ103" s="48" t="n">
        <f aca="false">workers_and_wage_low!B91</f>
        <v>7320.96845271297</v>
      </c>
      <c r="BA103" s="43" t="n">
        <f aca="false">(AZ103-AZ102)/AZ102</f>
        <v>-0.00212550810394401</v>
      </c>
      <c r="BB103" s="43"/>
      <c r="BC103" s="43"/>
      <c r="BD103" s="43"/>
      <c r="BE103" s="43"/>
      <c r="BF103" s="7" t="n">
        <f aca="false">BF102*(1+AY103)*(1+BA103)*(1-BE103)</f>
        <v>126.759809229612</v>
      </c>
      <c r="BG103" s="7"/>
      <c r="BH103" s="7"/>
      <c r="BI103" s="43" t="n">
        <f aca="false">T110/AG110</f>
        <v>0.0141724554549285</v>
      </c>
      <c r="BJ103" s="7"/>
      <c r="BK103" s="7"/>
      <c r="BL103" s="7"/>
      <c r="BM103" s="7"/>
      <c r="BN103" s="7"/>
      <c r="BO103" s="7"/>
      <c r="BP103" s="7"/>
      <c r="BQ103" s="7"/>
      <c r="BR103" s="7"/>
    </row>
    <row r="104" customFormat="false" ht="12.7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56" t="n">
        <f aca="false">'Low pensions'!Q104</f>
        <v>128858240.638746</v>
      </c>
      <c r="E104" s="9"/>
      <c r="F104" s="42" t="n">
        <f aca="false">'Low pensions'!I104</f>
        <v>23421510.5600813</v>
      </c>
      <c r="G104" s="56" t="n">
        <f aca="false">'Low pensions'!K104</f>
        <v>3872795.79247754</v>
      </c>
      <c r="H104" s="56" t="n">
        <f aca="false">'Low pensions'!V104</f>
        <v>21306979.7907203</v>
      </c>
      <c r="I104" s="56" t="n">
        <f aca="false">'Low pensions'!M104</f>
        <v>119777.18945807</v>
      </c>
      <c r="J104" s="56" t="n">
        <f aca="false">'Low pensions'!W104</f>
        <v>658978.756414038</v>
      </c>
      <c r="K104" s="9"/>
      <c r="L104" s="56" t="n">
        <f aca="false">'Low pensions'!N104</f>
        <v>2389155.99913364</v>
      </c>
      <c r="M104" s="42"/>
      <c r="N104" s="56" t="n">
        <f aca="false">'Low pensions'!L104</f>
        <v>1098969.65956503</v>
      </c>
      <c r="O104" s="9"/>
      <c r="P104" s="56" t="n">
        <f aca="false">'Low pensions'!X104</f>
        <v>18443548.6555306</v>
      </c>
      <c r="Q104" s="42"/>
      <c r="R104" s="56" t="n">
        <f aca="false">'Low SIPA income'!G99</f>
        <v>25005892.9649119</v>
      </c>
      <c r="S104" s="42"/>
      <c r="T104" s="56" t="n">
        <f aca="false">'Low SIPA income'!J99</f>
        <v>95612199.0545939</v>
      </c>
      <c r="U104" s="9"/>
      <c r="V104" s="56" t="n">
        <f aca="false">'Low SIPA income'!F99</f>
        <v>169064.507495465</v>
      </c>
      <c r="W104" s="42"/>
      <c r="X104" s="56" t="n">
        <f aca="false">'Low SIPA income'!M99</f>
        <v>424641.300178581</v>
      </c>
      <c r="Y104" s="9"/>
      <c r="Z104" s="9" t="n">
        <f aca="false">R104+V104-N104-L104-F104</f>
        <v>-1734678.74637259</v>
      </c>
      <c r="AA104" s="9"/>
      <c r="AB104" s="9" t="n">
        <f aca="false">T104-P104-D104</f>
        <v>-51689590.2396826</v>
      </c>
      <c r="AC104" s="24"/>
      <c r="AD104" s="9"/>
      <c r="AE104" s="9"/>
      <c r="AF104" s="9"/>
      <c r="AG104" s="9" t="n">
        <f aca="false">BF104/100*$AG$37</f>
        <v>6684086004.40823</v>
      </c>
      <c r="AH104" s="43" t="n">
        <f aca="false">(AG104-AG103)/AG103</f>
        <v>0.00416912564812983</v>
      </c>
      <c r="AI104" s="43"/>
      <c r="AJ104" s="43" t="n">
        <f aca="false">AB104/AG104</f>
        <v>-0.00773323236798461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47" t="n">
        <f aca="false">workers_and_wage_low!C92</f>
        <v>12964801</v>
      </c>
      <c r="AX104" s="7"/>
      <c r="AY104" s="43" t="n">
        <f aca="false">(AW104-AW103)/AW103</f>
        <v>0.00152065072263547</v>
      </c>
      <c r="AZ104" s="48" t="n">
        <f aca="false">workers_and_wage_low!B92</f>
        <v>7340.32841435066</v>
      </c>
      <c r="BA104" s="43" t="n">
        <f aca="false">(AZ104-AZ103)/AZ103</f>
        <v>0.00264445363516288</v>
      </c>
      <c r="BB104" s="43"/>
      <c r="BC104" s="43"/>
      <c r="BD104" s="43"/>
      <c r="BE104" s="43"/>
      <c r="BF104" s="7" t="n">
        <f aca="false">BF103*(1+AY104)*(1+BA104)*(1-BE104)</f>
        <v>127.288286801423</v>
      </c>
      <c r="BG104" s="7"/>
      <c r="BH104" s="7"/>
      <c r="BI104" s="43" t="n">
        <f aca="false">T111/AG111</f>
        <v>0.0163200243350244</v>
      </c>
      <c r="BJ104" s="7"/>
      <c r="BK104" s="7"/>
      <c r="BL104" s="7"/>
      <c r="BM104" s="7"/>
      <c r="BN104" s="7"/>
      <c r="BO104" s="7"/>
      <c r="BP104" s="7"/>
      <c r="BQ104" s="7"/>
      <c r="BR104" s="7"/>
    </row>
    <row r="105" customFormat="false" ht="12.7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56" t="n">
        <f aca="false">'Low pensions'!Q105</f>
        <v>129069664.770106</v>
      </c>
      <c r="E105" s="9"/>
      <c r="F105" s="42" t="n">
        <f aca="false">'Low pensions'!I105</f>
        <v>23459939.398631</v>
      </c>
      <c r="G105" s="56" t="n">
        <f aca="false">'Low pensions'!K105</f>
        <v>3997067.05691926</v>
      </c>
      <c r="H105" s="56" t="n">
        <f aca="false">'Low pensions'!V105</f>
        <v>21990683.6217279</v>
      </c>
      <c r="I105" s="56" t="n">
        <f aca="false">'Low pensions'!M105</f>
        <v>123620.63062637</v>
      </c>
      <c r="J105" s="56" t="n">
        <f aca="false">'Low pensions'!W105</f>
        <v>680124.23572355</v>
      </c>
      <c r="K105" s="9"/>
      <c r="L105" s="56" t="n">
        <f aca="false">'Low pensions'!N105</f>
        <v>2320629.26772083</v>
      </c>
      <c r="M105" s="42"/>
      <c r="N105" s="56" t="n">
        <f aca="false">'Low pensions'!L105</f>
        <v>1102207.63230243</v>
      </c>
      <c r="O105" s="9"/>
      <c r="P105" s="56" t="n">
        <f aca="false">'Low pensions'!X105</f>
        <v>18105777.4911119</v>
      </c>
      <c r="Q105" s="42"/>
      <c r="R105" s="56" t="n">
        <f aca="false">'Low SIPA income'!G100</f>
        <v>28659594.1400349</v>
      </c>
      <c r="S105" s="42"/>
      <c r="T105" s="56" t="n">
        <f aca="false">'Low SIPA income'!J100</f>
        <v>109582442.170169</v>
      </c>
      <c r="U105" s="9"/>
      <c r="V105" s="56" t="n">
        <f aca="false">'Low SIPA income'!F100</f>
        <v>168135.116248995</v>
      </c>
      <c r="W105" s="42"/>
      <c r="X105" s="56" t="n">
        <f aca="false">'Low SIPA income'!M100</f>
        <v>422306.93731838</v>
      </c>
      <c r="Y105" s="9"/>
      <c r="Z105" s="9" t="n">
        <f aca="false">R105+V105-N105-L105-F105</f>
        <v>1944952.95762961</v>
      </c>
      <c r="AA105" s="9"/>
      <c r="AB105" s="9" t="n">
        <f aca="false">T105-P105-D105</f>
        <v>-37593000.0910493</v>
      </c>
      <c r="AC105" s="24"/>
      <c r="AD105" s="9"/>
      <c r="AE105" s="9"/>
      <c r="AF105" s="9"/>
      <c r="AG105" s="9" t="n">
        <f aca="false">BF105/100*$AG$37</f>
        <v>6706264375.18811</v>
      </c>
      <c r="AH105" s="43" t="n">
        <f aca="false">(AG105-AG104)/AG104</f>
        <v>0.00331808578843146</v>
      </c>
      <c r="AI105" s="43" t="n">
        <f aca="false">(AG105-AG101)/AG101</f>
        <v>0.0170240056739612</v>
      </c>
      <c r="AJ105" s="43" t="n">
        <f aca="false">AB105/AG105</f>
        <v>-0.00560565435358263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47" t="n">
        <f aca="false">workers_and_wage_low!C93</f>
        <v>12993930</v>
      </c>
      <c r="AX105" s="7"/>
      <c r="AY105" s="43" t="n">
        <f aca="false">(AW105-AW104)/AW104</f>
        <v>0.00224677571217638</v>
      </c>
      <c r="AZ105" s="48" t="n">
        <f aca="false">workers_and_wage_low!B93</f>
        <v>7348.17455362881</v>
      </c>
      <c r="BA105" s="43" t="n">
        <f aca="false">(AZ105-AZ104)/AZ104</f>
        <v>0.00106890847864661</v>
      </c>
      <c r="BB105" s="43"/>
      <c r="BC105" s="43"/>
      <c r="BD105" s="43"/>
      <c r="BE105" s="43"/>
      <c r="BF105" s="7" t="n">
        <f aca="false">BF104*(1+AY105)*(1+BA105)*(1-BE105)</f>
        <v>127.710640256892</v>
      </c>
      <c r="BG105" s="7"/>
      <c r="BH105" s="7"/>
      <c r="BI105" s="43" t="n">
        <f aca="false">T112/AG112</f>
        <v>0.0142192704492408</v>
      </c>
      <c r="BJ105" s="7"/>
      <c r="BK105" s="7"/>
      <c r="BL105" s="7"/>
      <c r="BM105" s="7"/>
      <c r="BN105" s="7"/>
      <c r="BO105" s="7"/>
      <c r="BP105" s="7"/>
      <c r="BQ105" s="7"/>
      <c r="BR105" s="7"/>
    </row>
    <row r="106" customFormat="false" ht="12.7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5" t="n">
        <f aca="false">'Low pensions'!Q106</f>
        <v>128615206.150308</v>
      </c>
      <c r="E106" s="6"/>
      <c r="F106" s="8" t="n">
        <f aca="false">'Low pensions'!I106</f>
        <v>23377336.1649537</v>
      </c>
      <c r="G106" s="55" t="n">
        <f aca="false">'Low pensions'!K106</f>
        <v>4058790.55689239</v>
      </c>
      <c r="H106" s="55" t="n">
        <f aca="false">'Low pensions'!V106</f>
        <v>22330268.1072033</v>
      </c>
      <c r="I106" s="55" t="n">
        <f aca="false">'Low pensions'!M106</f>
        <v>125529.60485234</v>
      </c>
      <c r="J106" s="55" t="n">
        <f aca="false">'Low pensions'!W106</f>
        <v>690626.848676382</v>
      </c>
      <c r="K106" s="6"/>
      <c r="L106" s="55" t="n">
        <f aca="false">'Low pensions'!N106</f>
        <v>2829977.87662479</v>
      </c>
      <c r="M106" s="8"/>
      <c r="N106" s="55" t="n">
        <f aca="false">'Low pensions'!L106</f>
        <v>1098381.58673226</v>
      </c>
      <c r="O106" s="6"/>
      <c r="P106" s="55" t="n">
        <f aca="false">'Low pensions'!X106</f>
        <v>20727740.0701949</v>
      </c>
      <c r="Q106" s="8"/>
      <c r="R106" s="55" t="n">
        <f aca="false">'Low SIPA income'!G101</f>
        <v>25203728.8828922</v>
      </c>
      <c r="S106" s="8"/>
      <c r="T106" s="55" t="n">
        <f aca="false">'Low SIPA income'!J101</f>
        <v>96368641.8337671</v>
      </c>
      <c r="U106" s="6"/>
      <c r="V106" s="55" t="n">
        <f aca="false">'Low SIPA income'!F101</f>
        <v>165434.457486214</v>
      </c>
      <c r="W106" s="8"/>
      <c r="X106" s="55" t="n">
        <f aca="false">'Low SIPA income'!M101</f>
        <v>415523.661127801</v>
      </c>
      <c r="Y106" s="6"/>
      <c r="Z106" s="6" t="n">
        <f aca="false">R106+V106-N106-L106-F106</f>
        <v>-1936532.28793229</v>
      </c>
      <c r="AA106" s="6"/>
      <c r="AB106" s="6" t="n">
        <f aca="false">T106-P106-D106</f>
        <v>-52974304.3867354</v>
      </c>
      <c r="AC106" s="24"/>
      <c r="AD106" s="6"/>
      <c r="AE106" s="6"/>
      <c r="AF106" s="6"/>
      <c r="AG106" s="6" t="n">
        <f aca="false">BF106/100*$AG$37</f>
        <v>6743274238.31099</v>
      </c>
      <c r="AH106" s="36" t="n">
        <f aca="false">(AG106-AG105)/AG105</f>
        <v>0.00551870028563327</v>
      </c>
      <c r="AI106" s="36"/>
      <c r="AJ106" s="36" t="n">
        <f aca="false">AB106/AG106</f>
        <v>-0.00785587275774269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0.0029232727635754</v>
      </c>
      <c r="AV106" s="5"/>
      <c r="AW106" s="40" t="n">
        <f aca="false">workers_and_wage_low!C94</f>
        <v>13016088</v>
      </c>
      <c r="AX106" s="5"/>
      <c r="AY106" s="36" t="n">
        <f aca="false">(AW106-AW105)/AW105</f>
        <v>0.00170525776266303</v>
      </c>
      <c r="AZ106" s="41" t="n">
        <f aca="false">workers_and_wage_low!B94</f>
        <v>7376.14869182152</v>
      </c>
      <c r="BA106" s="36" t="n">
        <f aca="false">(AZ106-AZ105)/AZ105</f>
        <v>0.00380695069075285</v>
      </c>
      <c r="BB106" s="36"/>
      <c r="BC106" s="36"/>
      <c r="BD106" s="36"/>
      <c r="BE106" s="36"/>
      <c r="BF106" s="5" t="n">
        <f aca="false">BF105*(1+AY106)*(1+BA106)*(1-BE106)</f>
        <v>128.415437003757</v>
      </c>
      <c r="BG106" s="5"/>
      <c r="BH106" s="5"/>
      <c r="BI106" s="36" t="n">
        <f aca="false">T113/AG113</f>
        <v>0.016426355511287</v>
      </c>
      <c r="BJ106" s="5"/>
      <c r="BK106" s="5"/>
      <c r="BL106" s="5"/>
      <c r="BM106" s="5"/>
      <c r="BN106" s="5"/>
      <c r="BO106" s="5"/>
      <c r="BP106" s="5"/>
      <c r="BQ106" s="5"/>
      <c r="BR106" s="5"/>
    </row>
    <row r="107" customFormat="false" ht="12.7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56" t="n">
        <f aca="false">'Low pensions'!Q107</f>
        <v>128840766.721097</v>
      </c>
      <c r="E107" s="9"/>
      <c r="F107" s="42" t="n">
        <f aca="false">'Low pensions'!I107</f>
        <v>23418334.468706</v>
      </c>
      <c r="G107" s="56" t="n">
        <f aca="false">'Low pensions'!K107</f>
        <v>4143484.25033294</v>
      </c>
      <c r="H107" s="56" t="n">
        <f aca="false">'Low pensions'!V107</f>
        <v>22796227.8198338</v>
      </c>
      <c r="I107" s="56" t="n">
        <f aca="false">'Low pensions'!M107</f>
        <v>128148.99743297</v>
      </c>
      <c r="J107" s="56" t="n">
        <f aca="false">'Low pensions'!W107</f>
        <v>705037.973809251</v>
      </c>
      <c r="K107" s="9"/>
      <c r="L107" s="56" t="n">
        <f aca="false">'Low pensions'!N107</f>
        <v>2323599.60542238</v>
      </c>
      <c r="M107" s="42"/>
      <c r="N107" s="56" t="n">
        <f aca="false">'Low pensions'!L107</f>
        <v>1101450.66100393</v>
      </c>
      <c r="O107" s="9"/>
      <c r="P107" s="56" t="n">
        <f aca="false">'Low pensions'!X107</f>
        <v>18117025.954824</v>
      </c>
      <c r="Q107" s="42"/>
      <c r="R107" s="56" t="n">
        <f aca="false">'Low SIPA income'!G102</f>
        <v>28911239.7619533</v>
      </c>
      <c r="S107" s="42"/>
      <c r="T107" s="56" t="n">
        <f aca="false">'Low SIPA income'!J102</f>
        <v>110544631.016128</v>
      </c>
      <c r="U107" s="9"/>
      <c r="V107" s="56" t="n">
        <f aca="false">'Low SIPA income'!F102</f>
        <v>167226.408823549</v>
      </c>
      <c r="W107" s="42"/>
      <c r="X107" s="56" t="n">
        <f aca="false">'Low SIPA income'!M102</f>
        <v>420024.52625328</v>
      </c>
      <c r="Y107" s="9"/>
      <c r="Z107" s="9" t="n">
        <f aca="false">R107+V107-N107-L107-F107</f>
        <v>2235081.43564459</v>
      </c>
      <c r="AA107" s="9"/>
      <c r="AB107" s="9" t="n">
        <f aca="false">T107-P107-D107</f>
        <v>-36413161.6597935</v>
      </c>
      <c r="AC107" s="24"/>
      <c r="AD107" s="9"/>
      <c r="AE107" s="9"/>
      <c r="AF107" s="9"/>
      <c r="AG107" s="9" t="n">
        <f aca="false">BF107/100*$AG$37</f>
        <v>6773521917.12576</v>
      </c>
      <c r="AH107" s="43" t="n">
        <f aca="false">(AG107-AG106)/AG106</f>
        <v>0.00448560710209911</v>
      </c>
      <c r="AI107" s="43"/>
      <c r="AJ107" s="43" t="n">
        <f aca="false">AB107/AG107</f>
        <v>-0.0053758092326724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7" t="n">
        <f aca="false">workers_and_wage_low!C95</f>
        <v>13037286</v>
      </c>
      <c r="AX107" s="7"/>
      <c r="AY107" s="43" t="n">
        <f aca="false">(AW107-AW106)/AW106</f>
        <v>0.00162859992956409</v>
      </c>
      <c r="AZ107" s="48" t="n">
        <f aca="false">workers_and_wage_low!B95</f>
        <v>7397.18813670129</v>
      </c>
      <c r="BA107" s="43" t="n">
        <f aca="false">(AZ107-AZ106)/AZ106</f>
        <v>0.00285236181628206</v>
      </c>
      <c r="BB107" s="43"/>
      <c r="BC107" s="43"/>
      <c r="BD107" s="43"/>
      <c r="BE107" s="43"/>
      <c r="BF107" s="7" t="n">
        <f aca="false">BF106*(1+AY107)*(1+BA107)*(1-BE107)</f>
        <v>128.9914582</v>
      </c>
      <c r="BG107" s="7"/>
      <c r="BH107" s="7"/>
      <c r="BI107" s="43" t="n">
        <f aca="false">T114/AG114</f>
        <v>0.0142881479269434</v>
      </c>
      <c r="BJ107" s="7"/>
      <c r="BK107" s="7"/>
      <c r="BL107" s="7"/>
      <c r="BM107" s="7"/>
      <c r="BN107" s="7"/>
      <c r="BO107" s="7"/>
      <c r="BP107" s="7"/>
      <c r="BQ107" s="7"/>
      <c r="BR107" s="7"/>
    </row>
    <row r="108" customFormat="false" ht="12.7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56" t="n">
        <f aca="false">'Low pensions'!Q108</f>
        <v>129063190.611766</v>
      </c>
      <c r="E108" s="9"/>
      <c r="F108" s="42" t="n">
        <f aca="false">'Low pensions'!I108</f>
        <v>23458762.6437167</v>
      </c>
      <c r="G108" s="56" t="n">
        <f aca="false">'Low pensions'!K108</f>
        <v>4204600.48738533</v>
      </c>
      <c r="H108" s="56" t="n">
        <f aca="false">'Low pensions'!V108</f>
        <v>23132471.3238909</v>
      </c>
      <c r="I108" s="56" t="n">
        <f aca="false">'Low pensions'!M108</f>
        <v>130039.19033151</v>
      </c>
      <c r="J108" s="56" t="n">
        <f aca="false">'Low pensions'!W108</f>
        <v>715437.257439952</v>
      </c>
      <c r="K108" s="9"/>
      <c r="L108" s="56" t="n">
        <f aca="false">'Low pensions'!N108</f>
        <v>2311373.74498801</v>
      </c>
      <c r="M108" s="42"/>
      <c r="N108" s="56" t="n">
        <f aca="false">'Low pensions'!L108</f>
        <v>1104324.52539689</v>
      </c>
      <c r="O108" s="9"/>
      <c r="P108" s="56" t="n">
        <f aca="false">'Low pensions'!X108</f>
        <v>18069397.0608737</v>
      </c>
      <c r="Q108" s="42"/>
      <c r="R108" s="56" t="n">
        <f aca="false">'Low SIPA income'!G103</f>
        <v>25174759.8359403</v>
      </c>
      <c r="S108" s="42"/>
      <c r="T108" s="56" t="n">
        <f aca="false">'Low SIPA income'!J103</f>
        <v>96257876.1719499</v>
      </c>
      <c r="U108" s="9"/>
      <c r="V108" s="56" t="n">
        <f aca="false">'Low SIPA income'!F103</f>
        <v>171050.368544245</v>
      </c>
      <c r="W108" s="42"/>
      <c r="X108" s="56" t="n">
        <f aca="false">'Low SIPA income'!M103</f>
        <v>429629.210593489</v>
      </c>
      <c r="Y108" s="9"/>
      <c r="Z108" s="9" t="n">
        <f aca="false">R108+V108-N108-L108-F108</f>
        <v>-1528650.709617</v>
      </c>
      <c r="AA108" s="9"/>
      <c r="AB108" s="9" t="n">
        <f aca="false">T108-P108-D108</f>
        <v>-50874711.5006901</v>
      </c>
      <c r="AC108" s="24"/>
      <c r="AD108" s="9"/>
      <c r="AE108" s="9"/>
      <c r="AF108" s="9"/>
      <c r="AG108" s="9" t="n">
        <f aca="false">BF108/100*$AG$37</f>
        <v>6764602564.64405</v>
      </c>
      <c r="AH108" s="43" t="n">
        <f aca="false">(AG108-AG107)/AG107</f>
        <v>-0.00131679687330109</v>
      </c>
      <c r="AI108" s="43"/>
      <c r="AJ108" s="43" t="n">
        <f aca="false">AB108/AG108</f>
        <v>-0.00752072439060831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47" t="n">
        <f aca="false">workers_and_wage_low!C96</f>
        <v>13065748</v>
      </c>
      <c r="AX108" s="7"/>
      <c r="AY108" s="43" t="n">
        <f aca="false">(AW108-AW107)/AW107</f>
        <v>0.00218312308251886</v>
      </c>
      <c r="AZ108" s="48" t="n">
        <f aca="false">workers_and_wage_low!B96</f>
        <v>7371.35496731308</v>
      </c>
      <c r="BA108" s="43" t="n">
        <f aca="false">(AZ108-AZ107)/AZ107</f>
        <v>-0.00349229584415169</v>
      </c>
      <c r="BB108" s="43"/>
      <c r="BC108" s="43"/>
      <c r="BD108" s="43"/>
      <c r="BE108" s="43"/>
      <c r="BF108" s="7" t="n">
        <f aca="false">BF107*(1+AY108)*(1+BA108)*(1-BE108)</f>
        <v>128.821602651159</v>
      </c>
      <c r="BG108" s="7"/>
      <c r="BH108" s="7"/>
      <c r="BI108" s="43" t="n">
        <f aca="false">T115/AG115</f>
        <v>0.0162403043342488</v>
      </c>
      <c r="BJ108" s="7"/>
      <c r="BK108" s="7"/>
      <c r="BL108" s="7"/>
      <c r="BM108" s="7"/>
      <c r="BN108" s="7"/>
      <c r="BO108" s="7"/>
      <c r="BP108" s="7"/>
      <c r="BQ108" s="7"/>
      <c r="BR108" s="7"/>
    </row>
    <row r="109" customFormat="false" ht="12.7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56" t="n">
        <f aca="false">'Low pensions'!Q109</f>
        <v>129659190.660502</v>
      </c>
      <c r="E109" s="9"/>
      <c r="F109" s="42" t="n">
        <f aca="false">'Low pensions'!I109</f>
        <v>23567092.7075611</v>
      </c>
      <c r="G109" s="56" t="n">
        <f aca="false">'Low pensions'!K109</f>
        <v>4213458.19867127</v>
      </c>
      <c r="H109" s="56" t="n">
        <f aca="false">'Low pensions'!V109</f>
        <v>23181203.8379388</v>
      </c>
      <c r="I109" s="56" t="n">
        <f aca="false">'Low pensions'!M109</f>
        <v>130313.1401651</v>
      </c>
      <c r="J109" s="56" t="n">
        <f aca="false">'Low pensions'!W109</f>
        <v>716944.448596094</v>
      </c>
      <c r="K109" s="9"/>
      <c r="L109" s="56" t="n">
        <f aca="false">'Low pensions'!N109</f>
        <v>2256741.83508039</v>
      </c>
      <c r="M109" s="42"/>
      <c r="N109" s="56" t="n">
        <f aca="false">'Low pensions'!L109</f>
        <v>1110119.1471163</v>
      </c>
      <c r="O109" s="9"/>
      <c r="P109" s="56" t="n">
        <f aca="false">'Low pensions'!X109</f>
        <v>17817792.1196643</v>
      </c>
      <c r="Q109" s="42"/>
      <c r="R109" s="56" t="n">
        <f aca="false">'Low SIPA income'!G104</f>
        <v>28950693.8618997</v>
      </c>
      <c r="S109" s="42"/>
      <c r="T109" s="56" t="n">
        <f aca="false">'Low SIPA income'!J104</f>
        <v>110695487.186827</v>
      </c>
      <c r="U109" s="9"/>
      <c r="V109" s="56" t="n">
        <f aca="false">'Low SIPA income'!F104</f>
        <v>171286.520765199</v>
      </c>
      <c r="W109" s="42"/>
      <c r="X109" s="56" t="n">
        <f aca="false">'Low SIPA income'!M104</f>
        <v>430222.356887951</v>
      </c>
      <c r="Y109" s="9"/>
      <c r="Z109" s="9" t="n">
        <f aca="false">R109+V109-N109-L109-F109</f>
        <v>2188026.69290704</v>
      </c>
      <c r="AA109" s="9"/>
      <c r="AB109" s="9" t="n">
        <f aca="false">T109-P109-D109</f>
        <v>-36781495.59334</v>
      </c>
      <c r="AC109" s="24"/>
      <c r="AD109" s="9"/>
      <c r="AE109" s="9"/>
      <c r="AF109" s="9"/>
      <c r="AG109" s="9" t="n">
        <f aca="false">BF109/100*$AG$37</f>
        <v>6784934122.4723</v>
      </c>
      <c r="AH109" s="43" t="n">
        <f aca="false">(AG109-AG108)/AG108</f>
        <v>0.0030055805398703</v>
      </c>
      <c r="AI109" s="43" t="n">
        <f aca="false">(AG109-AG105)/AG105</f>
        <v>0.0117307852603096</v>
      </c>
      <c r="AJ109" s="43" t="n">
        <f aca="false">AB109/AG109</f>
        <v>-0.00542105419587147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47" t="n">
        <f aca="false">workers_and_wage_low!C97</f>
        <v>13019605</v>
      </c>
      <c r="AX109" s="7"/>
      <c r="AY109" s="43" t="n">
        <f aca="false">(AW109-AW108)/AW108</f>
        <v>-0.00353160033394185</v>
      </c>
      <c r="AZ109" s="48" t="n">
        <f aca="false">workers_and_wage_low!B97</f>
        <v>7419.71363149405</v>
      </c>
      <c r="BA109" s="43" t="n">
        <f aca="false">(AZ109-AZ108)/AZ108</f>
        <v>0.00656034940596503</v>
      </c>
      <c r="BB109" s="43"/>
      <c r="BC109" s="43"/>
      <c r="BD109" s="43"/>
      <c r="BE109" s="43"/>
      <c r="BF109" s="7" t="n">
        <f aca="false">BF108*(1+AY109)*(1+BA109)*(1-BE109)</f>
        <v>129.208786353203</v>
      </c>
      <c r="BG109" s="7"/>
      <c r="BH109" s="7"/>
      <c r="BI109" s="43" t="n">
        <f aca="false">T116/AG116</f>
        <v>0.0142195585183805</v>
      </c>
      <c r="BJ109" s="7"/>
      <c r="BK109" s="7"/>
      <c r="BL109" s="7"/>
      <c r="BM109" s="7"/>
      <c r="BN109" s="7"/>
      <c r="BO109" s="7"/>
      <c r="BP109" s="7"/>
      <c r="BQ109" s="7"/>
      <c r="BR109" s="7"/>
    </row>
    <row r="110" customFormat="false" ht="12.7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5" t="n">
        <f aca="false">'Low pensions'!Q110</f>
        <v>130213879.761698</v>
      </c>
      <c r="E110" s="6"/>
      <c r="F110" s="8" t="n">
        <f aca="false">'Low pensions'!I110</f>
        <v>23667914.0176832</v>
      </c>
      <c r="G110" s="55" t="n">
        <f aca="false">'Low pensions'!K110</f>
        <v>4322361.29830152</v>
      </c>
      <c r="H110" s="55" t="n">
        <f aca="false">'Low pensions'!V110</f>
        <v>23780356.5604953</v>
      </c>
      <c r="I110" s="55" t="n">
        <f aca="false">'Low pensions'!M110</f>
        <v>133681.27726706</v>
      </c>
      <c r="J110" s="55" t="n">
        <f aca="false">'Low pensions'!W110</f>
        <v>735474.945169975</v>
      </c>
      <c r="K110" s="6"/>
      <c r="L110" s="55" t="n">
        <f aca="false">'Low pensions'!N110</f>
        <v>2810166.28811285</v>
      </c>
      <c r="M110" s="8"/>
      <c r="N110" s="55" t="n">
        <f aca="false">'Low pensions'!L110</f>
        <v>1115269.39070734</v>
      </c>
      <c r="O110" s="6"/>
      <c r="P110" s="55" t="n">
        <f aca="false">'Low pensions'!X110</f>
        <v>20717849.3579893</v>
      </c>
      <c r="Q110" s="8"/>
      <c r="R110" s="55" t="n">
        <f aca="false">'Low SIPA income'!G105</f>
        <v>25333517.5300776</v>
      </c>
      <c r="S110" s="8"/>
      <c r="T110" s="55" t="n">
        <f aca="false">'Low SIPA income'!J105</f>
        <v>96864899.9752831</v>
      </c>
      <c r="U110" s="6"/>
      <c r="V110" s="55" t="n">
        <f aca="false">'Low SIPA income'!F105</f>
        <v>172698.717038257</v>
      </c>
      <c r="W110" s="8"/>
      <c r="X110" s="55" t="n">
        <f aca="false">'Low SIPA income'!M105</f>
        <v>433769.38677839</v>
      </c>
      <c r="Y110" s="6"/>
      <c r="Z110" s="6" t="n">
        <f aca="false">R110+V110-N110-L110-F110</f>
        <v>-2087133.4493875</v>
      </c>
      <c r="AA110" s="6"/>
      <c r="AB110" s="6" t="n">
        <f aca="false">T110-P110-D110</f>
        <v>-54066829.1444043</v>
      </c>
      <c r="AC110" s="24"/>
      <c r="AD110" s="6"/>
      <c r="AE110" s="6"/>
      <c r="AF110" s="6"/>
      <c r="AG110" s="6" t="n">
        <f aca="false">BF110/100*$AG$37</f>
        <v>6834729541.63339</v>
      </c>
      <c r="AH110" s="36" t="n">
        <f aca="false">(AG110-AG109)/AG109</f>
        <v>0.00733911608605857</v>
      </c>
      <c r="AI110" s="36"/>
      <c r="AJ110" s="36" t="n">
        <f aca="false">AB110/AG110</f>
        <v>-0.00791060257981814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0.000535096839528586</v>
      </c>
      <c r="AV110" s="5"/>
      <c r="AW110" s="40" t="n">
        <f aca="false">workers_and_wage_low!C98</f>
        <v>13047498</v>
      </c>
      <c r="AX110" s="5"/>
      <c r="AY110" s="36" t="n">
        <f aca="false">(AW110-AW109)/AW109</f>
        <v>0.00214238450398457</v>
      </c>
      <c r="AZ110" s="41" t="n">
        <f aca="false">workers_and_wage_low!B98</f>
        <v>7458.18946163052</v>
      </c>
      <c r="BA110" s="36" t="n">
        <f aca="false">(AZ110-AZ109)/AZ109</f>
        <v>0.00518562198588821</v>
      </c>
      <c r="BB110" s="36"/>
      <c r="BC110" s="36"/>
      <c r="BD110" s="36"/>
      <c r="BE110" s="36"/>
      <c r="BF110" s="5" t="n">
        <f aca="false">BF109*(1+AY110)*(1+BA110)*(1-BE110)</f>
        <v>130.157064635588</v>
      </c>
      <c r="BG110" s="5"/>
      <c r="BH110" s="5"/>
      <c r="BI110" s="36" t="n">
        <f aca="false">T117/AG117</f>
        <v>0.0163362766210176</v>
      </c>
      <c r="BJ110" s="5"/>
      <c r="BK110" s="5"/>
      <c r="BL110" s="5"/>
      <c r="BM110" s="5"/>
      <c r="BN110" s="5"/>
      <c r="BO110" s="5"/>
      <c r="BP110" s="5"/>
      <c r="BQ110" s="5"/>
      <c r="BR110" s="5"/>
    </row>
    <row r="111" customFormat="false" ht="12.7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56" t="n">
        <f aca="false">'Low pensions'!Q111</f>
        <v>130288035.953108</v>
      </c>
      <c r="E111" s="9"/>
      <c r="F111" s="42" t="n">
        <f aca="false">'Low pensions'!I111</f>
        <v>23681392.7832754</v>
      </c>
      <c r="G111" s="56" t="n">
        <f aca="false">'Low pensions'!K111</f>
        <v>4386151.31428033</v>
      </c>
      <c r="H111" s="56" t="n">
        <f aca="false">'Low pensions'!V111</f>
        <v>24131310.4073132</v>
      </c>
      <c r="I111" s="56" t="n">
        <f aca="false">'Low pensions'!M111</f>
        <v>135654.16435919</v>
      </c>
      <c r="J111" s="56" t="n">
        <f aca="false">'Low pensions'!W111</f>
        <v>746329.187855071</v>
      </c>
      <c r="K111" s="9"/>
      <c r="L111" s="56" t="n">
        <f aca="false">'Low pensions'!N111</f>
        <v>2301772.16593631</v>
      </c>
      <c r="M111" s="42"/>
      <c r="N111" s="56" t="n">
        <f aca="false">'Low pensions'!L111</f>
        <v>1116057.87266091</v>
      </c>
      <c r="O111" s="9"/>
      <c r="P111" s="56" t="n">
        <f aca="false">'Low pensions'!X111</f>
        <v>18084127.83628</v>
      </c>
      <c r="Q111" s="42"/>
      <c r="R111" s="56" t="n">
        <f aca="false">'Low SIPA income'!G106</f>
        <v>29160133.5755707</v>
      </c>
      <c r="S111" s="42"/>
      <c r="T111" s="56" t="n">
        <f aca="false">'Low SIPA income'!J106</f>
        <v>111496298.084544</v>
      </c>
      <c r="U111" s="9"/>
      <c r="V111" s="56" t="n">
        <f aca="false">'Low SIPA income'!F106</f>
        <v>168529.740323394</v>
      </c>
      <c r="W111" s="42"/>
      <c r="X111" s="56" t="n">
        <f aca="false">'Low SIPA income'!M106</f>
        <v>423298.119219993</v>
      </c>
      <c r="Y111" s="9"/>
      <c r="Z111" s="9" t="n">
        <f aca="false">R111+V111-N111-L111-F111</f>
        <v>2229440.49402153</v>
      </c>
      <c r="AA111" s="9"/>
      <c r="AB111" s="9" t="n">
        <f aca="false">T111-P111-D111</f>
        <v>-36875865.7048436</v>
      </c>
      <c r="AC111" s="24"/>
      <c r="AD111" s="9"/>
      <c r="AE111" s="9"/>
      <c r="AF111" s="9"/>
      <c r="AG111" s="9" t="n">
        <f aca="false">BF111/100*$AG$37</f>
        <v>6831870822.96575</v>
      </c>
      <c r="AH111" s="43" t="n">
        <f aca="false">(AG111-AG110)/AG110</f>
        <v>-0.000418263612366711</v>
      </c>
      <c r="AI111" s="43"/>
      <c r="AJ111" s="43" t="n">
        <f aca="false">AB111/AG111</f>
        <v>-0.005397623383171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7" t="n">
        <f aca="false">workers_and_wage_low!C99</f>
        <v>13070513</v>
      </c>
      <c r="AX111" s="7"/>
      <c r="AY111" s="43" t="n">
        <f aca="false">(AW111-AW110)/AW110</f>
        <v>0.00176393972238969</v>
      </c>
      <c r="AZ111" s="48" t="n">
        <f aca="false">workers_and_wage_low!B99</f>
        <v>7441.94283378831</v>
      </c>
      <c r="BA111" s="43" t="n">
        <f aca="false">(AZ111-AZ110)/AZ110</f>
        <v>-0.00217836083754541</v>
      </c>
      <c r="BB111" s="43"/>
      <c r="BC111" s="43"/>
      <c r="BD111" s="43"/>
      <c r="BE111" s="43"/>
      <c r="BF111" s="7" t="n">
        <f aca="false">BF110*(1+AY111)*(1+BA111)*(1-BE111)</f>
        <v>130.102624671558</v>
      </c>
      <c r="BG111" s="7"/>
      <c r="BH111" s="7"/>
      <c r="BI111" s="43" t="e">
        <f aca="false">T118/AG118</f>
        <v>#DIV/0!</v>
      </c>
      <c r="BJ111" s="7"/>
      <c r="BK111" s="7"/>
      <c r="BL111" s="7"/>
      <c r="BM111" s="7"/>
      <c r="BN111" s="7"/>
      <c r="BO111" s="7"/>
      <c r="BP111" s="7"/>
      <c r="BQ111" s="7"/>
      <c r="BR111" s="7"/>
    </row>
    <row r="112" customFormat="false" ht="12.7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56" t="n">
        <f aca="false">'Low pensions'!Q112</f>
        <v>130249912.114963</v>
      </c>
      <c r="E112" s="9"/>
      <c r="F112" s="42" t="n">
        <f aca="false">'Low pensions'!I112</f>
        <v>23674463.3244122</v>
      </c>
      <c r="G112" s="56" t="n">
        <f aca="false">'Low pensions'!K112</f>
        <v>4428306.82249529</v>
      </c>
      <c r="H112" s="56" t="n">
        <f aca="false">'Low pensions'!V112</f>
        <v>24363237.5756262</v>
      </c>
      <c r="I112" s="56" t="n">
        <f aca="false">'Low pensions'!M112</f>
        <v>136957.94296377</v>
      </c>
      <c r="J112" s="56" t="n">
        <f aca="false">'Low pensions'!W112</f>
        <v>753502.193060593</v>
      </c>
      <c r="K112" s="9"/>
      <c r="L112" s="56" t="n">
        <f aca="false">'Low pensions'!N112</f>
        <v>2307456.34396445</v>
      </c>
      <c r="M112" s="42"/>
      <c r="N112" s="56" t="n">
        <f aca="false">'Low pensions'!L112</f>
        <v>1116975.98312603</v>
      </c>
      <c r="O112" s="9"/>
      <c r="P112" s="56" t="n">
        <f aca="false">'Low pensions'!X112</f>
        <v>18118674.2359822</v>
      </c>
      <c r="Q112" s="42"/>
      <c r="R112" s="56" t="n">
        <f aca="false">'Low SIPA income'!G107</f>
        <v>25400409.6542078</v>
      </c>
      <c r="S112" s="42"/>
      <c r="T112" s="56" t="n">
        <f aca="false">'Low SIPA income'!J107</f>
        <v>97120667.8095491</v>
      </c>
      <c r="U112" s="9"/>
      <c r="V112" s="56" t="n">
        <f aca="false">'Low SIPA income'!F107</f>
        <v>179229.636807083</v>
      </c>
      <c r="W112" s="42"/>
      <c r="X112" s="56" t="n">
        <f aca="false">'Low SIPA income'!M107</f>
        <v>450173.174321264</v>
      </c>
      <c r="Y112" s="9"/>
      <c r="Z112" s="9" t="n">
        <f aca="false">R112+V112-N112-L112-F112</f>
        <v>-1519256.36048777</v>
      </c>
      <c r="AA112" s="9"/>
      <c r="AB112" s="9" t="n">
        <f aca="false">T112-P112-D112</f>
        <v>-51247918.5413964</v>
      </c>
      <c r="AC112" s="24"/>
      <c r="AD112" s="9"/>
      <c r="AE112" s="9"/>
      <c r="AF112" s="9"/>
      <c r="AG112" s="9" t="n">
        <f aca="false">BF112/100*$AG$37</f>
        <v>6830214542.73941</v>
      </c>
      <c r="AH112" s="43" t="n">
        <f aca="false">(AG112-AG111)/AG111</f>
        <v>-0.000242434359381263</v>
      </c>
      <c r="AI112" s="43"/>
      <c r="AJ112" s="43" t="n">
        <f aca="false">AB112/AG112</f>
        <v>-0.00750311988308969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47" t="n">
        <f aca="false">workers_and_wage_low!C100</f>
        <v>13064594</v>
      </c>
      <c r="AX112" s="7"/>
      <c r="AY112" s="43" t="n">
        <f aca="false">(AW112-AW111)/AW111</f>
        <v>-0.000452851391525336</v>
      </c>
      <c r="AZ112" s="48" t="n">
        <f aca="false">workers_and_wage_low!B100</f>
        <v>7443.50945475927</v>
      </c>
      <c r="BA112" s="43" t="n">
        <f aca="false">(AZ112-AZ111)/AZ111</f>
        <v>0.000210512362960774</v>
      </c>
      <c r="BB112" s="43"/>
      <c r="BC112" s="43"/>
      <c r="BD112" s="43"/>
      <c r="BE112" s="43"/>
      <c r="BF112" s="7" t="n">
        <f aca="false">BF111*(1+AY112)*(1+BA112)*(1-BE112)</f>
        <v>130.071083325092</v>
      </c>
      <c r="BG112" s="7"/>
      <c r="BH112" s="7"/>
      <c r="BI112" s="43" t="e">
        <f aca="false">T119/AG119</f>
        <v>#DIV/0!</v>
      </c>
      <c r="BJ112" s="7"/>
      <c r="BK112" s="7"/>
      <c r="BL112" s="7"/>
      <c r="BM112" s="7"/>
      <c r="BN112" s="7"/>
      <c r="BO112" s="7"/>
      <c r="BP112" s="7"/>
      <c r="BQ112" s="7"/>
      <c r="BR112" s="7"/>
    </row>
    <row r="113" customFormat="false" ht="12.7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56" t="n">
        <f aca="false">'Low pensions'!Q113</f>
        <v>130522861.429197</v>
      </c>
      <c r="E113" s="9"/>
      <c r="F113" s="42" t="n">
        <f aca="false">'Low pensions'!I113</f>
        <v>23724075.0932367</v>
      </c>
      <c r="G113" s="56" t="n">
        <f aca="false">'Low pensions'!K113</f>
        <v>4508331.04955679</v>
      </c>
      <c r="H113" s="56" t="n">
        <f aca="false">'Low pensions'!V113</f>
        <v>24803507.2619544</v>
      </c>
      <c r="I113" s="56" t="n">
        <f aca="false">'Low pensions'!M113</f>
        <v>139432.919058451</v>
      </c>
      <c r="J113" s="56" t="n">
        <f aca="false">'Low pensions'!W113</f>
        <v>767118.781297522</v>
      </c>
      <c r="K113" s="9"/>
      <c r="L113" s="56" t="n">
        <f aca="false">'Low pensions'!N113</f>
        <v>2321226.73541011</v>
      </c>
      <c r="M113" s="42"/>
      <c r="N113" s="56" t="n">
        <f aca="false">'Low pensions'!L113</f>
        <v>1120896.34807145</v>
      </c>
      <c r="O113" s="9"/>
      <c r="P113" s="56" t="n">
        <f aca="false">'Low pensions'!X113</f>
        <v>18211697.5538904</v>
      </c>
      <c r="Q113" s="42"/>
      <c r="R113" s="56" t="n">
        <f aca="false">'Low SIPA income'!G108</f>
        <v>29209848.0067851</v>
      </c>
      <c r="S113" s="42"/>
      <c r="T113" s="56" t="n">
        <f aca="false">'Low SIPA income'!J108</f>
        <v>111686385.521127</v>
      </c>
      <c r="U113" s="9"/>
      <c r="V113" s="56" t="n">
        <f aca="false">'Low SIPA income'!F108</f>
        <v>179171.564921931</v>
      </c>
      <c r="W113" s="42"/>
      <c r="X113" s="56" t="n">
        <f aca="false">'Low SIPA income'!M108</f>
        <v>450027.314488351</v>
      </c>
      <c r="Y113" s="9"/>
      <c r="Z113" s="9" t="n">
        <f aca="false">R113+V113-N113-L113-F113</f>
        <v>2222821.39498881</v>
      </c>
      <c r="AA113" s="9"/>
      <c r="AB113" s="9" t="n">
        <f aca="false">T113-P113-D113</f>
        <v>-37048173.4619614</v>
      </c>
      <c r="AC113" s="24"/>
      <c r="AD113" s="9"/>
      <c r="AE113" s="9"/>
      <c r="AF113" s="9"/>
      <c r="AG113" s="9" t="n">
        <f aca="false">BF113/100*$AG$37</f>
        <v>6799218819.07304</v>
      </c>
      <c r="AH113" s="43" t="n">
        <f aca="false">(AG113-AG112)/AG112</f>
        <v>-0.00453803075619626</v>
      </c>
      <c r="AI113" s="43" t="n">
        <f aca="false">(AG113-AG109)/AG109</f>
        <v>0.00210535523895911</v>
      </c>
      <c r="AJ113" s="43" t="n">
        <f aca="false">AB113/AG113</f>
        <v>-0.00544888676887917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47" t="n">
        <f aca="false">workers_and_wage_low!C101</f>
        <v>13041683</v>
      </c>
      <c r="AX113" s="7"/>
      <c r="AY113" s="43" t="n">
        <f aca="false">(AW113-AW112)/AW112</f>
        <v>-0.00175367102873614</v>
      </c>
      <c r="AZ113" s="48" t="n">
        <f aca="false">workers_and_wage_low!B101</f>
        <v>7422.74763740487</v>
      </c>
      <c r="BA113" s="43" t="n">
        <f aca="false">(AZ113-AZ112)/AZ112</f>
        <v>-0.00278925115640511</v>
      </c>
      <c r="BB113" s="43"/>
      <c r="BC113" s="43"/>
      <c r="BD113" s="43"/>
      <c r="BE113" s="43"/>
      <c r="BF113" s="7" t="n">
        <f aca="false">BF112*(1+AY113)*(1+BA113)*(1-BE113)</f>
        <v>129.480816748471</v>
      </c>
      <c r="BG113" s="7"/>
      <c r="BH113" s="7"/>
      <c r="BI113" s="43" t="e">
        <f aca="false">T120/AG120</f>
        <v>#DIV/0!</v>
      </c>
      <c r="BJ113" s="7"/>
      <c r="BK113" s="7"/>
      <c r="BL113" s="7"/>
      <c r="BM113" s="7"/>
      <c r="BN113" s="7"/>
      <c r="BO113" s="7"/>
      <c r="BP113" s="7"/>
      <c r="BQ113" s="7"/>
      <c r="BR113" s="7"/>
    </row>
    <row r="114" customFormat="false" ht="12.7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5" t="n">
        <f aca="false">'Low pensions'!Q114</f>
        <v>131149989.17938</v>
      </c>
      <c r="E114" s="6"/>
      <c r="F114" s="8" t="n">
        <f aca="false">'Low pensions'!I114</f>
        <v>23838062.9852847</v>
      </c>
      <c r="G114" s="55" t="n">
        <f aca="false">'Low pensions'!K114</f>
        <v>4531717.78458337</v>
      </c>
      <c r="H114" s="55" t="n">
        <f aca="false">'Low pensions'!V114</f>
        <v>24932174.1778683</v>
      </c>
      <c r="I114" s="55" t="n">
        <f aca="false">'Low pensions'!M114</f>
        <v>140156.22014176</v>
      </c>
      <c r="J114" s="55" t="n">
        <f aca="false">'Low pensions'!W114</f>
        <v>771098.17044957</v>
      </c>
      <c r="K114" s="6"/>
      <c r="L114" s="55" t="n">
        <f aca="false">'Low pensions'!N114</f>
        <v>2808970.16013087</v>
      </c>
      <c r="M114" s="8"/>
      <c r="N114" s="55" t="n">
        <f aca="false">'Low pensions'!L114</f>
        <v>1126199.36062404</v>
      </c>
      <c r="O114" s="6"/>
      <c r="P114" s="55" t="n">
        <f aca="false">'Low pensions'!X114</f>
        <v>20771776.1138238</v>
      </c>
      <c r="Q114" s="8"/>
      <c r="R114" s="55" t="n">
        <f aca="false">'Low SIPA income'!G109</f>
        <v>25533877.0964624</v>
      </c>
      <c r="S114" s="8"/>
      <c r="T114" s="55" t="n">
        <f aca="false">'Low SIPA income'!J109</f>
        <v>97630992.1428594</v>
      </c>
      <c r="U114" s="6"/>
      <c r="V114" s="55" t="n">
        <f aca="false">'Low SIPA income'!F109</f>
        <v>176011.033823054</v>
      </c>
      <c r="W114" s="8"/>
      <c r="X114" s="55" t="n">
        <f aca="false">'Low SIPA income'!M109</f>
        <v>442088.971574372</v>
      </c>
      <c r="Y114" s="6"/>
      <c r="Z114" s="6" t="n">
        <f aca="false">R114+V114-N114-L114-F114</f>
        <v>-2063344.37575422</v>
      </c>
      <c r="AA114" s="6"/>
      <c r="AB114" s="6" t="n">
        <f aca="false">T114-P114-D114</f>
        <v>-54290773.1503447</v>
      </c>
      <c r="AC114" s="24"/>
      <c r="AD114" s="6"/>
      <c r="AE114" s="6"/>
      <c r="AF114" s="6"/>
      <c r="AG114" s="6" t="n">
        <f aca="false">BF114/100*$AG$37</f>
        <v>6833005414.14153</v>
      </c>
      <c r="AH114" s="36" t="n">
        <f aca="false">(AG114-AG113)/AG113</f>
        <v>0.00496918777988368</v>
      </c>
      <c r="AI114" s="36"/>
      <c r="AJ114" s="36" t="n">
        <f aca="false">AB114/AG114</f>
        <v>-0.00794537247665353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0.00277410944740998</v>
      </c>
      <c r="AV114" s="5"/>
      <c r="AW114" s="40" t="n">
        <f aca="false">workers_and_wage_low!C102</f>
        <v>13149796</v>
      </c>
      <c r="AX114" s="5"/>
      <c r="AY114" s="36" t="n">
        <f aca="false">(AW114-AW113)/AW113</f>
        <v>0.00828980431436648</v>
      </c>
      <c r="AZ114" s="41" t="n">
        <f aca="false">workers_and_wage_low!B102</f>
        <v>7398.30218687012</v>
      </c>
      <c r="BA114" s="36" t="n">
        <f aca="false">(AZ114-AZ113)/AZ113</f>
        <v>-0.0032933155926741</v>
      </c>
      <c r="BB114" s="36"/>
      <c r="BC114" s="36"/>
      <c r="BD114" s="36"/>
      <c r="BE114" s="36"/>
      <c r="BF114" s="5" t="n">
        <f aca="false">BF113*(1+AY114)*(1+BA114)*(1-BE114)</f>
        <v>130.124231240787</v>
      </c>
      <c r="BG114" s="5"/>
      <c r="BH114" s="5"/>
      <c r="BI114" s="36" t="e">
        <f aca="false">T121/AG121</f>
        <v>#DIV/0!</v>
      </c>
      <c r="BJ114" s="5"/>
      <c r="BK114" s="5"/>
      <c r="BL114" s="5"/>
      <c r="BM114" s="5"/>
      <c r="BN114" s="5"/>
      <c r="BO114" s="5"/>
      <c r="BP114" s="5"/>
      <c r="BQ114" s="5"/>
      <c r="BR114" s="5"/>
    </row>
    <row r="115" customFormat="false" ht="12.7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56" t="n">
        <f aca="false">'Low pensions'!Q115</f>
        <v>131339058.470832</v>
      </c>
      <c r="E115" s="9"/>
      <c r="F115" s="42" t="n">
        <f aca="false">'Low pensions'!I115</f>
        <v>23872428.5670618</v>
      </c>
      <c r="G115" s="56" t="n">
        <f aca="false">'Low pensions'!K115</f>
        <v>4570168.09335134</v>
      </c>
      <c r="H115" s="56" t="n">
        <f aca="false">'Low pensions'!V115</f>
        <v>25143716.4320345</v>
      </c>
      <c r="I115" s="56" t="n">
        <f aca="false">'Low pensions'!M115</f>
        <v>141345.40494901</v>
      </c>
      <c r="J115" s="56" t="n">
        <f aca="false">'Low pensions'!W115</f>
        <v>777640.714392819</v>
      </c>
      <c r="K115" s="9"/>
      <c r="L115" s="56" t="n">
        <f aca="false">'Low pensions'!N115</f>
        <v>2311122.81521824</v>
      </c>
      <c r="M115" s="42"/>
      <c r="N115" s="56" t="n">
        <f aca="false">'Low pensions'!L115</f>
        <v>1128436.41956419</v>
      </c>
      <c r="O115" s="9"/>
      <c r="P115" s="56" t="n">
        <f aca="false">'Low pensions'!X115</f>
        <v>18200751.512655</v>
      </c>
      <c r="Q115" s="42"/>
      <c r="R115" s="56" t="n">
        <f aca="false">'Low SIPA income'!G110</f>
        <v>29147670.0419611</v>
      </c>
      <c r="S115" s="42"/>
      <c r="T115" s="56" t="n">
        <f aca="false">'Low SIPA income'!J110</f>
        <v>111448642.683552</v>
      </c>
      <c r="U115" s="9"/>
      <c r="V115" s="56" t="n">
        <f aca="false">'Low SIPA income'!F110</f>
        <v>177108.194564265</v>
      </c>
      <c r="W115" s="42"/>
      <c r="X115" s="56" t="n">
        <f aca="false">'Low SIPA income'!M110</f>
        <v>444844.723036075</v>
      </c>
      <c r="Y115" s="9"/>
      <c r="Z115" s="9" t="n">
        <f aca="false">R115+V115-N115-L115-F115</f>
        <v>2012790.4346812</v>
      </c>
      <c r="AA115" s="9"/>
      <c r="AB115" s="9" t="n">
        <f aca="false">T115-P115-D115</f>
        <v>-38091167.2999348</v>
      </c>
      <c r="AC115" s="24"/>
      <c r="AD115" s="9"/>
      <c r="AE115" s="9"/>
      <c r="AF115" s="9"/>
      <c r="AG115" s="9" t="n">
        <f aca="false">BF115/100*$AG$37</f>
        <v>6862472549.14554</v>
      </c>
      <c r="AH115" s="43" t="n">
        <f aca="false">(AG115-AG114)/AG114</f>
        <v>0.00431247060671478</v>
      </c>
      <c r="AI115" s="43"/>
      <c r="AJ115" s="43" t="n">
        <f aca="false">AB115/AG115</f>
        <v>-0.00555064767503917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7" t="n">
        <f aca="false">workers_and_wage_low!C103</f>
        <v>13138158</v>
      </c>
      <c r="AX115" s="7"/>
      <c r="AY115" s="43" t="n">
        <f aca="false">(AW115-AW114)/AW114</f>
        <v>-0.000885032741192335</v>
      </c>
      <c r="AZ115" s="48" t="n">
        <f aca="false">workers_and_wage_low!B103</f>
        <v>7436.78894930006</v>
      </c>
      <c r="BA115" s="43" t="n">
        <f aca="false">(AZ115-AZ114)/AZ114</f>
        <v>0.0052021073832647</v>
      </c>
      <c r="BB115" s="43"/>
      <c r="BC115" s="43"/>
      <c r="BD115" s="43"/>
      <c r="BE115" s="43"/>
      <c r="BF115" s="7" t="n">
        <f aca="false">BF114*(1+AY115)*(1+BA115)*(1-BE115)</f>
        <v>130.685388163234</v>
      </c>
      <c r="BG115" s="7"/>
      <c r="BH115" s="7"/>
      <c r="BI115" s="43" t="e">
        <f aca="false">T122/AG122</f>
        <v>#DIV/0!</v>
      </c>
      <c r="BJ115" s="7"/>
      <c r="BK115" s="7"/>
      <c r="BL115" s="7"/>
      <c r="BM115" s="7"/>
      <c r="BN115" s="7"/>
      <c r="BO115" s="7"/>
      <c r="BP115" s="7"/>
      <c r="BQ115" s="7"/>
      <c r="BR115" s="7"/>
    </row>
    <row r="116" customFormat="false" ht="12.7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56" t="n">
        <f aca="false">'Low pensions'!Q116</f>
        <v>131373490.993163</v>
      </c>
      <c r="E116" s="9"/>
      <c r="F116" s="42" t="n">
        <f aca="false">'Low pensions'!I116</f>
        <v>23878687.0855809</v>
      </c>
      <c r="G116" s="56" t="n">
        <f aca="false">'Low pensions'!K116</f>
        <v>4678820.60361726</v>
      </c>
      <c r="H116" s="56" t="n">
        <f aca="false">'Low pensions'!V116</f>
        <v>25741490.4858444</v>
      </c>
      <c r="I116" s="56" t="n">
        <f aca="false">'Low pensions'!M116</f>
        <v>144705.79186445</v>
      </c>
      <c r="J116" s="56" t="n">
        <f aca="false">'Low pensions'!W116</f>
        <v>796128.571727138</v>
      </c>
      <c r="K116" s="9"/>
      <c r="L116" s="56" t="n">
        <f aca="false">'Low pensions'!N116</f>
        <v>2316091.79110857</v>
      </c>
      <c r="M116" s="42"/>
      <c r="N116" s="56" t="n">
        <f aca="false">'Low pensions'!L116</f>
        <v>1129838.23942495</v>
      </c>
      <c r="O116" s="9"/>
      <c r="P116" s="56" t="n">
        <f aca="false">'Low pensions'!X116</f>
        <v>18234247.9514417</v>
      </c>
      <c r="Q116" s="42"/>
      <c r="R116" s="56" t="n">
        <f aca="false">'Low SIPA income'!G111</f>
        <v>25619960.7895668</v>
      </c>
      <c r="S116" s="42"/>
      <c r="T116" s="56" t="n">
        <f aca="false">'Low SIPA income'!J111</f>
        <v>97960140.6044641</v>
      </c>
      <c r="U116" s="9"/>
      <c r="V116" s="56" t="n">
        <f aca="false">'Low SIPA income'!F111</f>
        <v>175327.528259485</v>
      </c>
      <c r="W116" s="42"/>
      <c r="X116" s="56" t="n">
        <f aca="false">'Low SIPA income'!M111</f>
        <v>440372.202658809</v>
      </c>
      <c r="Y116" s="9"/>
      <c r="Z116" s="9" t="n">
        <f aca="false">R116+V116-N116-L116-F116</f>
        <v>-1529328.79828821</v>
      </c>
      <c r="AA116" s="9"/>
      <c r="AB116" s="9" t="n">
        <f aca="false">T116-P116-D116</f>
        <v>-51647598.3401403</v>
      </c>
      <c r="AC116" s="24"/>
      <c r="AD116" s="9"/>
      <c r="AE116" s="9"/>
      <c r="AF116" s="9"/>
      <c r="AG116" s="9" t="n">
        <f aca="false">BF116/100*$AG$37</f>
        <v>6889112659.71015</v>
      </c>
      <c r="AH116" s="43" t="n">
        <f aca="false">(AG116-AG115)/AG115</f>
        <v>0.00388199885301217</v>
      </c>
      <c r="AI116" s="43"/>
      <c r="AJ116" s="43" t="n">
        <f aca="false">AB116/AG116</f>
        <v>-0.00749698849348085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47" t="n">
        <f aca="false">workers_and_wage_low!C104</f>
        <v>13138872</v>
      </c>
      <c r="AX116" s="7"/>
      <c r="AY116" s="43" t="n">
        <f aca="false">(AW116-AW115)/AW115</f>
        <v>5.43455178419989E-005</v>
      </c>
      <c r="AZ116" s="48" t="n">
        <f aca="false">workers_and_wage_low!B104</f>
        <v>7465.25285243925</v>
      </c>
      <c r="BA116" s="43" t="n">
        <f aca="false">(AZ116-AZ115)/AZ115</f>
        <v>0.00382744533067176</v>
      </c>
      <c r="BB116" s="43"/>
      <c r="BC116" s="43"/>
      <c r="BD116" s="43"/>
      <c r="BE116" s="43"/>
      <c r="BF116" s="7" t="n">
        <f aca="false">BF115*(1+AY116)*(1+BA116)*(1-BE116)</f>
        <v>131.192708690189</v>
      </c>
      <c r="BG116" s="7"/>
      <c r="BH116" s="7"/>
      <c r="BI116" s="43" t="e">
        <f aca="false">T123/AG123</f>
        <v>#DIV/0!</v>
      </c>
      <c r="BJ116" s="7"/>
      <c r="BK116" s="7"/>
      <c r="BL116" s="7"/>
      <c r="BM116" s="7"/>
      <c r="BN116" s="7"/>
      <c r="BO116" s="7"/>
      <c r="BP116" s="7"/>
      <c r="BQ116" s="7"/>
      <c r="BR116" s="7"/>
    </row>
    <row r="117" customFormat="false" ht="12.7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56" t="n">
        <f aca="false">'Low pensions'!Q117</f>
        <v>132694453.91158</v>
      </c>
      <c r="E117" s="9"/>
      <c r="F117" s="42" t="n">
        <f aca="false">'Low pensions'!I117</f>
        <v>24118787.7325387</v>
      </c>
      <c r="G117" s="56" t="n">
        <f aca="false">'Low pensions'!K117</f>
        <v>4760742.88425084</v>
      </c>
      <c r="H117" s="56" t="n">
        <f aca="false">'Low pensions'!V117</f>
        <v>26192202.7029098</v>
      </c>
      <c r="I117" s="56" t="n">
        <f aca="false">'Low pensions'!M117</f>
        <v>147239.47064693</v>
      </c>
      <c r="J117" s="56" t="n">
        <f aca="false">'Low pensions'!W117</f>
        <v>810068.124832245</v>
      </c>
      <c r="K117" s="9"/>
      <c r="L117" s="56" t="n">
        <f aca="false">'Low pensions'!N117</f>
        <v>2253300.76616121</v>
      </c>
      <c r="M117" s="42"/>
      <c r="N117" s="56" t="n">
        <f aca="false">'Low pensions'!L117</f>
        <v>1142037.96563207</v>
      </c>
      <c r="O117" s="9"/>
      <c r="P117" s="56" t="n">
        <f aca="false">'Low pensions'!X117</f>
        <v>17975544.3185842</v>
      </c>
      <c r="Q117" s="42"/>
      <c r="R117" s="56" t="n">
        <f aca="false">'Low SIPA income'!G112</f>
        <v>29372892.4655678</v>
      </c>
      <c r="S117" s="42"/>
      <c r="T117" s="56" t="n">
        <f aca="false">'Low SIPA income'!J112</f>
        <v>112309800.140622</v>
      </c>
      <c r="U117" s="9"/>
      <c r="V117" s="56" t="n">
        <f aca="false">'Low SIPA income'!F112</f>
        <v>178390.153552543</v>
      </c>
      <c r="W117" s="42"/>
      <c r="X117" s="56" t="n">
        <f aca="false">'Low SIPA income'!M112</f>
        <v>448064.634415598</v>
      </c>
      <c r="Y117" s="9"/>
      <c r="Z117" s="9" t="n">
        <f aca="false">R117+V117-N117-L117-F117</f>
        <v>2037156.15478843</v>
      </c>
      <c r="AA117" s="9"/>
      <c r="AB117" s="9" t="n">
        <f aca="false">T117-P117-D117</f>
        <v>-38360198.0895422</v>
      </c>
      <c r="AC117" s="24"/>
      <c r="AD117" s="9"/>
      <c r="AE117" s="9"/>
      <c r="AF117" s="9"/>
      <c r="AG117" s="9" t="n">
        <f aca="false">BF117/100*$AG$37</f>
        <v>6874871352.02696</v>
      </c>
      <c r="AH117" s="43" t="n">
        <f aca="false">(AG117-AG116)/AG116</f>
        <v>-0.00206721944997071</v>
      </c>
      <c r="AI117" s="43" t="n">
        <f aca="false">(AG117-AG113)/AG113</f>
        <v>0.0111266507178296</v>
      </c>
      <c r="AJ117" s="43" t="n">
        <f aca="false">AB117/AG117</f>
        <v>-0.00557976958772214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47" t="n">
        <f aca="false">workers_and_wage_low!C105</f>
        <v>13138679</v>
      </c>
      <c r="AX117" s="7"/>
      <c r="AY117" s="43" t="n">
        <f aca="false">(AW117-AW116)/AW116</f>
        <v>-1.46892366407101E-005</v>
      </c>
      <c r="AZ117" s="48" t="n">
        <f aca="false">workers_and_wage_low!B105</f>
        <v>7449.92997032803</v>
      </c>
      <c r="BA117" s="43" t="n">
        <f aca="false">(AZ117-AZ116)/AZ116</f>
        <v>-0.00205256036387476</v>
      </c>
      <c r="BB117" s="43"/>
      <c r="BC117" s="43"/>
      <c r="BD117" s="43"/>
      <c r="BE117" s="43"/>
      <c r="BF117" s="7" t="n">
        <f aca="false">BF116*(1+AY117)*(1+BA117)*(1-BE117)</f>
        <v>130.92150457109</v>
      </c>
      <c r="BG117" s="7"/>
      <c r="BH117" s="7"/>
      <c r="BI117" s="43" t="e">
        <f aca="false">T124/AG124</f>
        <v>#DIV/0!</v>
      </c>
      <c r="BJ117" s="7"/>
      <c r="BK117" s="7"/>
      <c r="BL117" s="7"/>
      <c r="BM117" s="7"/>
      <c r="BN117" s="7"/>
      <c r="BO117" s="7"/>
      <c r="BP117" s="7"/>
      <c r="BQ117" s="7"/>
      <c r="BR117" s="7"/>
    </row>
    <row r="118" customFormat="false" ht="12.75" hidden="false" customHeight="false" outlineLevel="0" collapsed="false">
      <c r="X118" s="0" t="n">
        <v>302885.087467281</v>
      </c>
    </row>
    <row r="119" customFormat="false" ht="12.75" hidden="false" customHeight="false" outlineLevel="0" collapsed="false">
      <c r="X119" s="0" t="n">
        <v>298544.5587723</v>
      </c>
      <c r="AI119" s="27" t="n">
        <f aca="false">AVERAGE(AI33:AI117)</f>
        <v>0.015539054578493</v>
      </c>
    </row>
    <row r="120" customFormat="false" ht="12.75" hidden="false" customHeight="false" outlineLevel="0" collapsed="false">
      <c r="X120" s="0" t="n">
        <v>302784.693481786</v>
      </c>
    </row>
    <row r="121" customFormat="false" ht="12.75" hidden="false" customHeight="false" outlineLevel="0" collapsed="false">
      <c r="X121" s="0" t="n">
        <v>301474.320317004</v>
      </c>
    </row>
    <row r="122" customFormat="false" ht="12.75" hidden="false" customHeight="false" outlineLevel="0" collapsed="false">
      <c r="X122" s="0" t="n">
        <v>307602.17491932</v>
      </c>
    </row>
    <row r="123" customFormat="false" ht="12.75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U1" activePane="topRight" state="frozen"/>
      <selection pane="topLeft" activeCell="A1" activeCellId="0" sqref="A1"/>
      <selection pane="topRight" activeCell="AB29" activeCellId="1" sqref="A1:J105 AB29"/>
    </sheetView>
  </sheetViews>
  <sheetFormatPr defaultColWidth="9.03125" defaultRowHeight="12.75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4"/>
    <col collapsed="false" customWidth="true" hidden="false" outlineLevel="0" max="30" min="30" style="0" width="13.7"/>
    <col collapsed="false" customWidth="true" hidden="false" outlineLevel="0" max="33" min="33" style="0" width="13.14"/>
    <col collapsed="false" customWidth="true" hidden="false" outlineLevel="0" max="39" min="39" style="0" width="11.42"/>
    <col collapsed="false" customWidth="true" hidden="false" outlineLevel="0" max="41" min="41" style="0" width="19.31"/>
    <col collapsed="false" customWidth="true" hidden="false" outlineLevel="0" max="42" min="42" style="0" width="14.28"/>
    <col collapsed="false" customWidth="true" hidden="false" outlineLevel="0" max="43" min="43" style="0" width="14.01"/>
    <col collapsed="false" customWidth="true" hidden="false" outlineLevel="0" max="44" min="44" style="0" width="15.42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tr">
        <f aca="false">'Central scenario'!AE1</f>
        <v>PIB en millones de pesos constantes de 2004</v>
      </c>
      <c r="AF1" s="1" t="s">
        <v>26</v>
      </c>
      <c r="AG1" s="1" t="str">
        <f aca="false">'Central scenario'!AG1</f>
        <v>PIB en pesos constantes noviembre 2014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/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tr">
        <f aca="false">'Central scenario'!BB1</f>
        <v>Remuneración del Trabajo Asalariado en porcentjae del Valor Agregado Bruto (VAB)</v>
      </c>
      <c r="BC1" s="1" t="str">
        <f aca="false">'Central scenario'!BC1</f>
        <v>Ingresos Brutos Mixtos en porcentaje VAB</v>
      </c>
      <c r="BD1" s="1" t="str">
        <f aca="false">'Central scenario'!BD1</f>
        <v>Remuneración del trabajo en % VAB</v>
      </c>
      <c r="BE1" s="1"/>
      <c r="BF1" s="1"/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62</v>
      </c>
      <c r="BP1" s="1"/>
    </row>
    <row r="2" customFormat="false" ht="12.75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</row>
    <row r="3" customFormat="false" ht="12.75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N3" s="26"/>
      <c r="AO3" s="26"/>
      <c r="AP3" s="26"/>
      <c r="AQ3" s="23" t="s">
        <v>56</v>
      </c>
      <c r="AR3" s="26" t="s">
        <v>57</v>
      </c>
      <c r="AS3" s="26" t="s">
        <v>56</v>
      </c>
      <c r="AT3" s="26" t="s">
        <v>57</v>
      </c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27" t="n">
        <f aca="false">BN3+BM3</f>
        <v>0.0611520342930874</v>
      </c>
    </row>
    <row r="4" customFormat="false" ht="12.75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-0.0328674289420158</v>
      </c>
      <c r="AM4" s="26"/>
      <c r="AN4" s="26"/>
      <c r="AO4" s="26"/>
      <c r="AP4" s="26"/>
      <c r="AQ4" s="4" t="n">
        <f aca="false">'Central scenario'!AQ4</f>
        <v>545118865</v>
      </c>
      <c r="AR4" s="4" t="n">
        <f aca="false">'Central scenario'!AR4</f>
        <v>545118865</v>
      </c>
      <c r="AS4" s="28" t="n">
        <f aca="false">AQ4/AG17</f>
        <v>0.106168675143338</v>
      </c>
      <c r="AT4" s="28" t="n">
        <f aca="false">AR4/AG17</f>
        <v>0.106168675143338</v>
      </c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0.0608077377084173</v>
      </c>
      <c r="BL4" s="25" t="n">
        <f aca="false">SUM(P14:P17)/AVERAGE(AG14:AG17)</f>
        <v>0.0139858096813864</v>
      </c>
      <c r="BM4" s="25" t="n">
        <f aca="false">SUM(D14:D17)/AVERAGE(AG14:AG17)</f>
        <v>0.0796893569690467</v>
      </c>
      <c r="BN4" s="25" t="n">
        <f aca="false">(SUM(H14:H17)+SUM(J14:J17))/AVERAGE(AG14:AG17)</f>
        <v>0</v>
      </c>
      <c r="BO4" s="26" t="n">
        <f aca="false">AL4-BN4</f>
        <v>-0.0328674289420158</v>
      </c>
      <c r="BP4" s="27" t="n">
        <f aca="false">BN4+BM4</f>
        <v>0.0796893569690467</v>
      </c>
    </row>
    <row r="5" customFormat="false" ht="12.75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-0.0327680314743077</v>
      </c>
      <c r="AM5" s="26"/>
      <c r="AN5" s="26"/>
      <c r="AO5" s="26"/>
      <c r="AP5" s="26"/>
      <c r="AQ5" s="4" t="n">
        <f aca="false">'Central scenario'!AQ5</f>
        <v>527406836</v>
      </c>
      <c r="AR5" s="4" t="n">
        <f aca="false">'Central scenario'!AR5</f>
        <v>527406836</v>
      </c>
      <c r="AS5" s="28" t="n">
        <f aca="false">AQ5/AG21</f>
        <v>0.104276181437413</v>
      </c>
      <c r="AT5" s="28" t="n">
        <f aca="false">AR5/AG21</f>
        <v>0.104276181437413</v>
      </c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0.0613992953490797</v>
      </c>
      <c r="BL5" s="25" t="n">
        <f aca="false">SUM(P18:P21)/AVERAGE(AG18:AG21)</f>
        <v>0.0153260729788297</v>
      </c>
      <c r="BM5" s="25" t="n">
        <f aca="false">SUM(D18:D21)/AVERAGE(AG18:AG21)</f>
        <v>0.0788412538445578</v>
      </c>
      <c r="BN5" s="25" t="n">
        <f aca="false">(SUM(H18:H21)+SUM(J18:J21))/AVERAGE(AG18:AG21)</f>
        <v>3.99679724492795E-005</v>
      </c>
      <c r="BO5" s="26" t="n">
        <f aca="false">AL5-BN5</f>
        <v>-0.032807999446757</v>
      </c>
      <c r="BP5" s="27" t="n">
        <f aca="false">BN5+BM5</f>
        <v>0.078881221817007</v>
      </c>
    </row>
    <row r="6" customFormat="false" ht="12.75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-0.0365591602545875</v>
      </c>
      <c r="AM6" s="4" t="n">
        <f aca="false">'Central scenario'!AM6</f>
        <v>22247411.6609202</v>
      </c>
      <c r="AN6" s="26"/>
      <c r="AO6" s="26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28" t="n">
        <f aca="false">AQ6/AG25</f>
        <v>0.109878373387073</v>
      </c>
      <c r="AT6" s="28" t="n">
        <f aca="false">AR6/AG25</f>
        <v>0.109878373387073</v>
      </c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0.0633037968193994</v>
      </c>
      <c r="BL6" s="25" t="n">
        <f aca="false">SUM(P22:P25)/AVERAGE(AG22:AG25)</f>
        <v>0.0188940700876032</v>
      </c>
      <c r="BM6" s="25" t="n">
        <f aca="false">SUM(D22:D25)/AVERAGE(AG22:AG25)</f>
        <v>0.0809688869863838</v>
      </c>
      <c r="BN6" s="25" t="n">
        <f aca="false">(SUM(H22:H25)+SUM(J22:J25))/AVERAGE(AG22:AG25)</f>
        <v>0.000543614659112845</v>
      </c>
      <c r="BO6" s="26" t="n">
        <f aca="false">AL6-BN6</f>
        <v>-0.0371027749137004</v>
      </c>
      <c r="BP6" s="27" t="n">
        <f aca="false">BN6+BM6</f>
        <v>0.0815125016454966</v>
      </c>
    </row>
    <row r="7" customFormat="false" ht="12.75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-0.0369353778710977</v>
      </c>
      <c r="AM7" s="4" t="n">
        <f aca="false">'Central scenario'!AM7</f>
        <v>20644316.2443057</v>
      </c>
      <c r="AN7" s="26" t="n">
        <f aca="false">AM6/AVERAGE(AG26:AG29)</f>
        <v>0.00431061245093195</v>
      </c>
      <c r="AO7" s="26" t="n">
        <f aca="false">AVERAGE(AG26:AG29)/AVERAGE(AG22:AG25)-1</f>
        <v>-0.0248179244456032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23205529.8649863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0.0139500624464814</v>
      </c>
      <c r="BJ7" s="2" t="n">
        <f aca="false">BJ6+1</f>
        <v>2018</v>
      </c>
      <c r="BK7" s="25" t="n">
        <f aca="false">SUM(T26:T29)/AVERAGE(AG26:AG29)</f>
        <v>0.0590795143069644</v>
      </c>
      <c r="BL7" s="25" t="n">
        <f aca="false">SUM(P26:P29)/AVERAGE(AG26:AG29)</f>
        <v>0.0172869015234166</v>
      </c>
      <c r="BM7" s="25" t="n">
        <f aca="false">SUM(D26:D29)/AVERAGE(AG26:AG29)</f>
        <v>0.0787279906546456</v>
      </c>
      <c r="BN7" s="25" t="n">
        <f aca="false">(SUM(H26:H29)+SUM(J26:J29))/AVERAGE(AG26:AG29)</f>
        <v>0.000951746738783257</v>
      </c>
      <c r="BO7" s="26" t="n">
        <f aca="false">AL7-BN7</f>
        <v>-0.037887124609881</v>
      </c>
      <c r="BP7" s="27" t="n">
        <f aca="false">BN7+BM7</f>
        <v>0.0796797373934288</v>
      </c>
    </row>
    <row r="8" customFormat="false" ht="12.75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4"/>
      <c r="AI8" s="4"/>
      <c r="AJ8" s="25"/>
      <c r="AK8" s="21" t="n">
        <f aca="false">AK7+1</f>
        <v>2019</v>
      </c>
      <c r="AL8" s="26" t="n">
        <f aca="false">SUM(AB30:AB33)/AVERAGE(AG30:AG33)</f>
        <v>-0.0375709615366893</v>
      </c>
      <c r="AM8" s="4" t="n">
        <f aca="false">'Central scenario'!AM8</f>
        <v>19740259.6575456</v>
      </c>
      <c r="AN8" s="26" t="n">
        <f aca="false">AM8/AVERAGE(AG30:AG33)</f>
        <v>0.00394719490851168</v>
      </c>
      <c r="AO8" s="26" t="n">
        <f aca="false">AVERAGE(AG30:AG33)/AVERAGE(AG26:AG29)-1</f>
        <v>-0.031</v>
      </c>
      <c r="AP8" s="4" t="n">
        <f aca="false">((((AP7*((1+AO8)^(1/12))-AM8/12)*((1+AO8)^(1/12))-AM8/12)*((1+AO8)^(1/12))-AM8/12)*((1+AO8)^(1/12))-AM8/12)*((1+AO8)^(1/12))-AM8/12</f>
        <v>14720927.7902356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28" t="n">
        <f aca="false">AQ8/AG33</f>
        <v>0.0909586159959176</v>
      </c>
      <c r="AT8" s="28" t="n">
        <f aca="false">AR8/AG33</f>
        <v>0.0909586159959176</v>
      </c>
      <c r="AV8" s="2" t="n">
        <v>11082939</v>
      </c>
      <c r="AX8" s="2" t="n">
        <f aca="false">(AV8-AV7)/AV7</f>
        <v>0.00641144738254397</v>
      </c>
      <c r="BI8" s="25" t="n">
        <f aca="false">T15/AG15</f>
        <v>0.0146066802010689</v>
      </c>
      <c r="BJ8" s="2" t="n">
        <f aca="false">BJ7+1</f>
        <v>2019</v>
      </c>
      <c r="BK8" s="25" t="n">
        <f aca="false">SUM(T30:T33)/AVERAGE(AG30:AG33)</f>
        <v>0.0523906297042154</v>
      </c>
      <c r="BL8" s="25" t="n">
        <f aca="false">SUM(P30:P33)/AVERAGE(AG30:AG33)</f>
        <v>0.0157916946435835</v>
      </c>
      <c r="BM8" s="25" t="n">
        <f aca="false">SUM(D30:D33)/AVERAGE(AG30:AG33)</f>
        <v>0.0741698965973213</v>
      </c>
      <c r="BN8" s="25" t="n">
        <f aca="false">(SUM(H30:H33)+SUM(J30:J33))/AVERAGE(AG30:AG33)</f>
        <v>0.000851469405280145</v>
      </c>
      <c r="BO8" s="26" t="n">
        <f aca="false">AL8-BN8</f>
        <v>-0.0384224309419695</v>
      </c>
      <c r="BP8" s="27" t="n">
        <f aca="false">BN8+BM8</f>
        <v>0.0750213660026014</v>
      </c>
    </row>
    <row r="9" customFormat="false" ht="12.75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-0.0328005436278651</v>
      </c>
      <c r="AM9" s="4" t="n">
        <f aca="false">'Central scenario'!AM9</f>
        <v>18862810.403066</v>
      </c>
      <c r="AN9" s="26" t="n">
        <f aca="false">AM9/AVERAGE(AG34:AG37)</f>
        <v>0.00377174315205845</v>
      </c>
      <c r="AO9" s="26" t="n">
        <f aca="false">AVERAGE(AG34:AG37)/AVERAGE(AG30:AG33)-1</f>
        <v>0</v>
      </c>
      <c r="AP9" s="26"/>
      <c r="AQ9" s="4" t="n">
        <f aca="false">AQ8*(1+AO9)</f>
        <v>417239344.620462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398376534.217396</v>
      </c>
      <c r="AS9" s="28" t="n">
        <f aca="false">AQ9/AG37</f>
        <v>0.0794569090341755</v>
      </c>
      <c r="AT9" s="28" t="n">
        <f aca="false">AR9/AG37</f>
        <v>0.0758647726988818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0.0146909914143996</v>
      </c>
      <c r="BJ9" s="2" t="n">
        <f aca="false">BJ8+1</f>
        <v>2020</v>
      </c>
      <c r="BK9" s="25" t="n">
        <f aca="false">SUM(T34:T37)/AVERAGE(AG34:AG37)</f>
        <v>0.0574128169098005</v>
      </c>
      <c r="BL9" s="25" t="n">
        <f aca="false">SUM(P34:P37)/AVERAGE(AG34:AG37)</f>
        <v>0.0141563549923005</v>
      </c>
      <c r="BM9" s="25" t="n">
        <f aca="false">SUM(D34:D37)/AVERAGE(AG34:AG37)</f>
        <v>0.0760570055453651</v>
      </c>
      <c r="BN9" s="25" t="n">
        <f aca="false">(SUM(H34:H37)+SUM(J34:J37))/AVERAGE(AG34:AG37)</f>
        <v>0.00110539783271752</v>
      </c>
      <c r="BO9" s="26" t="n">
        <f aca="false">AL9-BN9</f>
        <v>-0.0339059414605826</v>
      </c>
      <c r="BP9" s="27" t="n">
        <f aca="false">BN9+BM9</f>
        <v>0.0771624033780826</v>
      </c>
    </row>
    <row r="10" customFormat="false" ht="12.75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-0.028141138623761</v>
      </c>
      <c r="AM10" s="4" t="n">
        <f aca="false">'Central scenario'!AM10</f>
        <v>17835539.214349</v>
      </c>
      <c r="AN10" s="26" t="n">
        <f aca="false">AM10/AVERAGE(AG38:AG41)</f>
        <v>0.00339162539497343</v>
      </c>
      <c r="AO10" s="26" t="n">
        <f aca="false">AVERAGE(AG38:AG41)/AVERAGE(AG34:AG37)-1</f>
        <v>0.0515116199329269</v>
      </c>
      <c r="AP10" s="26"/>
      <c r="AQ10" s="4" t="n">
        <f aca="false">AQ9*(1+AO10)</f>
        <v>438732019.161614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400644746.315647</v>
      </c>
      <c r="AS10" s="28" t="n">
        <f aca="false">AQ10/AG41</f>
        <v>0.0833273330922514</v>
      </c>
      <c r="AT10" s="28" t="n">
        <f aca="false">AR10/AG41</f>
        <v>0.0760935075851089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0.0175896394888492</v>
      </c>
      <c r="BJ10" s="2" t="n">
        <f aca="false">BJ9+1</f>
        <v>2021</v>
      </c>
      <c r="BK10" s="25" t="n">
        <f aca="false">SUM(T38:T41)/AVERAGE(AG38:AG41)</f>
        <v>0.0618349921169882</v>
      </c>
      <c r="BL10" s="25" t="n">
        <f aca="false">SUM(P38:P41)/AVERAGE(AG38:AG41)</f>
        <v>0.0135461703176305</v>
      </c>
      <c r="BM10" s="25" t="n">
        <f aca="false">SUM(D38:D41)/AVERAGE(AG38:AG41)</f>
        <v>0.0764299604231187</v>
      </c>
      <c r="BN10" s="25" t="n">
        <f aca="false">(SUM(H38:H41)+SUM(J38:J41))/AVERAGE(AG38:AG41)</f>
        <v>0.00155685534837923</v>
      </c>
      <c r="BO10" s="26" t="n">
        <f aca="false">AL10-BN10</f>
        <v>-0.0296979939721402</v>
      </c>
      <c r="BP10" s="27" t="n">
        <f aca="false">BN10+BM10</f>
        <v>0.077986815771498</v>
      </c>
    </row>
    <row r="11" customFormat="false" ht="12.75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-0.0277580318883441</v>
      </c>
      <c r="AM11" s="4" t="n">
        <f aca="false">'Central scenario'!AM11</f>
        <v>16827143.6015023</v>
      </c>
      <c r="AN11" s="26" t="n">
        <f aca="false">AM11/AVERAGE(AG42:AG45)</f>
        <v>0.00310063460446567</v>
      </c>
      <c r="AO11" s="26" t="n">
        <f aca="false">AVERAGE(AG42:AG45)/AVERAGE(AG38:AG41)-1</f>
        <v>0.032004155474481</v>
      </c>
      <c r="AP11" s="26"/>
      <c r="AQ11" s="4" t="n">
        <f aca="false">AQ10*(1+AO11)</f>
        <v>452773266.914496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396394473.253429</v>
      </c>
      <c r="AS11" s="28" t="n">
        <f aca="false">AQ11/AG45</f>
        <v>0.0817164692720615</v>
      </c>
      <c r="AT11" s="28" t="n">
        <f aca="false">AR11/AG45</f>
        <v>0.0715412308106653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0.014872835347451</v>
      </c>
      <c r="BJ11" s="2" t="n">
        <f aca="false">BJ10+1</f>
        <v>2022</v>
      </c>
      <c r="BK11" s="25" t="n">
        <f aca="false">SUM(T42:T45)/AVERAGE(AG42:AG45)</f>
        <v>0.0644253219247852</v>
      </c>
      <c r="BL11" s="25" t="n">
        <f aca="false">SUM(P42:P45)/AVERAGE(AG42:AG45)</f>
        <v>0.0136910252290884</v>
      </c>
      <c r="BM11" s="25" t="n">
        <f aca="false">SUM(D42:D45)/AVERAGE(AG42:AG45)</f>
        <v>0.0784923285840408</v>
      </c>
      <c r="BN11" s="25" t="n">
        <f aca="false">(SUM(H42:H45)+SUM(J42:J45))/AVERAGE(AG42:AG45)</f>
        <v>0.00198264575784588</v>
      </c>
      <c r="BO11" s="26" t="n">
        <f aca="false">AL11-BN11</f>
        <v>-0.0297406776461899</v>
      </c>
      <c r="BP11" s="27" t="n">
        <f aca="false">BN11+BM11</f>
        <v>0.0804749743418867</v>
      </c>
    </row>
    <row r="12" customFormat="false" ht="11.4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-0.0271582063069068</v>
      </c>
      <c r="AM12" s="4" t="n">
        <f aca="false">'Central scenario'!AM12</f>
        <v>15842663.6881786</v>
      </c>
      <c r="AN12" s="26" t="n">
        <f aca="false">AM12/AVERAGE(AG46:AG49)</f>
        <v>0.00278045629401512</v>
      </c>
      <c r="AO12" s="26" t="n">
        <f aca="false">AVERAGE(AG46:AG49)/AVERAGE(AG42:AG45)-1</f>
        <v>0.0499105962512805</v>
      </c>
      <c r="AP12" s="26"/>
      <c r="AQ12" s="4" t="n">
        <f aca="false">AQ11*(1+AO12)</f>
        <v>475371450.632838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399976869.122423</v>
      </c>
      <c r="AS12" s="28" t="n">
        <f aca="false">AQ12/AG49</f>
        <v>0.0818782708956587</v>
      </c>
      <c r="AT12" s="28" t="n">
        <f aca="false">AR12/AG49</f>
        <v>0.0688922618268421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0.0151159457859463</v>
      </c>
      <c r="BJ12" s="2" t="n">
        <f aca="false">BJ11+1</f>
        <v>2023</v>
      </c>
      <c r="BK12" s="25" t="n">
        <f aca="false">SUM(T46:T49)/AVERAGE(AG46:AG49)</f>
        <v>0.064583087304183</v>
      </c>
      <c r="BL12" s="25" t="n">
        <f aca="false">SUM(P46:P49)/AVERAGE(AG46:AG49)</f>
        <v>0.013470777719697</v>
      </c>
      <c r="BM12" s="25" t="n">
        <f aca="false">SUM(D46:D49)/AVERAGE(AG46:AG49)</f>
        <v>0.0782705158913928</v>
      </c>
      <c r="BN12" s="25" t="n">
        <f aca="false">(SUM(H46:H49)+SUM(J46:J49))/AVERAGE(AG46:AG49)</f>
        <v>0.00219818219516593</v>
      </c>
      <c r="BO12" s="26" t="n">
        <f aca="false">AL12-BN12</f>
        <v>-0.0293563885020727</v>
      </c>
      <c r="BP12" s="27" t="n">
        <f aca="false">BN12+BM12</f>
        <v>0.0804686980865587</v>
      </c>
    </row>
    <row r="13" customFormat="false" ht="12.75" hidden="false" customHeight="false" outlineLevel="0" collapsed="false">
      <c r="C13" s="3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-0.0254251162877346</v>
      </c>
      <c r="AM13" s="13" t="n">
        <f aca="false">'Central scenario'!AM13</f>
        <v>14900507.1403892</v>
      </c>
      <c r="AN13" s="34" t="n">
        <f aca="false">AM13/AVERAGE(AG50:AG53)</f>
        <v>0.00251430847560237</v>
      </c>
      <c r="AO13" s="34" t="n">
        <f aca="false">'GDP evolution by scenario'!M49</f>
        <v>0.0400886576771338</v>
      </c>
      <c r="AP13" s="34"/>
      <c r="AQ13" s="13" t="n">
        <f aca="false">AQ12*(1+AO13)</f>
        <v>494428453.98674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400839059.27575</v>
      </c>
      <c r="AS13" s="35" t="n">
        <f aca="false">AQ13/AG53</f>
        <v>0.0822182969212577</v>
      </c>
      <c r="AT13" s="35" t="n">
        <f aca="false">AR13/AG53</f>
        <v>0.0666553563562809</v>
      </c>
      <c r="BI13" s="27" t="n">
        <f aca="false">T20/AG20</f>
        <v>0.0144391319129772</v>
      </c>
      <c r="BJ13" s="0" t="n">
        <f aca="false">BJ12+1</f>
        <v>2024</v>
      </c>
      <c r="BK13" s="27" t="n">
        <f aca="false">SUM(T50:T53)/AVERAGE(AG50:AG53)</f>
        <v>0.0659159136849723</v>
      </c>
      <c r="BL13" s="27" t="n">
        <f aca="false">SUM(P50:P53)/AVERAGE(AG50:AG53)</f>
        <v>0.0132362968422675</v>
      </c>
      <c r="BM13" s="27" t="n">
        <f aca="false">SUM(D50:D53)/AVERAGE(AG50:AG53)</f>
        <v>0.0781047331304394</v>
      </c>
      <c r="BN13" s="27" t="n">
        <f aca="false">(SUM(H50:H53)+SUM(J50:J53))/AVERAGE(AG50:AG53)</f>
        <v>0.00250581114201279</v>
      </c>
      <c r="BO13" s="34" t="n">
        <f aca="false">AL13-BN13</f>
        <v>-0.0279309274297474</v>
      </c>
      <c r="BP13" s="27" t="n">
        <f aca="false">BN13+BM13</f>
        <v>0.0806105442724522</v>
      </c>
    </row>
    <row r="14" customFormat="false" ht="12.75" hidden="false" customHeight="false" outlineLevel="0" collapsed="false">
      <c r="A14" s="5" t="n">
        <v>2015</v>
      </c>
      <c r="B14" s="5" t="n">
        <v>1</v>
      </c>
      <c r="C14" s="6"/>
      <c r="D14" s="55" t="n">
        <f aca="false">'High pensions'!Q14</f>
        <v>93656358.855066</v>
      </c>
      <c r="E14" s="39"/>
      <c r="F14" s="55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55" t="n">
        <f aca="false">'High pensions'!N14</f>
        <v>2735454.99361359</v>
      </c>
      <c r="M14" s="8"/>
      <c r="N14" s="55" t="n">
        <f aca="false">'High pensions'!L14</f>
        <v>691939.443819597</v>
      </c>
      <c r="O14" s="6"/>
      <c r="P14" s="55" t="n">
        <f aca="false">'High pensions'!X14</f>
        <v>18001135.6304208</v>
      </c>
      <c r="Q14" s="8"/>
      <c r="R14" s="55" t="n">
        <f aca="false">'High SIPA income'!G9</f>
        <v>17909252.1332219</v>
      </c>
      <c r="S14" s="8"/>
      <c r="T14" s="55" t="n">
        <f aca="false">'High SIPA income'!J9</f>
        <v>68477577.7567019</v>
      </c>
      <c r="U14" s="6"/>
      <c r="V14" s="55" t="n">
        <f aca="false">'High SIPA income'!F9</f>
        <v>135449.214417351</v>
      </c>
      <c r="W14" s="8"/>
      <c r="X14" s="55" t="n">
        <f aca="false">'High SIPA income'!M9</f>
        <v>340209.375524275</v>
      </c>
      <c r="Y14" s="6"/>
      <c r="Z14" s="6" t="n">
        <f aca="false">R14+V14-N14-L14-F14</f>
        <v>-2405844.94309588</v>
      </c>
      <c r="AA14" s="6"/>
      <c r="AB14" s="6" t="n">
        <f aca="false">T14-P14-D14</f>
        <v>-43179916.7287849</v>
      </c>
      <c r="AC14" s="24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'Central scenario'!AG14</f>
        <v>4908764962.12201</v>
      </c>
      <c r="AH14" s="6"/>
      <c r="AI14" s="6"/>
      <c r="AJ14" s="36" t="n">
        <f aca="false">AB14/AG14</f>
        <v>-0.0087964930205415</v>
      </c>
      <c r="AK14" s="37" t="n">
        <f aca="false">AK13+1</f>
        <v>2025</v>
      </c>
      <c r="AL14" s="38" t="n">
        <f aca="false">SUM(AB54:AB57)/AVERAGE(AG54:AG57)</f>
        <v>-0.0229062599602614</v>
      </c>
      <c r="AM14" s="6" t="n">
        <f aca="false">'Central scenario'!AM14</f>
        <v>13946867.9480024</v>
      </c>
      <c r="AN14" s="38" t="n">
        <f aca="false">AM14/AVERAGE(AG54:AG57)</f>
        <v>0.00226109128370745</v>
      </c>
      <c r="AO14" s="38" t="n">
        <f aca="false">'GDP evolution by scenario'!M53</f>
        <v>0.0408211351709389</v>
      </c>
      <c r="AP14" s="38"/>
      <c r="AQ14" s="6" t="n">
        <f aca="false">AQ13*(1+AO14)</f>
        <v>514611584.739292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402995840.211057</v>
      </c>
      <c r="AS14" s="39" t="n">
        <f aca="false">AQ14/AG57</f>
        <v>0.0820344536620184</v>
      </c>
      <c r="AT14" s="39" t="n">
        <f aca="false">AR14/AG57</f>
        <v>0.0642417399066687</v>
      </c>
      <c r="AU14" s="5"/>
      <c r="AV14" s="5"/>
      <c r="AW14" s="5" t="n">
        <f aca="false">workers_and_wage_high!C2</f>
        <v>10914398</v>
      </c>
      <c r="AX14" s="5"/>
      <c r="AY14" s="36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0.0169850745786389</v>
      </c>
      <c r="BJ14" s="5" t="n">
        <f aca="false">BJ13+1</f>
        <v>2025</v>
      </c>
      <c r="BK14" s="36" t="n">
        <f aca="false">SUM(T54:T57)/AVERAGE(AG54:AG57)</f>
        <v>0.0677560436646287</v>
      </c>
      <c r="BL14" s="36" t="n">
        <f aca="false">SUM(P54:P57)/AVERAGE(AG54:AG57)</f>
        <v>0.0129147123703534</v>
      </c>
      <c r="BM14" s="36" t="n">
        <f aca="false">SUM(D54:D57)/AVERAGE(AG54:AG57)</f>
        <v>0.0777475912545367</v>
      </c>
      <c r="BN14" s="36" t="n">
        <f aca="false">(SUM(H54:H57)+SUM(J54:J57))/AVERAGE(AG54:AG57)</f>
        <v>0.00335946378445143</v>
      </c>
      <c r="BO14" s="38" t="n">
        <f aca="false">AL14-BN14</f>
        <v>-0.0262657237447128</v>
      </c>
      <c r="BP14" s="27" t="n">
        <f aca="false">BN14+BM14</f>
        <v>0.0811070550389881</v>
      </c>
    </row>
    <row r="15" customFormat="false" ht="12.75" hidden="false" customHeight="false" outlineLevel="0" collapsed="false">
      <c r="A15" s="7" t="n">
        <v>2015</v>
      </c>
      <c r="B15" s="7" t="n">
        <v>2</v>
      </c>
      <c r="C15" s="9"/>
      <c r="D15" s="56" t="n">
        <f aca="false">'High pensions'!Q15</f>
        <v>107958694.759278</v>
      </c>
      <c r="E15" s="9"/>
      <c r="F15" s="56" t="n">
        <f aca="false">'High pensions'!I15</f>
        <v>19622770.7038608</v>
      </c>
      <c r="G15" s="42" t="n">
        <f aca="false">'High pensions'!K15</f>
        <v>0</v>
      </c>
      <c r="H15" s="42" t="n">
        <f aca="false">'High pensions'!V15</f>
        <v>0</v>
      </c>
      <c r="I15" s="42" t="n">
        <f aca="false">'High pensions'!M15</f>
        <v>0</v>
      </c>
      <c r="J15" s="9" t="n">
        <f aca="false">'High pensions'!W15</f>
        <v>0</v>
      </c>
      <c r="K15" s="9"/>
      <c r="L15" s="56" t="n">
        <f aca="false">'High pensions'!N15</f>
        <v>2478245.90902603</v>
      </c>
      <c r="M15" s="42"/>
      <c r="N15" s="56" t="n">
        <f aca="false">'High pensions'!L15</f>
        <v>799976.431236599</v>
      </c>
      <c r="O15" s="9"/>
      <c r="P15" s="56" t="n">
        <f aca="false">'High pensions'!X15</f>
        <v>17260864.0964792</v>
      </c>
      <c r="Q15" s="42"/>
      <c r="R15" s="56" t="n">
        <f aca="false">'High SIPA income'!G10</f>
        <v>22054908.2307236</v>
      </c>
      <c r="S15" s="42"/>
      <c r="T15" s="56" t="n">
        <f aca="false">'High SIPA income'!J10</f>
        <v>84328853.1565612</v>
      </c>
      <c r="U15" s="9"/>
      <c r="V15" s="56" t="n">
        <f aca="false">'High SIPA income'!F10</f>
        <v>151084.142402353</v>
      </c>
      <c r="W15" s="42"/>
      <c r="X15" s="56" t="n">
        <f aca="false">'High SIPA income'!M10</f>
        <v>379479.806947783</v>
      </c>
      <c r="Y15" s="9"/>
      <c r="Z15" s="9" t="n">
        <f aca="false">R15+V15-N15-L15-F15</f>
        <v>-695000.670997527</v>
      </c>
      <c r="AA15" s="9"/>
      <c r="AB15" s="9" t="n">
        <f aca="false">T15-P15-D15</f>
        <v>-40890705.6991963</v>
      </c>
      <c r="AC15" s="24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'Central scenario'!AG15</f>
        <v>5773307281.03367</v>
      </c>
      <c r="AH15" s="9"/>
      <c r="AI15" s="9"/>
      <c r="AJ15" s="43" t="n">
        <f aca="false">AB15/AG15</f>
        <v>-0.00708271770559129</v>
      </c>
      <c r="AK15" s="44" t="n">
        <f aca="false">AK14+1</f>
        <v>2026</v>
      </c>
      <c r="AL15" s="45" t="n">
        <f aca="false">SUM(AB58:AB61)/AVERAGE(AG58:AG61)</f>
        <v>-0.0204768779599287</v>
      </c>
      <c r="AM15" s="9" t="n">
        <f aca="false">'Central scenario'!AM15</f>
        <v>13032040.9288315</v>
      </c>
      <c r="AN15" s="45" t="n">
        <f aca="false">AM15/AVERAGE(AG58:AG61)</f>
        <v>0.00203280621681778</v>
      </c>
      <c r="AO15" s="45" t="n">
        <f aca="false">'GDP evolution by scenario'!M57</f>
        <v>0.0393405267199396</v>
      </c>
      <c r="AP15" s="45"/>
      <c r="AQ15" s="9" t="n">
        <f aca="false">AQ14*(1+AO15)</f>
        <v>534856675.539118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405584523.272131</v>
      </c>
      <c r="AS15" s="46" t="n">
        <f aca="false">AQ15/AG61</f>
        <v>0.0822615460316319</v>
      </c>
      <c r="AT15" s="46" t="n">
        <f aca="false">AR15/AG61</f>
        <v>0.0623793465739922</v>
      </c>
      <c r="AU15" s="7"/>
      <c r="AV15" s="7"/>
      <c r="AW15" s="7" t="n">
        <f aca="false">workers_and_wage_high!C3</f>
        <v>11021763</v>
      </c>
      <c r="AX15" s="7"/>
      <c r="AY15" s="43" t="n">
        <f aca="false">(AW15-AW14)/AW14</f>
        <v>0.00983700612713592</v>
      </c>
      <c r="AZ15" s="12" t="n">
        <f aca="false">workers_and_wage_high!B3</f>
        <v>6778.90225184158</v>
      </c>
      <c r="BA15" s="43" t="n">
        <f aca="false">(AZ15-AZ14)/AZ14</f>
        <v>0.0567615243741836</v>
      </c>
      <c r="BB15" s="43"/>
      <c r="BC15" s="43"/>
      <c r="BD15" s="43"/>
      <c r="BE15" s="43"/>
      <c r="BF15" s="7"/>
      <c r="BG15" s="7"/>
      <c r="BH15" s="7"/>
      <c r="BI15" s="43" t="n">
        <f aca="false">T22/AG22</f>
        <v>0.0149821120321204</v>
      </c>
      <c r="BJ15" s="7" t="n">
        <f aca="false">BJ14+1</f>
        <v>2026</v>
      </c>
      <c r="BK15" s="43" t="n">
        <f aca="false">SUM(T58:T61)/AVERAGE(AG58:AG61)</f>
        <v>0.0683560902787093</v>
      </c>
      <c r="BL15" s="43" t="n">
        <f aca="false">SUM(P58:P61)/AVERAGE(AG58:AG61)</f>
        <v>0.0123876390669746</v>
      </c>
      <c r="BM15" s="43" t="n">
        <f aca="false">SUM(D58:D61)/AVERAGE(AG58:AG61)</f>
        <v>0.0764453291716635</v>
      </c>
      <c r="BN15" s="43" t="n">
        <f aca="false">(SUM(H58:H61)+SUM(J58:J61))/AVERAGE(AG58:AG61)</f>
        <v>0.00437219298793685</v>
      </c>
      <c r="BO15" s="45" t="n">
        <f aca="false">AL15-BN15</f>
        <v>-0.0248490709478656</v>
      </c>
      <c r="BP15" s="27" t="n">
        <f aca="false">BN15+BM15</f>
        <v>0.0808175221596003</v>
      </c>
    </row>
    <row r="16" customFormat="false" ht="12.75" hidden="false" customHeight="false" outlineLevel="0" collapsed="false">
      <c r="A16" s="7" t="n">
        <v>2015</v>
      </c>
      <c r="B16" s="7" t="n">
        <v>3</v>
      </c>
      <c r="C16" s="9"/>
      <c r="D16" s="56" t="n">
        <f aca="false">'High pensions'!Q16</f>
        <v>104676876.044301</v>
      </c>
      <c r="E16" s="9"/>
      <c r="F16" s="56" t="n">
        <f aca="false">'High pensions'!I16</f>
        <v>19026261.3047871</v>
      </c>
      <c r="G16" s="42" t="n">
        <f aca="false">'High pensions'!K16</f>
        <v>0</v>
      </c>
      <c r="H16" s="42" t="n">
        <f aca="false">'High pensions'!V16</f>
        <v>0</v>
      </c>
      <c r="I16" s="42" t="n">
        <f aca="false">'High pensions'!M16</f>
        <v>0</v>
      </c>
      <c r="J16" s="9" t="n">
        <f aca="false">'High pensions'!W16</f>
        <v>0</v>
      </c>
      <c r="K16" s="9"/>
      <c r="L16" s="56" t="n">
        <f aca="false">'High pensions'!N16</f>
        <v>2919136.7623483</v>
      </c>
      <c r="M16" s="42"/>
      <c r="N16" s="56" t="n">
        <f aca="false">'High pensions'!L16</f>
        <v>777485.531692199</v>
      </c>
      <c r="O16" s="9"/>
      <c r="P16" s="56" t="n">
        <f aca="false">'High pensions'!X16</f>
        <v>19424910.5368702</v>
      </c>
      <c r="Q16" s="42"/>
      <c r="R16" s="56" t="n">
        <f aca="false">'High SIPA income'!G11</f>
        <v>20136934.5413833</v>
      </c>
      <c r="S16" s="42"/>
      <c r="T16" s="56" t="n">
        <f aca="false">'High SIPA income'!J11</f>
        <v>76995314.5213284</v>
      </c>
      <c r="U16" s="9"/>
      <c r="V16" s="56" t="n">
        <f aca="false">'High SIPA income'!F11</f>
        <v>149343.027816335</v>
      </c>
      <c r="W16" s="42"/>
      <c r="X16" s="56" t="n">
        <f aca="false">'High SIPA income'!M11</f>
        <v>375106.62908497</v>
      </c>
      <c r="Y16" s="9"/>
      <c r="Z16" s="9" t="n">
        <f aca="false">R16+V16-N16-L16-F16</f>
        <v>-2436606.029628</v>
      </c>
      <c r="AA16" s="9"/>
      <c r="AB16" s="9" t="n">
        <f aca="false">T16-P16-D16</f>
        <v>-47106472.0598429</v>
      </c>
      <c r="AC16" s="24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'Central scenario'!AG16</f>
        <v>5240988327.43582</v>
      </c>
      <c r="AH16" s="9"/>
      <c r="AI16" s="9"/>
      <c r="AJ16" s="43" t="n">
        <f aca="false">AB16/AG16</f>
        <v>-0.00898808948175809</v>
      </c>
      <c r="AK16" s="44" t="n">
        <f aca="false">AK15+1</f>
        <v>2027</v>
      </c>
      <c r="AL16" s="45" t="n">
        <f aca="false">SUM(AB62:AB65)/AVERAGE(AG62:AG65)</f>
        <v>-0.0176944301433969</v>
      </c>
      <c r="AM16" s="9" t="n">
        <f aca="false">'Central scenario'!AM16</f>
        <v>12139889.4651339</v>
      </c>
      <c r="AN16" s="45" t="n">
        <f aca="false">AM16/AVERAGE(AG62:AG65)</f>
        <v>0.00182368574956276</v>
      </c>
      <c r="AO16" s="45" t="n">
        <f aca="false">'GDP evolution by scenario'!M61</f>
        <v>0.0383607726476145</v>
      </c>
      <c r="AP16" s="45"/>
      <c r="AQ16" s="9" t="n">
        <f aca="false">AQ15*(1+AO16)</f>
        <v>555374190.868533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408791176.384565</v>
      </c>
      <c r="AS16" s="46" t="n">
        <f aca="false">AQ16/AG65</f>
        <v>0.0821573991260973</v>
      </c>
      <c r="AT16" s="46" t="n">
        <f aca="false">AR16/AG65</f>
        <v>0.0604731375524142</v>
      </c>
      <c r="AU16" s="7"/>
      <c r="AV16" s="7"/>
      <c r="AW16" s="7" t="n">
        <f aca="false">workers_and_wage_high!C4</f>
        <v>11059493</v>
      </c>
      <c r="AX16" s="7"/>
      <c r="AY16" s="43" t="n">
        <f aca="false">(AW16-AW15)/AW15</f>
        <v>0.00342322730038742</v>
      </c>
      <c r="AZ16" s="12" t="n">
        <f aca="false">workers_and_wage_high!B4</f>
        <v>7092.02100217064</v>
      </c>
      <c r="BA16" s="43" t="n">
        <f aca="false">(AZ16-AZ15)/AZ15</f>
        <v>0.0461901851799082</v>
      </c>
      <c r="BB16" s="43"/>
      <c r="BC16" s="43"/>
      <c r="BD16" s="43"/>
      <c r="BE16" s="43"/>
      <c r="BF16" s="7"/>
      <c r="BG16" s="7"/>
      <c r="BH16" s="7"/>
      <c r="BI16" s="43" t="n">
        <f aca="false">T23/AG23</f>
        <v>0.0156927835717685</v>
      </c>
      <c r="BJ16" s="7" t="n">
        <f aca="false">BJ15+1</f>
        <v>2027</v>
      </c>
      <c r="BK16" s="43" t="n">
        <f aca="false">SUM(T62:T65)/AVERAGE(AG62:AG65)</f>
        <v>0.0687717423451038</v>
      </c>
      <c r="BL16" s="43" t="n">
        <f aca="false">SUM(P62:P65)/AVERAGE(AG62:AG65)</f>
        <v>0.0118167723164583</v>
      </c>
      <c r="BM16" s="43" t="n">
        <f aca="false">SUM(D62:D65)/AVERAGE(AG62:AG65)</f>
        <v>0.0746494001720423</v>
      </c>
      <c r="BN16" s="43" t="n">
        <f aca="false">(SUM(H62:H65)+SUM(J62:J65))/AVERAGE(AG62:AG65)</f>
        <v>0.00493183553985876</v>
      </c>
      <c r="BO16" s="45" t="n">
        <f aca="false">AL16-BN16</f>
        <v>-0.0226262656832556</v>
      </c>
      <c r="BP16" s="27" t="n">
        <f aca="false">BN16+BM16</f>
        <v>0.0795812357119011</v>
      </c>
    </row>
    <row r="17" customFormat="false" ht="12.75" hidden="false" customHeight="false" outlineLevel="0" collapsed="false">
      <c r="A17" s="7" t="n">
        <v>2015</v>
      </c>
      <c r="B17" s="7" t="n">
        <v>4</v>
      </c>
      <c r="C17" s="9"/>
      <c r="D17" s="56" t="n">
        <f aca="false">'High pensions'!Q17</f>
        <v>113223147.986281</v>
      </c>
      <c r="E17" s="9"/>
      <c r="F17" s="56" t="n">
        <f aca="false">'High pensions'!I17</f>
        <v>20579647.3943859</v>
      </c>
      <c r="G17" s="42" t="n">
        <f aca="false">'High pensions'!K17</f>
        <v>0</v>
      </c>
      <c r="H17" s="42" t="n">
        <f aca="false">'High pensions'!V17</f>
        <v>0</v>
      </c>
      <c r="I17" s="42" t="n">
        <f aca="false">'High pensions'!M17</f>
        <v>0</v>
      </c>
      <c r="J17" s="9" t="n">
        <f aca="false">'High pensions'!W17</f>
        <v>0</v>
      </c>
      <c r="K17" s="9"/>
      <c r="L17" s="56" t="n">
        <f aca="false">'High pensions'!N17</f>
        <v>2757062.56989139</v>
      </c>
      <c r="M17" s="42"/>
      <c r="N17" s="56" t="n">
        <f aca="false">'High pensions'!L17</f>
        <v>842157.0006628</v>
      </c>
      <c r="O17" s="9"/>
      <c r="P17" s="56" t="n">
        <f aca="false">'High pensions'!X17</f>
        <v>18939710.1228511</v>
      </c>
      <c r="Q17" s="42"/>
      <c r="R17" s="56" t="n">
        <f aca="false">'High SIPA income'!G12</f>
        <v>23620050.0418994</v>
      </c>
      <c r="S17" s="42"/>
      <c r="T17" s="56" t="n">
        <f aca="false">'High SIPA income'!J12</f>
        <v>90313308.5250934</v>
      </c>
      <c r="U17" s="9"/>
      <c r="V17" s="56" t="n">
        <f aca="false">'High SIPA income'!F12</f>
        <v>146563.952510206</v>
      </c>
      <c r="W17" s="42"/>
      <c r="X17" s="56" t="n">
        <f aca="false">'High SIPA income'!M12</f>
        <v>368126.393145617</v>
      </c>
      <c r="Y17" s="9"/>
      <c r="Z17" s="9" t="n">
        <f aca="false">R17+V17-N17-L17-F17</f>
        <v>-412252.970530536</v>
      </c>
      <c r="AA17" s="9"/>
      <c r="AB17" s="9" t="n">
        <f aca="false">T17-P17-D17</f>
        <v>-41849549.5840384</v>
      </c>
      <c r="AC17" s="24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'Central scenario'!AG17</f>
        <v>5134460463.63523</v>
      </c>
      <c r="AH17" s="9"/>
      <c r="AI17" s="9"/>
      <c r="AJ17" s="43" t="n">
        <f aca="false">AB17/AG17</f>
        <v>-0.00815071999880757</v>
      </c>
      <c r="AK17" s="44" t="n">
        <f aca="false">AK16+1</f>
        <v>2028</v>
      </c>
      <c r="AL17" s="45" t="n">
        <f aca="false">SUM(AB66:AB69)/AVERAGE(AG66:AG69)</f>
        <v>-0.0151264322386534</v>
      </c>
      <c r="AM17" s="9" t="n">
        <f aca="false">'Central scenario'!AM17</f>
        <v>11273018.6820578</v>
      </c>
      <c r="AN17" s="45" t="n">
        <f aca="false">AM17/AVERAGE(AG66:AG69)</f>
        <v>0.00162399352200872</v>
      </c>
      <c r="AO17" s="45" t="n">
        <f aca="false">'GDP evolution by scenario'!M65</f>
        <v>0.042776430078401</v>
      </c>
      <c r="AP17" s="45"/>
      <c r="AQ17" s="9" t="n">
        <f aca="false">AQ16*(1+AO17)</f>
        <v>579131116.11157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414785439.088121</v>
      </c>
      <c r="AS17" s="46" t="n">
        <f aca="false">AQ17/AG69</f>
        <v>0.0822276110587231</v>
      </c>
      <c r="AT17" s="46" t="n">
        <f aca="false">AR17/AG69</f>
        <v>0.0588930810472788</v>
      </c>
      <c r="AU17" s="7"/>
      <c r="AV17" s="7"/>
      <c r="AW17" s="7" t="n">
        <f aca="false">workers_and_wage_high!C5</f>
        <v>11048388</v>
      </c>
      <c r="AX17" s="7"/>
      <c r="AY17" s="43" t="n">
        <f aca="false">(AW17-AW16)/AW16</f>
        <v>-0.00100411474558553</v>
      </c>
      <c r="AZ17" s="12" t="n">
        <f aca="false">workers_and_wage_high!B5</f>
        <v>7113.98164433727</v>
      </c>
      <c r="BA17" s="43" t="n">
        <f aca="false">(AZ17-AZ16)/AZ16</f>
        <v>0.00309652807851371</v>
      </c>
      <c r="BB17" s="43"/>
      <c r="BC17" s="43"/>
      <c r="BD17" s="43"/>
      <c r="BE17" s="43"/>
      <c r="BF17" s="7"/>
      <c r="BG17" s="7"/>
      <c r="BH17" s="7"/>
      <c r="BI17" s="43" t="n">
        <f aca="false">T24/AG24</f>
        <v>0.0149667559524775</v>
      </c>
      <c r="BJ17" s="7" t="n">
        <f aca="false">BJ16+1</f>
        <v>2028</v>
      </c>
      <c r="BK17" s="43" t="n">
        <f aca="false">SUM(T66:T69)/AVERAGE(AG66:AG69)</f>
        <v>0.0687959891643468</v>
      </c>
      <c r="BL17" s="43" t="n">
        <f aca="false">SUM(P66:P69)/AVERAGE(AG66:AG69)</f>
        <v>0.0111554014069365</v>
      </c>
      <c r="BM17" s="43" t="n">
        <f aca="false">SUM(D66:D69)/AVERAGE(AG66:AG69)</f>
        <v>0.0727670199960637</v>
      </c>
      <c r="BN17" s="43" t="n">
        <f aca="false">(SUM(H66:H69)+SUM(J66:J69))/AVERAGE(AG66:AG69)</f>
        <v>0.00567929566850313</v>
      </c>
      <c r="BO17" s="45" t="n">
        <f aca="false">AL17-BN17</f>
        <v>-0.0208057279071565</v>
      </c>
      <c r="BP17" s="27" t="n">
        <f aca="false">BN17+BM17</f>
        <v>0.0784463156645668</v>
      </c>
    </row>
    <row r="18" customFormat="false" ht="12.75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5" t="n">
        <f aca="false">'High pensions'!Q18</f>
        <v>99367076.7664316</v>
      </c>
      <c r="E18" s="6"/>
      <c r="F18" s="55" t="n">
        <f aca="false">'High pensions'!I18</f>
        <v>18061142.4327455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55" t="n">
        <f aca="false">'High pensions'!N18</f>
        <v>2795658.97722293</v>
      </c>
      <c r="M18" s="8"/>
      <c r="N18" s="55" t="n">
        <f aca="false">'High pensions'!L18</f>
        <v>737510.400040299</v>
      </c>
      <c r="O18" s="6"/>
      <c r="P18" s="55" t="n">
        <f aca="false">'High pensions'!X18</f>
        <v>18564252.3430879</v>
      </c>
      <c r="Q18" s="8"/>
      <c r="R18" s="55" t="n">
        <f aca="false">'High SIPA income'!G13</f>
        <v>19233054.6593063</v>
      </c>
      <c r="S18" s="8"/>
      <c r="T18" s="55" t="n">
        <f aca="false">'High SIPA income'!J13</f>
        <v>73539251.4514011</v>
      </c>
      <c r="U18" s="6"/>
      <c r="V18" s="55" t="n">
        <f aca="false">'High SIPA income'!F13</f>
        <v>140377.525227439</v>
      </c>
      <c r="W18" s="8"/>
      <c r="X18" s="55" t="n">
        <f aca="false">'High SIPA income'!M13</f>
        <v>352587.871407784</v>
      </c>
      <c r="Y18" s="6"/>
      <c r="Z18" s="6" t="n">
        <f aca="false">R18+V18-N18-L18-F18</f>
        <v>-2220879.625475</v>
      </c>
      <c r="AA18" s="6"/>
      <c r="AB18" s="6" t="n">
        <f aca="false">T18-P18-D18</f>
        <v>-44392077.6581184</v>
      </c>
      <c r="AC18" s="24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'Central scenario'!AG18</f>
        <v>4944534766.46636</v>
      </c>
      <c r="AH18" s="6"/>
      <c r="AI18" s="6"/>
      <c r="AJ18" s="36" t="n">
        <f aca="false">AB18/AG18</f>
        <v>-0.00897800900484787</v>
      </c>
      <c r="AK18" s="37" t="n">
        <f aca="false">AK17+1</f>
        <v>2029</v>
      </c>
      <c r="AL18" s="38" t="n">
        <f aca="false">SUM(AB70:AB73)/AVERAGE(AG70:AG73)</f>
        <v>-0.0122954600809093</v>
      </c>
      <c r="AM18" s="6" t="n">
        <f aca="false">'Central scenario'!AM18</f>
        <v>10452476.7322336</v>
      </c>
      <c r="AN18" s="38" t="n">
        <f aca="false">AM18/AVERAGE(AG70:AG73)</f>
        <v>0.00144932520558062</v>
      </c>
      <c r="AO18" s="38" t="n">
        <f aca="false">'GDP evolution by scenario'!M69</f>
        <v>0.0389566568905524</v>
      </c>
      <c r="AP18" s="38"/>
      <c r="AQ18" s="6" t="n">
        <f aca="false">AQ17*(1+AO18)</f>
        <v>601692128.296571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420306273.784992</v>
      </c>
      <c r="AS18" s="39" t="n">
        <f aca="false">AQ18/AG73</f>
        <v>0.0822761134922487</v>
      </c>
      <c r="AT18" s="39" t="n">
        <f aca="false">AR18/AG73</f>
        <v>0.0574731911174237</v>
      </c>
      <c r="AU18" s="5"/>
      <c r="AV18" s="5"/>
      <c r="AW18" s="5" t="n">
        <f aca="false">workers_and_wage_high!C6</f>
        <v>11064497</v>
      </c>
      <c r="AX18" s="5"/>
      <c r="AY18" s="36" t="n">
        <f aca="false">(AW18-AW17)/AW17</f>
        <v>0.00145804075671492</v>
      </c>
      <c r="AZ18" s="11" t="n">
        <f aca="false">workers_and_wage_high!B6</f>
        <v>6705.54599729676</v>
      </c>
      <c r="BA18" s="36" t="n">
        <f aca="false">(AZ18-AZ17)/AZ17</f>
        <v>-0.0574130869968753</v>
      </c>
      <c r="BB18" s="11" t="n">
        <v>54.2365152508808</v>
      </c>
      <c r="BC18" s="41" t="n">
        <f aca="false">'Central scenario'!BC18</f>
        <v>12.4538228816634</v>
      </c>
      <c r="BD18" s="11" t="n">
        <f aca="false">BB18+BC18/2</f>
        <v>60.4634266917125</v>
      </c>
      <c r="BE18" s="41"/>
      <c r="BF18" s="5"/>
      <c r="BG18" s="5"/>
      <c r="BH18" s="5"/>
      <c r="BI18" s="36" t="n">
        <f aca="false">T25/AG25</f>
        <v>0.0176157396222175</v>
      </c>
      <c r="BJ18" s="5" t="n">
        <f aca="false">BJ17+1</f>
        <v>2029</v>
      </c>
      <c r="BK18" s="36" t="n">
        <f aca="false">SUM(T70:T73)/AVERAGE(AG70:AG73)</f>
        <v>0.0697183391486531</v>
      </c>
      <c r="BL18" s="36" t="n">
        <f aca="false">SUM(P70:P73)/AVERAGE(AG70:AG73)</f>
        <v>0.0106849117220063</v>
      </c>
      <c r="BM18" s="36" t="n">
        <f aca="false">SUM(D70:D73)/AVERAGE(AG70:AG73)</f>
        <v>0.071328887507556</v>
      </c>
      <c r="BN18" s="36" t="n">
        <f aca="false">(SUM(H70:H73)+SUM(J70:J73))/AVERAGE(AG70:AG73)</f>
        <v>0.00634106483992083</v>
      </c>
      <c r="BO18" s="38" t="n">
        <f aca="false">AL18-BN18</f>
        <v>-0.0186365249208301</v>
      </c>
      <c r="BP18" s="27" t="n">
        <f aca="false">BN18+BM18</f>
        <v>0.0776699523474769</v>
      </c>
    </row>
    <row r="19" customFormat="false" ht="12.75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56" t="n">
        <f aca="false">'High pensions'!Q19</f>
        <v>102439962.15979</v>
      </c>
      <c r="E19" s="9"/>
      <c r="F19" s="56" t="n">
        <f aca="false">'High pensions'!I19</f>
        <v>18619675.7274242</v>
      </c>
      <c r="G19" s="42" t="n">
        <f aca="false">'High pensions'!K19</f>
        <v>0</v>
      </c>
      <c r="H19" s="42" t="n">
        <f aca="false">'High pensions'!V19</f>
        <v>0</v>
      </c>
      <c r="I19" s="42" t="n">
        <f aca="false">'High pensions'!M19</f>
        <v>0</v>
      </c>
      <c r="J19" s="9" t="n">
        <f aca="false">'High pensions'!W19</f>
        <v>0</v>
      </c>
      <c r="K19" s="9"/>
      <c r="L19" s="56" t="n">
        <f aca="false">'High pensions'!N19</f>
        <v>2828183.68633319</v>
      </c>
      <c r="M19" s="42"/>
      <c r="N19" s="56" t="n">
        <f aca="false">'High pensions'!L19</f>
        <v>762298.459394898</v>
      </c>
      <c r="O19" s="9"/>
      <c r="P19" s="56" t="n">
        <f aca="false">'High pensions'!X19</f>
        <v>18869399.8021861</v>
      </c>
      <c r="Q19" s="42"/>
      <c r="R19" s="56" t="n">
        <f aca="false">'High SIPA income'!G14</f>
        <v>21943117.5095874</v>
      </c>
      <c r="S19" s="42"/>
      <c r="T19" s="56" t="n">
        <f aca="false">'High SIPA income'!J14</f>
        <v>83901411.6452054</v>
      </c>
      <c r="U19" s="9"/>
      <c r="V19" s="56" t="n">
        <f aca="false">'High SIPA income'!F14</f>
        <v>141764.810127232</v>
      </c>
      <c r="W19" s="42"/>
      <c r="X19" s="56" t="n">
        <f aca="false">'High SIPA income'!M14</f>
        <v>356072.331110729</v>
      </c>
      <c r="Y19" s="9"/>
      <c r="Z19" s="9" t="n">
        <f aca="false">R19+V19-N19-L19-F19</f>
        <v>-125275.55343762</v>
      </c>
      <c r="AA19" s="9"/>
      <c r="AB19" s="9" t="n">
        <f aca="false">T19-P19-D19</f>
        <v>-37407950.3167705</v>
      </c>
      <c r="AC19" s="24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'Central scenario'!AG19</f>
        <v>5550523456.04538</v>
      </c>
      <c r="AH19" s="9"/>
      <c r="AI19" s="9"/>
      <c r="AJ19" s="43" t="n">
        <f aca="false">AB19/AG19</f>
        <v>-0.00673953557948259</v>
      </c>
      <c r="AK19" s="44" t="n">
        <f aca="false">AK18+1</f>
        <v>2030</v>
      </c>
      <c r="AL19" s="45" t="n">
        <f aca="false">SUM(AB74:AB77)/AVERAGE(AG74:AG77)</f>
        <v>-0.0103684839581783</v>
      </c>
      <c r="AM19" s="9" t="n">
        <f aca="false">'Central scenario'!AM19</f>
        <v>9649081.86791266</v>
      </c>
      <c r="AN19" s="45" t="n">
        <f aca="false">AM19/AVERAGE(AG74:AG77)</f>
        <v>0.00128985313623486</v>
      </c>
      <c r="AO19" s="45" t="n">
        <f aca="false">'GDP evolution by scenario'!M73</f>
        <v>0.0372713030638769</v>
      </c>
      <c r="AP19" s="45"/>
      <c r="AQ19" s="9" t="n">
        <f aca="false">AQ18*(1+AO19)</f>
        <v>624117977.961461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426158811.292242</v>
      </c>
      <c r="AS19" s="46" t="n">
        <f aca="false">AQ19/AG77</f>
        <v>0.0824167040741186</v>
      </c>
      <c r="AT19" s="46" t="n">
        <f aca="false">AR19/AG77</f>
        <v>0.0562755855128077</v>
      </c>
      <c r="AU19" s="7"/>
      <c r="AV19" s="7"/>
      <c r="AW19" s="7" t="n">
        <f aca="false">workers_and_wage_high!C7</f>
        <v>11128156</v>
      </c>
      <c r="AX19" s="7"/>
      <c r="AY19" s="43" t="n">
        <f aca="false">(AW19-AW18)/AW18</f>
        <v>0.0057534472647062</v>
      </c>
      <c r="AZ19" s="12" t="n">
        <f aca="false">workers_and_wage_high!B7</f>
        <v>6521.17321865806</v>
      </c>
      <c r="BA19" s="43" t="n">
        <f aca="false">(AZ19-AZ18)/AZ18</f>
        <v>-0.0274955654189871</v>
      </c>
      <c r="BB19" s="12" t="n">
        <v>48.3571970243014</v>
      </c>
      <c r="BC19" s="48" t="n">
        <f aca="false">'Central scenario'!BC19</f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0.0144315611365092</v>
      </c>
      <c r="BJ19" s="7" t="n">
        <f aca="false">BJ18+1</f>
        <v>2030</v>
      </c>
      <c r="BK19" s="43" t="n">
        <f aca="false">SUM(T74:T77)/AVERAGE(AG74:AG77)</f>
        <v>0.0697484397469477</v>
      </c>
      <c r="BL19" s="43" t="n">
        <f aca="false">SUM(P74:P77)/AVERAGE(AG74:AG77)</f>
        <v>0.0101908038469788</v>
      </c>
      <c r="BM19" s="43" t="n">
        <f aca="false">SUM(D74:D77)/AVERAGE(AG74:AG77)</f>
        <v>0.0699261198581472</v>
      </c>
      <c r="BN19" s="43" t="n">
        <f aca="false">(SUM(H74:H77)+SUM(J74:J77))/AVERAGE(AG74:AG77)</f>
        <v>0.00699425647499182</v>
      </c>
      <c r="BO19" s="45" t="n">
        <f aca="false">AL19-BN19</f>
        <v>-0.0173627404331701</v>
      </c>
      <c r="BP19" s="27" t="n">
        <f aca="false">BN19+BM19</f>
        <v>0.0769203763331391</v>
      </c>
    </row>
    <row r="20" customFormat="false" ht="12.75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56" t="n">
        <f aca="false">'High pensions'!Q20</f>
        <v>97784354.1565613</v>
      </c>
      <c r="E20" s="9"/>
      <c r="F20" s="56" t="n">
        <f aca="false">'High pensions'!I20</f>
        <v>17773463.8633579</v>
      </c>
      <c r="G20" s="42" t="n">
        <f aca="false">'High pensions'!K20</f>
        <v>0</v>
      </c>
      <c r="H20" s="42" t="n">
        <f aca="false">'High pensions'!V20</f>
        <v>0</v>
      </c>
      <c r="I20" s="42" t="n">
        <f aca="false">'High pensions'!M20</f>
        <v>0</v>
      </c>
      <c r="J20" s="9" t="n">
        <f aca="false">'High pensions'!W20</f>
        <v>0</v>
      </c>
      <c r="K20" s="9"/>
      <c r="L20" s="56" t="n">
        <f aca="false">'High pensions'!N20</f>
        <v>2477813.00409058</v>
      </c>
      <c r="M20" s="42"/>
      <c r="N20" s="56" t="n">
        <f aca="false">'High pensions'!L20</f>
        <v>730249.346840899</v>
      </c>
      <c r="O20" s="9"/>
      <c r="P20" s="56" t="n">
        <f aca="false">'High pensions'!X20</f>
        <v>16874999.9051819</v>
      </c>
      <c r="Q20" s="42"/>
      <c r="R20" s="56" t="n">
        <f aca="false">'High SIPA income'!G15</f>
        <v>19133197.3149889</v>
      </c>
      <c r="S20" s="42"/>
      <c r="T20" s="56" t="n">
        <f aca="false">'High SIPA income'!J15</f>
        <v>73157438.2405979</v>
      </c>
      <c r="U20" s="9"/>
      <c r="V20" s="56" t="n">
        <f aca="false">'High SIPA income'!F15</f>
        <v>144189.0349691</v>
      </c>
      <c r="W20" s="42"/>
      <c r="X20" s="56" t="n">
        <f aca="false">'High SIPA income'!M15</f>
        <v>362161.284990085</v>
      </c>
      <c r="Y20" s="9"/>
      <c r="Z20" s="9" t="n">
        <f aca="false">R20+V20-N20-L20-F20</f>
        <v>-1704139.86433135</v>
      </c>
      <c r="AA20" s="9"/>
      <c r="AB20" s="9" t="n">
        <f aca="false">T20-P20-D20</f>
        <v>-41501915.8211453</v>
      </c>
      <c r="AC20" s="24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'Central scenario'!AG20</f>
        <v>5066609175.78067</v>
      </c>
      <c r="AH20" s="9"/>
      <c r="AI20" s="9"/>
      <c r="AJ20" s="43" t="n">
        <f aca="false">AB20/AG20</f>
        <v>-0.00819126054157327</v>
      </c>
      <c r="AK20" s="44" t="n">
        <f aca="false">AK19+1</f>
        <v>2031</v>
      </c>
      <c r="AL20" s="45" t="n">
        <f aca="false">SUM(AB78:AB81)/AVERAGE(AG78:AG81)</f>
        <v>-0.00786634267911953</v>
      </c>
      <c r="AM20" s="9" t="n">
        <f aca="false">'Central scenario'!AM20</f>
        <v>8873587.4679367</v>
      </c>
      <c r="AN20" s="45" t="n">
        <f aca="false">AM20/AVERAGE(AG78:AG81)</f>
        <v>0.00114084468652263</v>
      </c>
      <c r="AO20" s="45" t="n">
        <f aca="false">'GDP evolution by scenario'!M77</f>
        <v>0.0397453417166997</v>
      </c>
      <c r="AP20" s="45"/>
      <c r="AQ20" s="9" t="n">
        <f aca="false">AQ19*(1+AO20)</f>
        <v>648923760.267075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434062542.206162</v>
      </c>
      <c r="AS20" s="46" t="n">
        <f aca="false">AQ20/AG81</f>
        <v>0.0822958469744562</v>
      </c>
      <c r="AT20" s="46" t="n">
        <f aca="false">AR20/AG81</f>
        <v>0.0550473672531885</v>
      </c>
      <c r="AU20" s="7"/>
      <c r="AV20" s="7"/>
      <c r="AW20" s="7" t="n">
        <f aca="false">workers_and_wage_high!C8</f>
        <v>11235296</v>
      </c>
      <c r="AX20" s="7"/>
      <c r="AY20" s="43" t="n">
        <f aca="false">(AW20-AW19)/AW19</f>
        <v>0.00962783052286471</v>
      </c>
      <c r="AZ20" s="12" t="n">
        <f aca="false">workers_and_wage_high!B8</f>
        <v>6554.01964535573</v>
      </c>
      <c r="BA20" s="43" t="n">
        <f aca="false">(AZ20-AZ19)/AZ19</f>
        <v>0.00503688916032643</v>
      </c>
      <c r="BB20" s="12" t="n">
        <v>51.1559235498969</v>
      </c>
      <c r="BC20" s="48" t="n">
        <f aca="false">'Central scenario'!BC20</f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0.0155275560321386</v>
      </c>
      <c r="BJ20" s="7" t="n">
        <f aca="false">BJ19+1</f>
        <v>2031</v>
      </c>
      <c r="BK20" s="43" t="n">
        <f aca="false">SUM(T78:T81)/AVERAGE(AG78:AG81)</f>
        <v>0.0705528033622625</v>
      </c>
      <c r="BL20" s="43" t="n">
        <f aca="false">SUM(P78:P81)/AVERAGE(AG78:AG81)</f>
        <v>0.00966482055812048</v>
      </c>
      <c r="BM20" s="43" t="n">
        <f aca="false">SUM(D78:D81)/AVERAGE(AG78:AG81)</f>
        <v>0.0687543254832615</v>
      </c>
      <c r="BN20" s="43" t="n">
        <f aca="false">(SUM(H78:H81)+SUM(J78:J81))/AVERAGE(AG78:AG81)</f>
        <v>0.00740015012911133</v>
      </c>
      <c r="BO20" s="45" t="n">
        <f aca="false">AL20-BN20</f>
        <v>-0.0152664928082309</v>
      </c>
      <c r="BP20" s="27" t="n">
        <f aca="false">BN20+BM20</f>
        <v>0.0761544756123729</v>
      </c>
    </row>
    <row r="21" customFormat="false" ht="12.75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56" t="n">
        <f aca="false">'High pensions'!Q21</f>
        <v>106824539.398652</v>
      </c>
      <c r="E21" s="9"/>
      <c r="F21" s="56" t="n">
        <f aca="false">'High pensions'!I21</f>
        <v>19416624.5418147</v>
      </c>
      <c r="G21" s="56" t="n">
        <f aca="false">'High pensions'!K21</f>
        <v>36324.8440125154</v>
      </c>
      <c r="H21" s="56" t="n">
        <f aca="false">'High pensions'!V21</f>
        <v>199848.574195181</v>
      </c>
      <c r="I21" s="57" t="n">
        <f aca="false">'High pensions'!M21</f>
        <v>1123.4487838923</v>
      </c>
      <c r="J21" s="56" t="n">
        <f aca="false">'High pensions'!W21</f>
        <v>6180.88373799569</v>
      </c>
      <c r="K21" s="9"/>
      <c r="L21" s="56" t="n">
        <f aca="false">'High pensions'!N21</f>
        <v>3910348.4398605</v>
      </c>
      <c r="M21" s="42"/>
      <c r="N21" s="56" t="n">
        <f aca="false">'High pensions'!L21</f>
        <v>800543.016671509</v>
      </c>
      <c r="O21" s="9"/>
      <c r="P21" s="56" t="n">
        <f aca="false">'High pensions'!X21</f>
        <v>24695168.1228014</v>
      </c>
      <c r="Q21" s="42"/>
      <c r="R21" s="56" t="n">
        <f aca="false">'High SIPA income'!G16</f>
        <v>22467624.3804735</v>
      </c>
      <c r="S21" s="42"/>
      <c r="T21" s="56" t="n">
        <f aca="false">'High SIPA income'!J16</f>
        <v>85906909.1259406</v>
      </c>
      <c r="U21" s="9"/>
      <c r="V21" s="56" t="n">
        <f aca="false">'High SIPA income'!F16</f>
        <v>151268.17202623</v>
      </c>
      <c r="W21" s="42"/>
      <c r="X21" s="56" t="n">
        <f aca="false">'High SIPA income'!M16</f>
        <v>379942.036305749</v>
      </c>
      <c r="Y21" s="9"/>
      <c r="Z21" s="9" t="n">
        <f aca="false">R21+V21-N21-L21-F21</f>
        <v>-1508623.44584693</v>
      </c>
      <c r="AA21" s="9"/>
      <c r="AB21" s="9" t="n">
        <f aca="false">T21-P21-D21</f>
        <v>-45612798.3955124</v>
      </c>
      <c r="AC21" s="24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'Central scenario'!AG21</f>
        <v>5057788161.49449</v>
      </c>
      <c r="AH21" s="9"/>
      <c r="AI21" s="9"/>
      <c r="AJ21" s="43" t="n">
        <f aca="false">AB21/AG21</f>
        <v>-0.00901832914687248</v>
      </c>
      <c r="AK21" s="44" t="n">
        <f aca="false">AK20+1</f>
        <v>2032</v>
      </c>
      <c r="AL21" s="45" t="n">
        <f aca="false">SUM(AB82:AB85)/AVERAGE(AG82:AG85)</f>
        <v>-0.00607754061220427</v>
      </c>
      <c r="AM21" s="9" t="n">
        <f aca="false">'Central scenario'!AM21</f>
        <v>8126011.66426731</v>
      </c>
      <c r="AN21" s="45" t="n">
        <f aca="false">AM21/AVERAGE(AG82:AG85)</f>
        <v>0.0010093307280632</v>
      </c>
      <c r="AO21" s="45" t="n">
        <f aca="false">'GDP evolution by scenario'!M81</f>
        <v>0.0350736092528441</v>
      </c>
      <c r="AP21" s="45"/>
      <c r="AQ21" s="9" t="n">
        <f aca="false">AQ20*(1+AO21)</f>
        <v>671683858.669569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441030854.661709</v>
      </c>
      <c r="AS21" s="46" t="n">
        <f aca="false">AQ21/AG85</f>
        <v>0.0823820150609806</v>
      </c>
      <c r="AT21" s="46" t="n">
        <f aca="false">AR21/AG85</f>
        <v>0.0540924276237103</v>
      </c>
      <c r="AW21" s="7" t="n">
        <f aca="false">workers_and_wage_high!C9</f>
        <v>11156745</v>
      </c>
      <c r="AY21" s="43" t="n">
        <f aca="false">(AW21-AW20)/AW20</f>
        <v>-0.00699144909043785</v>
      </c>
      <c r="AZ21" s="12" t="n">
        <f aca="false">workers_and_wage_high!B9</f>
        <v>6660.1842529205</v>
      </c>
      <c r="BA21" s="43" t="n">
        <f aca="false">(AZ21-AZ20)/AZ20</f>
        <v>0.0161983962986744</v>
      </c>
      <c r="BB21" s="12" t="n">
        <v>53.9018151544903</v>
      </c>
      <c r="BC21" s="48" t="n">
        <f aca="false">'Central scenario'!BC21</f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I21" s="43" t="n">
        <f aca="false">T28/AG28</f>
        <v>0.0137500251413985</v>
      </c>
      <c r="BJ21" s="7" t="n">
        <f aca="false">BJ20+1</f>
        <v>2032</v>
      </c>
      <c r="BK21" s="43" t="n">
        <f aca="false">SUM(T82:T85)/AVERAGE(AG82:AG85)</f>
        <v>0.0707253416076345</v>
      </c>
      <c r="BL21" s="43" t="n">
        <f aca="false">SUM(P82:P85)/AVERAGE(AG82:AG85)</f>
        <v>0.00918210438254297</v>
      </c>
      <c r="BM21" s="43" t="n">
        <f aca="false">SUM(D82:D85)/AVERAGE(AG82:AG85)</f>
        <v>0.0676207778372958</v>
      </c>
      <c r="BN21" s="43" t="n">
        <f aca="false">(SUM(H82:H85)+SUM(J82:J85))/AVERAGE(AG82:AG85)</f>
        <v>0.00787764688312698</v>
      </c>
      <c r="BO21" s="45" t="n">
        <f aca="false">AL21-BN21</f>
        <v>-0.0139551874953313</v>
      </c>
      <c r="BP21" s="27" t="n">
        <f aca="false">BN21+BM21</f>
        <v>0.0754984247204228</v>
      </c>
    </row>
    <row r="22" customFormat="false" ht="12.75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5" t="n">
        <f aca="false">'High pensions'!Q22</f>
        <v>102020428.177735</v>
      </c>
      <c r="E22" s="6"/>
      <c r="F22" s="55" t="n">
        <f aca="false">'High pensions'!I22</f>
        <v>18543420.4600675</v>
      </c>
      <c r="G22" s="55" t="n">
        <f aca="false">'High pensions'!K22</f>
        <v>66682.1496075563</v>
      </c>
      <c r="H22" s="55" t="n">
        <f aca="false">'High pensions'!V22</f>
        <v>366865.512725902</v>
      </c>
      <c r="I22" s="55" t="n">
        <f aca="false">'High pensions'!M22</f>
        <v>2062.3345239451</v>
      </c>
      <c r="J22" s="55" t="n">
        <f aca="false">'High pensions'!W22</f>
        <v>11346.356063688</v>
      </c>
      <c r="K22" s="6"/>
      <c r="L22" s="55" t="n">
        <f aca="false">'High pensions'!N22</f>
        <v>4299591.36744104</v>
      </c>
      <c r="M22" s="8"/>
      <c r="N22" s="55" t="n">
        <f aca="false">'High pensions'!L22</f>
        <v>765007.80687156</v>
      </c>
      <c r="O22" s="6"/>
      <c r="P22" s="55" t="n">
        <f aca="false">'High pensions'!X22</f>
        <v>26519447.2846624</v>
      </c>
      <c r="Q22" s="8"/>
      <c r="R22" s="55" t="n">
        <f aca="false">'High SIPA income'!G17</f>
        <v>19431210.5031189</v>
      </c>
      <c r="S22" s="8"/>
      <c r="T22" s="55" t="n">
        <f aca="false">'High SIPA income'!J17</f>
        <v>74296917.4947224</v>
      </c>
      <c r="U22" s="6"/>
      <c r="V22" s="55" t="n">
        <f aca="false">'High SIPA income'!F17</f>
        <v>123378.287154311</v>
      </c>
      <c r="W22" s="8"/>
      <c r="X22" s="55" t="n">
        <f aca="false">'High SIPA income'!M17</f>
        <v>309890.686384416</v>
      </c>
      <c r="Y22" s="6"/>
      <c r="Z22" s="6" t="n">
        <f aca="false">R22+V22-N22-L22-F22</f>
        <v>-4053430.84410694</v>
      </c>
      <c r="AA22" s="6"/>
      <c r="AB22" s="6" t="n">
        <f aca="false">T22-P22-D22</f>
        <v>-54242957.9676747</v>
      </c>
      <c r="AC22" s="24"/>
      <c r="AD22" s="6" t="n">
        <f aca="false">'Central scenario'!AD22</f>
        <v>9207047993.46307</v>
      </c>
      <c r="AE22" s="6" t="n">
        <f aca="false">'Central scenario'!AE22</f>
        <v>679640.267355061</v>
      </c>
      <c r="AF22" s="6" t="n">
        <f aca="false">'Central scenario'!AF22</f>
        <v>172.09591728</v>
      </c>
      <c r="AG22" s="6" t="n">
        <f aca="false">'Central scenario'!AG22</f>
        <v>4959041644.82523</v>
      </c>
      <c r="AH22" s="6"/>
      <c r="AI22" s="6"/>
      <c r="AJ22" s="36" t="n">
        <f aca="false">AB22/AG22</f>
        <v>-0.0109381936778606</v>
      </c>
      <c r="AK22" s="37" t="n">
        <f aca="false">AK21+1</f>
        <v>2033</v>
      </c>
      <c r="AL22" s="38" t="n">
        <f aca="false">SUM(AB86:AB89)/AVERAGE(AG86:AG89)</f>
        <v>-0.00469521881503755</v>
      </c>
      <c r="AM22" s="6" t="n">
        <f aca="false">'Central scenario'!AM22</f>
        <v>7406781.38079157</v>
      </c>
      <c r="AN22" s="38" t="n">
        <f aca="false">AM22/AVERAGE(AG86:AG89)</f>
        <v>0.000885874336133337</v>
      </c>
      <c r="AO22" s="38" t="n">
        <f aca="false">'GDP evolution by scenario'!M85</f>
        <v>0.0385166400423076</v>
      </c>
      <c r="AP22" s="38"/>
      <c r="AQ22" s="6" t="n">
        <f aca="false">AQ21*(1+AO22)</f>
        <v>697554864.076173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450481236.866045</v>
      </c>
      <c r="AS22" s="39" t="n">
        <f aca="false">AQ22/AG89</f>
        <v>0.081902043325647</v>
      </c>
      <c r="AT22" s="39" t="n">
        <f aca="false">AR22/AG89</f>
        <v>0.0528923754664908</v>
      </c>
      <c r="AU22" s="5"/>
      <c r="AV22" s="5"/>
      <c r="AW22" s="5" t="n">
        <f aca="false">workers_and_wage_high!C10</f>
        <v>11057148</v>
      </c>
      <c r="AX22" s="5"/>
      <c r="AY22" s="36" t="n">
        <f aca="false">(AW22-AW21)/AW21</f>
        <v>-0.00892706609320192</v>
      </c>
      <c r="AZ22" s="11" t="n">
        <f aca="false">workers_and_wage_high!B10</f>
        <v>6744.03429129675</v>
      </c>
      <c r="BA22" s="36" t="n">
        <f aca="false">(AZ22-AZ21)/AZ21</f>
        <v>0.0125897475493237</v>
      </c>
      <c r="BB22" s="11" t="n">
        <v>54.5536421818645</v>
      </c>
      <c r="BC22" s="41" t="n">
        <f aca="false">'Central scenario'!BC22</f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0.0153311671628901</v>
      </c>
      <c r="BJ22" s="5" t="n">
        <f aca="false">BJ21+1</f>
        <v>2033</v>
      </c>
      <c r="BK22" s="36" t="n">
        <f aca="false">SUM(T86:T89)/AVERAGE(AG86:AG89)</f>
        <v>0.0707445804927718</v>
      </c>
      <c r="BL22" s="36" t="n">
        <f aca="false">SUM(P86:P89)/AVERAGE(AG86:AG89)</f>
        <v>0.00892744746622439</v>
      </c>
      <c r="BM22" s="36" t="n">
        <f aca="false">SUM(D86:D89)/AVERAGE(AG86:AG89)</f>
        <v>0.066512351841585</v>
      </c>
      <c r="BN22" s="36" t="n">
        <f aca="false">(SUM(H86:H89)+SUM(J86:J89))/AVERAGE(AG86:AG89)</f>
        <v>0.00820085845422792</v>
      </c>
      <c r="BO22" s="38" t="n">
        <f aca="false">AL22-BN22</f>
        <v>-0.0128960772692655</v>
      </c>
      <c r="BP22" s="27" t="n">
        <f aca="false">BN22+BM22</f>
        <v>0.0747132102958129</v>
      </c>
    </row>
    <row r="23" customFormat="false" ht="12.75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56" t="n">
        <f aca="false">'High pensions'!Q23</f>
        <v>108855914.208479</v>
      </c>
      <c r="E23" s="9"/>
      <c r="F23" s="56" t="n">
        <f aca="false">'High pensions'!I23</f>
        <v>19785850.9593416</v>
      </c>
      <c r="G23" s="56" t="n">
        <f aca="false">'High pensions'!K23</f>
        <v>102244.218065323</v>
      </c>
      <c r="H23" s="56" t="n">
        <f aca="false">'High pensions'!V23</f>
        <v>562517.520874029</v>
      </c>
      <c r="I23" s="56" t="n">
        <f aca="false">'High pensions'!M23</f>
        <v>3162.192311299</v>
      </c>
      <c r="J23" s="56" t="n">
        <f aca="false">'High pensions'!W23</f>
        <v>17397.4490991987</v>
      </c>
      <c r="K23" s="9"/>
      <c r="L23" s="56" t="n">
        <f aca="false">'High pensions'!N23</f>
        <v>3939404.98436416</v>
      </c>
      <c r="M23" s="42"/>
      <c r="N23" s="56" t="n">
        <f aca="false">'High pensions'!L23</f>
        <v>818497.026508197</v>
      </c>
      <c r="O23" s="9"/>
      <c r="P23" s="56" t="n">
        <f aca="false">'High pensions'!X23</f>
        <v>24944720.335192</v>
      </c>
      <c r="Q23" s="42"/>
      <c r="R23" s="56" t="n">
        <f aca="false">'High SIPA income'!G18</f>
        <v>23254020.5835423</v>
      </c>
      <c r="S23" s="42"/>
      <c r="T23" s="56" t="n">
        <f aca="false">'High SIPA income'!J18</f>
        <v>88913763.1666697</v>
      </c>
      <c r="U23" s="9"/>
      <c r="V23" s="56" t="n">
        <f aca="false">'High SIPA income'!F18</f>
        <v>131002.673091904</v>
      </c>
      <c r="W23" s="42"/>
      <c r="X23" s="56" t="n">
        <f aca="false">'High SIPA income'!M18</f>
        <v>329040.945688189</v>
      </c>
      <c r="Y23" s="9"/>
      <c r="Z23" s="9" t="n">
        <f aca="false">R23+V23-N23-L23-F23</f>
        <v>-1158729.71357977</v>
      </c>
      <c r="AA23" s="9"/>
      <c r="AB23" s="9" t="n">
        <f aca="false">T23-P23-D23</f>
        <v>-44886871.3770016</v>
      </c>
      <c r="AC23" s="24"/>
      <c r="AD23" s="9" t="n">
        <f aca="false">'Central scenario'!AD23</f>
        <v>10602469309.9181</v>
      </c>
      <c r="AE23" s="9" t="n">
        <f aca="false">'Central scenario'!AE23</f>
        <v>776515.900508657</v>
      </c>
      <c r="AF23" s="9" t="n">
        <f aca="false">'Central scenario'!AF23</f>
        <v>183.45579241</v>
      </c>
      <c r="AG23" s="9" t="n">
        <f aca="false">'Central scenario'!AG23</f>
        <v>5665901320.8228</v>
      </c>
      <c r="AH23" s="9"/>
      <c r="AI23" s="9"/>
      <c r="AJ23" s="43" t="n">
        <f aca="false">AB23/AG23</f>
        <v>-0.00792228258759776</v>
      </c>
      <c r="AK23" s="44" t="n">
        <f aca="false">AK22+1</f>
        <v>2034</v>
      </c>
      <c r="AL23" s="45" t="n">
        <f aca="false">SUM(AB90:AB93)/AVERAGE(AG90:AG93)</f>
        <v>-0.00314184344377875</v>
      </c>
      <c r="AM23" s="9" t="n">
        <f aca="false">'Central scenario'!AM23</f>
        <v>6738583.40306814</v>
      </c>
      <c r="AN23" s="45" t="n">
        <f aca="false">AM23/AVERAGE(AG90:AG93)</f>
        <v>0.00077732000148626</v>
      </c>
      <c r="AO23" s="45" t="n">
        <f aca="false">'GDP evolution by scenario'!M89</f>
        <v>0.0368390829988972</v>
      </c>
      <c r="AP23" s="45"/>
      <c r="AQ23" s="9" t="n">
        <f aca="false">AQ22*(1+AO23)</f>
        <v>723252145.610159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460224934.161241</v>
      </c>
      <c r="AS23" s="46" t="n">
        <f aca="false">AQ23/AG93</f>
        <v>0.0823989066069101</v>
      </c>
      <c r="AT23" s="46" t="n">
        <f aca="false">AR23/AG93</f>
        <v>0.052432656575296</v>
      </c>
      <c r="AU23" s="7"/>
      <c r="AV23" s="7"/>
      <c r="AW23" s="7" t="n">
        <f aca="false">workers_and_wage_high!C11</f>
        <v>11247506</v>
      </c>
      <c r="AX23" s="7"/>
      <c r="AY23" s="43" t="n">
        <f aca="false">(AW23-AW22)/AW22</f>
        <v>0.017215831785918</v>
      </c>
      <c r="AZ23" s="12" t="n">
        <f aca="false">workers_and_wage_high!B11</f>
        <v>6741.66175252587</v>
      </c>
      <c r="BA23" s="43" t="n">
        <f aca="false">(AZ23-AZ22)/AZ22</f>
        <v>-0.000351798147577903</v>
      </c>
      <c r="BB23" s="12" t="n">
        <v>49.9198466641054</v>
      </c>
      <c r="BC23" s="48" t="n">
        <f aca="false">'Central scenario'!BC23</f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0.0123300316257805</v>
      </c>
      <c r="BJ23" s="7" t="n">
        <f aca="false">BJ22+1</f>
        <v>2034</v>
      </c>
      <c r="BK23" s="43" t="n">
        <f aca="false">SUM(T90:T93)/AVERAGE(AG90:AG93)</f>
        <v>0.070645527028106</v>
      </c>
      <c r="BL23" s="43" t="n">
        <f aca="false">SUM(P90:P93)/AVERAGE(AG90:AG93)</f>
        <v>0.0085176235619977</v>
      </c>
      <c r="BM23" s="43" t="n">
        <f aca="false">SUM(D90:D93)/AVERAGE(AG90:AG93)</f>
        <v>0.0652697469098871</v>
      </c>
      <c r="BN23" s="43" t="n">
        <f aca="false">(SUM(H90:H93)+SUM(J90:J93))/AVERAGE(AG90:AG93)</f>
        <v>0.00849225945013897</v>
      </c>
      <c r="BO23" s="45" t="n">
        <f aca="false">AL23-BN23</f>
        <v>-0.0116341028939177</v>
      </c>
      <c r="BP23" s="27" t="n">
        <f aca="false">BN23+BM23</f>
        <v>0.0737620063600261</v>
      </c>
    </row>
    <row r="24" customFormat="false" ht="12.75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56" t="n">
        <f aca="false">'High pensions'!Q24</f>
        <v>104302964.881111</v>
      </c>
      <c r="E24" s="9"/>
      <c r="F24" s="56" t="n">
        <f aca="false">'High pensions'!I24</f>
        <v>18958298.5248067</v>
      </c>
      <c r="G24" s="56" t="n">
        <f aca="false">'High pensions'!K24</f>
        <v>148476.22300635</v>
      </c>
      <c r="H24" s="56" t="n">
        <f aca="false">'High pensions'!V24</f>
        <v>816872.371412835</v>
      </c>
      <c r="I24" s="56" t="n">
        <f aca="false">'High pensions'!M24</f>
        <v>4592.04813421701</v>
      </c>
      <c r="J24" s="56" t="n">
        <f aca="false">'High pensions'!W24</f>
        <v>25264.0939612217</v>
      </c>
      <c r="K24" s="9"/>
      <c r="L24" s="56" t="n">
        <f aca="false">'High pensions'!N24</f>
        <v>3599614.55233287</v>
      </c>
      <c r="M24" s="42"/>
      <c r="N24" s="56" t="n">
        <f aca="false">'High pensions'!L24</f>
        <v>785462.55747468</v>
      </c>
      <c r="O24" s="9"/>
      <c r="P24" s="56" t="n">
        <f aca="false">'High pensions'!X24</f>
        <v>22999800.2662076</v>
      </c>
      <c r="Q24" s="42"/>
      <c r="R24" s="56" t="n">
        <f aca="false">'High SIPA income'!G19</f>
        <v>20589537.4390246</v>
      </c>
      <c r="S24" s="42"/>
      <c r="T24" s="56" t="n">
        <f aca="false">'High SIPA income'!J19</f>
        <v>78725880.9283226</v>
      </c>
      <c r="U24" s="9"/>
      <c r="V24" s="56" t="n">
        <f aca="false">'High SIPA income'!F19</f>
        <v>137459.026655012</v>
      </c>
      <c r="W24" s="42"/>
      <c r="X24" s="56" t="n">
        <f aca="false">'High SIPA income'!M19</f>
        <v>345257.444420333</v>
      </c>
      <c r="Y24" s="9"/>
      <c r="Z24" s="9" t="n">
        <f aca="false">R24+V24-N24-L24-F24</f>
        <v>-2616379.16893461</v>
      </c>
      <c r="AA24" s="9"/>
      <c r="AB24" s="9" t="n">
        <f aca="false">T24-P24-D24</f>
        <v>-48576884.2189956</v>
      </c>
      <c r="AC24" s="24"/>
      <c r="AD24" s="9" t="n">
        <f aca="false">'Central scenario'!AD24</f>
        <v>11070090101.6518</v>
      </c>
      <c r="AE24" s="9" t="n">
        <f aca="false">'Central scenario'!AE24</f>
        <v>720893.647491077</v>
      </c>
      <c r="AF24" s="9" t="n">
        <f aca="false">'Central scenario'!AF24</f>
        <v>191.50871929</v>
      </c>
      <c r="AG24" s="9" t="n">
        <f aca="false">'Central scenario'!AG24</f>
        <v>5260049751.4821</v>
      </c>
      <c r="AH24" s="9"/>
      <c r="AI24" s="9"/>
      <c r="AJ24" s="43" t="n">
        <f aca="false">AB24/AG24</f>
        <v>-0.00923506174163245</v>
      </c>
      <c r="AK24" s="44" t="n">
        <f aca="false">AK23+1</f>
        <v>2035</v>
      </c>
      <c r="AL24" s="45" t="n">
        <f aca="false">SUM(AB94:AB97)/AVERAGE(AG94:AG97)</f>
        <v>-0.0010348028414617</v>
      </c>
      <c r="AM24" s="9" t="n">
        <f aca="false">'Central scenario'!AM24</f>
        <v>6098422.29766839</v>
      </c>
      <c r="AN24" s="45" t="n">
        <f aca="false">AM24/AVERAGE(AG94:AG97)</f>
        <v>0.000685847982076255</v>
      </c>
      <c r="AO24" s="45" t="n">
        <f aca="false">'GDP evolution by scenario'!M93</f>
        <v>0.0257012017442937</v>
      </c>
      <c r="AP24" s="45"/>
      <c r="AQ24" s="9" t="n">
        <f aca="false">AQ23*(1+AO24)</f>
        <v>741840594.916479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465883337.199531</v>
      </c>
      <c r="AS24" s="46" t="n">
        <f aca="false">AQ24/AG97</f>
        <v>0.0823710010148588</v>
      </c>
      <c r="AT24" s="46" t="n">
        <f aca="false">AR24/AG97</f>
        <v>0.0517298151438974</v>
      </c>
      <c r="AU24" s="7"/>
      <c r="AV24" s="7"/>
      <c r="AW24" s="7" t="n">
        <f aca="false">workers_and_wage_high!C12</f>
        <v>11410134</v>
      </c>
      <c r="AX24" s="7"/>
      <c r="AY24" s="43" t="n">
        <f aca="false">(AW24-AW23)/AW23</f>
        <v>0.0144590276279915</v>
      </c>
      <c r="AZ24" s="12" t="n">
        <f aca="false">workers_and_wage_high!B12</f>
        <v>6886.42921069284</v>
      </c>
      <c r="BA24" s="43" t="n">
        <f aca="false">(AZ24-AZ23)/AZ23</f>
        <v>0.0214735570369917</v>
      </c>
      <c r="BB24" s="12" t="n">
        <v>50.6467141402216</v>
      </c>
      <c r="BC24" s="48" t="n">
        <f aca="false">'Central scenario'!BC24</f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0.0129428597923808</v>
      </c>
      <c r="BJ24" s="7" t="n">
        <f aca="false">BJ23+1</f>
        <v>2035</v>
      </c>
      <c r="BK24" s="43" t="n">
        <f aca="false">SUM(T94:T97)/AVERAGE(AG94:AG97)</f>
        <v>0.0714789922268228</v>
      </c>
      <c r="BL24" s="43" t="n">
        <f aca="false">SUM(P94:P97)/AVERAGE(AG94:AG97)</f>
        <v>0.00814531836383351</v>
      </c>
      <c r="BM24" s="43" t="n">
        <f aca="false">SUM(D94:D97)/AVERAGE(AG94:AG97)</f>
        <v>0.064368476704451</v>
      </c>
      <c r="BN24" s="43" t="n">
        <f aca="false">(SUM(H94:H97)+SUM(J94:J97))/AVERAGE(AG94:AG97)</f>
        <v>0.00895615945782888</v>
      </c>
      <c r="BO24" s="45" t="n">
        <f aca="false">AL24-BN24</f>
        <v>-0.00999096229929058</v>
      </c>
      <c r="BP24" s="27" t="n">
        <f aca="false">BN24+BM24</f>
        <v>0.0733246361622799</v>
      </c>
    </row>
    <row r="25" customFormat="false" ht="12.75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56" t="n">
        <f aca="false">'High pensions'!Q25</f>
        <v>113342542.856426</v>
      </c>
      <c r="E25" s="9"/>
      <c r="F25" s="56" t="n">
        <f aca="false">'High pensions'!I25</f>
        <v>20601348.8253387</v>
      </c>
      <c r="G25" s="56" t="n">
        <f aca="false">'High pensions'!K25</f>
        <v>189845.474762486</v>
      </c>
      <c r="H25" s="56" t="n">
        <f aca="false">'High pensions'!V25</f>
        <v>1044473.78867251</v>
      </c>
      <c r="I25" s="56" t="n">
        <f aca="false">'High pensions'!M25</f>
        <v>5871.509528736</v>
      </c>
      <c r="J25" s="56" t="n">
        <f aca="false">'High pensions'!W25</f>
        <v>32303.3130517235</v>
      </c>
      <c r="K25" s="9"/>
      <c r="L25" s="56" t="n">
        <f aca="false">'High pensions'!N25</f>
        <v>4012507.36812271</v>
      </c>
      <c r="M25" s="42"/>
      <c r="N25" s="56" t="n">
        <f aca="false">'High pensions'!L25</f>
        <v>856204.006193865</v>
      </c>
      <c r="O25" s="9"/>
      <c r="P25" s="56" t="n">
        <f aca="false">'High pensions'!X25</f>
        <v>25531501.6289022</v>
      </c>
      <c r="Q25" s="42"/>
      <c r="R25" s="56" t="n">
        <f aca="false">'High SIPA income'!G20</f>
        <v>24347324.2300167</v>
      </c>
      <c r="S25" s="42"/>
      <c r="T25" s="56" t="n">
        <f aca="false">'High SIPA income'!J20</f>
        <v>93094104.4174502</v>
      </c>
      <c r="U25" s="9"/>
      <c r="V25" s="56" t="n">
        <f aca="false">'High SIPA income'!F20</f>
        <v>143698.094559182</v>
      </c>
      <c r="W25" s="42"/>
      <c r="X25" s="56" t="n">
        <f aca="false">'High SIPA income'!M20</f>
        <v>360928.184222419</v>
      </c>
      <c r="Y25" s="9"/>
      <c r="Z25" s="9" t="n">
        <f aca="false">R25+V25-N25-L25-F25</f>
        <v>-979037.875079434</v>
      </c>
      <c r="AA25" s="9"/>
      <c r="AB25" s="9" t="n">
        <f aca="false">T25-P25-D25</f>
        <v>-45779940.0678777</v>
      </c>
      <c r="AC25" s="24"/>
      <c r="AD25" s="9" t="n">
        <f aca="false">'Central scenario'!AD25</f>
        <v>11699507791.7232</v>
      </c>
      <c r="AE25" s="9" t="n">
        <f aca="false">'Central scenario'!AE25</f>
        <v>724273.578733216</v>
      </c>
      <c r="AF25" s="9" t="n">
        <f aca="false">'Central scenario'!AF25</f>
        <v>200.87293846</v>
      </c>
      <c r="AG25" s="9" t="n">
        <f aca="false">'Central scenario'!AG25</f>
        <v>5284711650.71247</v>
      </c>
      <c r="AH25" s="9"/>
      <c r="AI25" s="9"/>
      <c r="AJ25" s="43" t="n">
        <f aca="false">AB25/AG25</f>
        <v>-0.00866271295269361</v>
      </c>
      <c r="AK25" s="44" t="n">
        <f aca="false">AK24+1</f>
        <v>2036</v>
      </c>
      <c r="AL25" s="45" t="n">
        <f aca="false">SUM(AB98:AB101)/AVERAGE(AG98:AG101)</f>
        <v>0.000593132108136942</v>
      </c>
      <c r="AM25" s="9" t="n">
        <f aca="false">'Central scenario'!AM25</f>
        <v>5493111.4769607</v>
      </c>
      <c r="AN25" s="45" t="n">
        <f aca="false">AM25/AVERAGE(AG98:AG101)</f>
        <v>0.000600960464159295</v>
      </c>
      <c r="AO25" s="45" t="n">
        <f aca="false">'GDP evolution by scenario'!M97</f>
        <v>0.0279757777718843</v>
      </c>
      <c r="AP25" s="45"/>
      <c r="AQ25" s="9" t="n">
        <f aca="false">AQ24*(1+AO25)</f>
        <v>762594162.542025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473353591.369374</v>
      </c>
      <c r="AS25" s="46" t="n">
        <f aca="false">AQ25/AG101</f>
        <v>0.0821760812643036</v>
      </c>
      <c r="AT25" s="46" t="n">
        <f aca="false">AR25/AG101</f>
        <v>0.0510079215154967</v>
      </c>
      <c r="AU25" s="7"/>
      <c r="AV25" s="7"/>
      <c r="AW25" s="7" t="n">
        <f aca="false">workers_and_wage_high!C13</f>
        <v>11521898</v>
      </c>
      <c r="AX25" s="7"/>
      <c r="AY25" s="43" t="n">
        <f aca="false">(AW25-AW24)/AW24</f>
        <v>0.0097951522742853</v>
      </c>
      <c r="AZ25" s="12" t="n">
        <f aca="false">workers_and_wage_high!B13</f>
        <v>6890.54533395775</v>
      </c>
      <c r="BA25" s="43" t="n">
        <f aca="false">(AZ25-AZ24)/AZ24</f>
        <v>0.000597715178501923</v>
      </c>
      <c r="BB25" s="12" t="n">
        <v>52.5759107757715</v>
      </c>
      <c r="BC25" s="48" t="n">
        <f aca="false">'Central scenario'!BC25</f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I25" s="43" t="n">
        <f aca="false">T32/AG32</f>
        <v>0.0120054282015737</v>
      </c>
      <c r="BJ25" s="7" t="n">
        <f aca="false">BJ24+1</f>
        <v>2036</v>
      </c>
      <c r="BK25" s="43" t="n">
        <f aca="false">SUM(T98:T101)/AVERAGE(AG98:AG101)</f>
        <v>0.0717651505308559</v>
      </c>
      <c r="BL25" s="43" t="n">
        <f aca="false">SUM(P98:P101)/AVERAGE(AG98:AG101)</f>
        <v>0.00781022573044416</v>
      </c>
      <c r="BM25" s="43" t="n">
        <f aca="false">SUM(D98:D101)/AVERAGE(AG98:AG101)</f>
        <v>0.0633617926922748</v>
      </c>
      <c r="BN25" s="43" t="n">
        <f aca="false">(SUM(H98:H101)+SUM(J98:J101))/AVERAGE(AG98:AG101)</f>
        <v>0.00939836653343722</v>
      </c>
      <c r="BO25" s="45" t="n">
        <f aca="false">AL25-BN25</f>
        <v>-0.00880523442530027</v>
      </c>
      <c r="BP25" s="27" t="n">
        <f aca="false">BN25+BM25</f>
        <v>0.072760159225712</v>
      </c>
    </row>
    <row r="26" customFormat="false" ht="12.75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8642270.06873785</v>
      </c>
      <c r="D26" s="55" t="n">
        <f aca="false">'High pensions'!Q26</f>
        <v>106694692.20664</v>
      </c>
      <c r="E26" s="6"/>
      <c r="F26" s="55" t="n">
        <f aca="false">'High pensions'!I26</f>
        <v>19393023.2776362</v>
      </c>
      <c r="G26" s="55" t="n">
        <f aca="false">'High pensions'!K26</f>
        <v>193632.468036018</v>
      </c>
      <c r="H26" s="55" t="n">
        <f aca="false">'High pensions'!V26</f>
        <v>1065308.70831983</v>
      </c>
      <c r="I26" s="55" t="n">
        <f aca="false">'High pensions'!M26</f>
        <v>5988.63303204201</v>
      </c>
      <c r="J26" s="55" t="n">
        <f aca="false">'High pensions'!W26</f>
        <v>32947.6920098929</v>
      </c>
      <c r="K26" s="6"/>
      <c r="L26" s="55" t="n">
        <f aca="false">'High pensions'!N26</f>
        <v>4266105.69710448</v>
      </c>
      <c r="M26" s="8"/>
      <c r="N26" s="55" t="n">
        <f aca="false">'High pensions'!L26</f>
        <v>808953.540091459</v>
      </c>
      <c r="O26" s="6"/>
      <c r="P26" s="55" t="n">
        <f aca="false">'High pensions'!X26</f>
        <v>26587466.4401902</v>
      </c>
      <c r="Q26" s="8"/>
      <c r="R26" s="55" t="n">
        <f aca="false">'High SIPA income'!G21</f>
        <v>19486260.1586379</v>
      </c>
      <c r="S26" s="8"/>
      <c r="T26" s="55" t="n">
        <f aca="false">'High SIPA income'!J21</f>
        <v>74507404.6238465</v>
      </c>
      <c r="U26" s="6"/>
      <c r="V26" s="55" t="n">
        <f aca="false">'High SIPA income'!F21</f>
        <v>129450.461885458</v>
      </c>
      <c r="W26" s="8"/>
      <c r="X26" s="55" t="n">
        <f aca="false">'High SIPA income'!M21</f>
        <v>325142.238652505</v>
      </c>
      <c r="Y26" s="6"/>
      <c r="Z26" s="6" t="n">
        <f aca="false">R26+V26-N26-L26-F26</f>
        <v>-4852371.89430878</v>
      </c>
      <c r="AA26" s="6"/>
      <c r="AB26" s="6" t="n">
        <f aca="false">T26-P26-D26</f>
        <v>-58774754.0229838</v>
      </c>
      <c r="AC26" s="24"/>
      <c r="AD26" s="6" t="n">
        <f aca="false">'Central scenario'!AD26</f>
        <v>12295597168.7493</v>
      </c>
      <c r="AE26" s="6" t="n">
        <f aca="false">'Central scenario'!AE26</f>
        <v>707566.835267154</v>
      </c>
      <c r="AF26" s="6" t="n">
        <f aca="false">'Central scenario'!AF26</f>
        <v>215.827559350606</v>
      </c>
      <c r="AG26" s="6" t="n">
        <f aca="false">'Central scenario'!AG26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-0.0113842571788429</v>
      </c>
      <c r="AK26" s="37" t="n">
        <f aca="false">AK25+1</f>
        <v>2037</v>
      </c>
      <c r="AL26" s="38" t="n">
        <f aca="false">SUM(AB102:AB105)/AVERAGE(AG102:AG105)</f>
        <v>0.00216367880968768</v>
      </c>
      <c r="AM26" s="6" t="n">
        <f aca="false">'Central scenario'!AM26</f>
        <v>4920541.96276278</v>
      </c>
      <c r="AN26" s="38" t="n">
        <f aca="false">AM26/AVERAGE(AG102:AG105)</f>
        <v>0.000523184930552452</v>
      </c>
      <c r="AO26" s="38" t="n">
        <f aca="false">'GDP evolution by scenario'!M101</f>
        <v>0.02892851350267</v>
      </c>
      <c r="AP26" s="38"/>
      <c r="AQ26" s="6" t="n">
        <f aca="false">AQ25*(1+AO26)</f>
        <v>784654878.07018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482061560.10877</v>
      </c>
      <c r="AS26" s="39" t="n">
        <f aca="false">AQ26/AG105</f>
        <v>0.0824326606490544</v>
      </c>
      <c r="AT26" s="39" t="n">
        <f aca="false">AR26/AG105</f>
        <v>0.0506434333195414</v>
      </c>
      <c r="AU26" s="36" t="n">
        <f aca="false">AVERAGE(AH26:AH29)</f>
        <v>-0.0145498200871361</v>
      </c>
      <c r="AV26" s="5"/>
      <c r="AW26" s="5" t="n">
        <f aca="false">workers_and_wage_high!C14</f>
        <v>11482379</v>
      </c>
      <c r="AX26" s="5"/>
      <c r="AY26" s="36" t="n">
        <f aca="false">(AW26-AW25)/AW25</f>
        <v>-0.00342990364955496</v>
      </c>
      <c r="AZ26" s="11" t="n">
        <f aca="false">workers_and_wage_high!B14</f>
        <v>6808.84926639221</v>
      </c>
      <c r="BA26" s="36" t="n">
        <f aca="false">(AZ26-AZ25)/AZ25</f>
        <v>-0.0118562557252077</v>
      </c>
      <c r="BB26" s="11" t="n">
        <v>51.3153715443761</v>
      </c>
      <c r="BC26" s="41" t="n">
        <f aca="false">'Central scenario'!BC26</f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0.0153035308067207</v>
      </c>
      <c r="BJ26" s="5" t="n">
        <f aca="false">BJ25+1</f>
        <v>2037</v>
      </c>
      <c r="BK26" s="36" t="n">
        <f aca="false">SUM(T102:T105)/AVERAGE(AG102:AG105)</f>
        <v>0.0724955076157144</v>
      </c>
      <c r="BL26" s="36" t="n">
        <f aca="false">SUM(P102:P105)/AVERAGE(AG102:AG105)</f>
        <v>0.00748518754218573</v>
      </c>
      <c r="BM26" s="36" t="n">
        <f aca="false">SUM(D102:D105)/AVERAGE(AG102:AG105)</f>
        <v>0.062846641263841</v>
      </c>
      <c r="BN26" s="36" t="n">
        <f aca="false">(SUM(H102:H105)+SUM(J102:J105))/AVERAGE(AG102:AG105)</f>
        <v>0.00991650092489192</v>
      </c>
      <c r="BO26" s="38" t="n">
        <f aca="false">AL26-BN26</f>
        <v>-0.00775282211520424</v>
      </c>
      <c r="BP26" s="27" t="n">
        <f aca="false">BN26+BM26</f>
        <v>0.072763142188733</v>
      </c>
    </row>
    <row r="27" customFormat="false" ht="12.75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8696266.54681367</v>
      </c>
      <c r="D27" s="56" t="n">
        <f aca="false">'High pensions'!Q27</f>
        <v>107361315.392761</v>
      </c>
      <c r="E27" s="9"/>
      <c r="F27" s="56" t="n">
        <f aca="false">'High pensions'!I27</f>
        <v>19514189.9326824</v>
      </c>
      <c r="G27" s="56" t="n">
        <f aca="false">'High pensions'!K27</f>
        <v>211229.041623464</v>
      </c>
      <c r="H27" s="56" t="n">
        <f aca="false">'High pensions'!V27</f>
        <v>1162119.86436939</v>
      </c>
      <c r="I27" s="56" t="n">
        <f aca="false">'High pensions'!M27</f>
        <v>6532.85695742699</v>
      </c>
      <c r="J27" s="56" t="n">
        <f aca="false">'High pensions'!W27</f>
        <v>35941.8514753436</v>
      </c>
      <c r="K27" s="9"/>
      <c r="L27" s="56" t="n">
        <f aca="false">'High pensions'!N27</f>
        <v>3380805.35094116</v>
      </c>
      <c r="M27" s="42"/>
      <c r="N27" s="56" t="n">
        <f aca="false">'High pensions'!L27</f>
        <v>802325.932344474</v>
      </c>
      <c r="O27" s="9"/>
      <c r="P27" s="56" t="n">
        <f aca="false">'High pensions'!X27</f>
        <v>21957175.5930445</v>
      </c>
      <c r="Q27" s="42"/>
      <c r="R27" s="56" t="n">
        <f aca="false">'High SIPA income'!G22</f>
        <v>22133362.586404</v>
      </c>
      <c r="S27" s="42"/>
      <c r="T27" s="56" t="n">
        <f aca="false">'High SIPA income'!J22</f>
        <v>84628830.185278</v>
      </c>
      <c r="U27" s="9"/>
      <c r="V27" s="56" t="n">
        <f aca="false">'High SIPA income'!F22</f>
        <v>124241.716375217</v>
      </c>
      <c r="W27" s="42"/>
      <c r="X27" s="56" t="n">
        <f aca="false">'High SIPA income'!M22</f>
        <v>312059.37165378</v>
      </c>
      <c r="Y27" s="9"/>
      <c r="Z27" s="9" t="n">
        <f aca="false">R27+V27-N27-L27-F27</f>
        <v>-1439716.91318874</v>
      </c>
      <c r="AA27" s="9"/>
      <c r="AB27" s="9" t="n">
        <f aca="false">T27-P27-D27</f>
        <v>-44689660.8005279</v>
      </c>
      <c r="AC27" s="24"/>
      <c r="AD27" s="9" t="n">
        <f aca="false">'Central scenario'!AD27</f>
        <v>14242781391.0506</v>
      </c>
      <c r="AE27" s="9" t="n">
        <f aca="false">'Central scenario'!AE27</f>
        <v>746958.681610849</v>
      </c>
      <c r="AF27" s="9" t="n">
        <f aca="false">'Central scenario'!AF27</f>
        <v>231.639850427105</v>
      </c>
      <c r="AG27" s="9" t="n">
        <f aca="false">'Central scenario'!AG27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-0.00819958412066271</v>
      </c>
      <c r="AK27" s="44" t="n">
        <f aca="false">AK26+1</f>
        <v>2038</v>
      </c>
      <c r="AL27" s="45" t="n">
        <f aca="false">SUM(AB106:AB109)/AVERAGE(AG106:AG109)</f>
        <v>0.00357713169093516</v>
      </c>
      <c r="AM27" s="9" t="n">
        <f aca="false">'Central scenario'!AM27</f>
        <v>4379286.21321994</v>
      </c>
      <c r="AN27" s="45" t="n">
        <f aca="false">AM27/AVERAGE(AG106:AG109)</f>
        <v>0.000450998766241763</v>
      </c>
      <c r="AO27" s="45" t="n">
        <f aca="false">'GDP evolution by scenario'!M105</f>
        <v>0.0324529336726405</v>
      </c>
      <c r="AP27" s="45"/>
      <c r="AQ27" s="9" t="n">
        <f aca="false">AQ26*(1+AO27)</f>
        <v>810119230.784105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493261822.699251</v>
      </c>
      <c r="AS27" s="46" t="n">
        <f aca="false">AQ27/AG109</f>
        <v>0.0827201296557235</v>
      </c>
      <c r="AT27" s="46" t="n">
        <f aca="false">AR27/AG109</f>
        <v>0.050366267553491</v>
      </c>
      <c r="AU27" s="7"/>
      <c r="AV27" s="7"/>
      <c r="AW27" s="7" t="n">
        <f aca="false">workers_and_wage_high!C15</f>
        <v>11422089</v>
      </c>
      <c r="AX27" s="7"/>
      <c r="AY27" s="43" t="n">
        <f aca="false">(AW27-AW26)/AW26</f>
        <v>-0.0052506540674193</v>
      </c>
      <c r="AZ27" s="12" t="n">
        <f aca="false">workers_and_wage_high!B15</f>
        <v>6722.87988857401</v>
      </c>
      <c r="BA27" s="43" t="n">
        <f aca="false">(AZ27-AZ26)/AZ26</f>
        <v>-0.0126261243941081</v>
      </c>
      <c r="BB27" s="12" t="n">
        <v>46.4292581733586</v>
      </c>
      <c r="BC27" s="48" t="n">
        <f aca="false">'Central scenario'!BC27</f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0.0132444146528587</v>
      </c>
      <c r="BJ27" s="7" t="n">
        <f aca="false">BJ26+1</f>
        <v>2038</v>
      </c>
      <c r="BK27" s="43" t="n">
        <f aca="false">SUM(T106:T109)/AVERAGE(AG106:AG109)</f>
        <v>0.072759598393871</v>
      </c>
      <c r="BL27" s="43" t="n">
        <f aca="false">SUM(P106:P109)/AVERAGE(AG106:AG109)</f>
        <v>0.00716160500769707</v>
      </c>
      <c r="BM27" s="43" t="n">
        <f aca="false">SUM(D106:D109)/AVERAGE(AG106:AG109)</f>
        <v>0.0620208616952388</v>
      </c>
      <c r="BN27" s="43" t="n">
        <f aca="false">(SUM(H106:H109)+SUM(J106:J109))/AVERAGE(AG106:AG109)</f>
        <v>0.0102889640048472</v>
      </c>
      <c r="BO27" s="45" t="n">
        <f aca="false">AL27-BN27</f>
        <v>-0.00671183231391209</v>
      </c>
      <c r="BP27" s="27" t="n">
        <f aca="false">BN27+BM27</f>
        <v>0.072309825700086</v>
      </c>
    </row>
    <row r="28" customFormat="false" ht="12.75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8132572.81673834</v>
      </c>
      <c r="D28" s="56" t="n">
        <f aca="false">'High pensions'!Q28</f>
        <v>100402133.539979</v>
      </c>
      <c r="E28" s="9"/>
      <c r="F28" s="56" t="n">
        <f aca="false">'High pensions'!I28</f>
        <v>18249276.2535378</v>
      </c>
      <c r="G28" s="56" t="n">
        <f aca="false">'High pensions'!K28</f>
        <v>227995.709527446</v>
      </c>
      <c r="H28" s="56" t="n">
        <f aca="false">'High pensions'!V28</f>
        <v>1254365.1242103</v>
      </c>
      <c r="I28" s="56" t="n">
        <f aca="false">'High pensions'!M28</f>
        <v>7051.41369672603</v>
      </c>
      <c r="J28" s="56" t="n">
        <f aca="false">'High pensions'!W28</f>
        <v>38794.7976559936</v>
      </c>
      <c r="K28" s="9"/>
      <c r="L28" s="56" t="n">
        <f aca="false">'High pensions'!N28</f>
        <v>3200447.91818954</v>
      </c>
      <c r="M28" s="42"/>
      <c r="N28" s="56" t="n">
        <f aca="false">'High pensions'!L28</f>
        <v>761230.521454174</v>
      </c>
      <c r="O28" s="9"/>
      <c r="P28" s="56" t="n">
        <f aca="false">'High pensions'!X28</f>
        <v>20795205.1915012</v>
      </c>
      <c r="Q28" s="42"/>
      <c r="R28" s="56" t="n">
        <f aca="false">'High SIPA income'!G23</f>
        <v>18225209.1906438</v>
      </c>
      <c r="S28" s="42"/>
      <c r="T28" s="56" t="n">
        <f aca="false">'High SIPA income'!J23</f>
        <v>69685666.95029</v>
      </c>
      <c r="U28" s="9"/>
      <c r="V28" s="56" t="n">
        <f aca="false">'High SIPA income'!F23</f>
        <v>112609.408176984</v>
      </c>
      <c r="W28" s="42"/>
      <c r="X28" s="56" t="n">
        <f aca="false">'High SIPA income'!M23</f>
        <v>282842.367147331</v>
      </c>
      <c r="Y28" s="9"/>
      <c r="Z28" s="9" t="n">
        <f aca="false">R28+V28-N28-L28-F28</f>
        <v>-3873136.09436067</v>
      </c>
      <c r="AA28" s="9"/>
      <c r="AB28" s="9" t="n">
        <f aca="false">T28-P28-D28</f>
        <v>-51511671.7811906</v>
      </c>
      <c r="AC28" s="24"/>
      <c r="AD28" s="9" t="n">
        <f aca="false">'Central scenario'!AD28</f>
        <v>14960937951.1837</v>
      </c>
      <c r="AE28" s="9" t="n">
        <f aca="false">'Central scenario'!AE28</f>
        <v>694578.466946028</v>
      </c>
      <c r="AF28" s="9" t="n">
        <f aca="false">'Central scenario'!AF28</f>
        <v>257.384544350716</v>
      </c>
      <c r="AG28" s="9" t="n">
        <f aca="false">'Central scenario'!AG28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-0.0101640238669466</v>
      </c>
      <c r="AK28" s="44" t="n">
        <f aca="false">AK27+1</f>
        <v>2039</v>
      </c>
      <c r="AL28" s="45" t="n">
        <f aca="false">SUM(AB110:AB113)/AVERAGE(AG110:AG113)</f>
        <v>0.00454570292014576</v>
      </c>
      <c r="AM28" s="9" t="n">
        <f aca="false">'Central scenario'!AM28</f>
        <v>3887732.69163583</v>
      </c>
      <c r="AN28" s="45" t="n">
        <f aca="false">AM28/AVERAGE(AG110:AG113)</f>
        <v>0.000389775671280976</v>
      </c>
      <c r="AO28" s="45" t="n">
        <f aca="false">'GDP evolution by scenario'!M109</f>
        <v>0.0271968815745542</v>
      </c>
      <c r="AP28" s="45"/>
      <c r="AQ28" s="9" t="n">
        <f aca="false">AQ27*(1+AO28)</f>
        <v>832151947.565009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502741046.665099</v>
      </c>
      <c r="AS28" s="46" t="n">
        <f aca="false">AQ28/AG113</f>
        <v>0.0823305385074088</v>
      </c>
      <c r="AT28" s="46" t="n">
        <f aca="false">AR28/AG113</f>
        <v>0.049739643370218</v>
      </c>
      <c r="AU28" s="9"/>
      <c r="AV28" s="7"/>
      <c r="AW28" s="7" t="n">
        <f aca="false">workers_and_wage_high!C16</f>
        <v>11521794</v>
      </c>
      <c r="AX28" s="7"/>
      <c r="AY28" s="43" t="n">
        <f aca="false">(AW28-AW27)/AW27</f>
        <v>0.00872913877662834</v>
      </c>
      <c r="AZ28" s="12" t="n">
        <f aca="false">workers_and_wage_high!B16</f>
        <v>6343.42583946065</v>
      </c>
      <c r="BA28" s="43" t="n">
        <f aca="false">(AZ28-AZ27)/AZ27</f>
        <v>-0.0564421877829868</v>
      </c>
      <c r="BB28" s="12" t="n">
        <v>45.5379530641625</v>
      </c>
      <c r="BC28" s="48" t="n">
        <f aca="false">'Central scenario'!BC28</f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H28" s="7"/>
      <c r="BI28" s="43" t="n">
        <f aca="false">T35/AG35</f>
        <v>0.0156081212925416</v>
      </c>
      <c r="BJ28" s="7" t="n">
        <f aca="false">BJ27+1</f>
        <v>2039</v>
      </c>
      <c r="BK28" s="43" t="n">
        <f aca="false">SUM(T110:T113)/AVERAGE(AG110:AG113)</f>
        <v>0.0731612114687463</v>
      </c>
      <c r="BL28" s="43" t="n">
        <f aca="false">SUM(P110:P113)/AVERAGE(AG110:AG113)</f>
        <v>0.00707396812804762</v>
      </c>
      <c r="BM28" s="43" t="n">
        <f aca="false">SUM(D110:D113)/AVERAGE(AG110:AG113)</f>
        <v>0.061541540420553</v>
      </c>
      <c r="BN28" s="43" t="n">
        <f aca="false">(SUM(H110:H113)+SUM(J110:J113))/AVERAGE(AG110:AG113)</f>
        <v>0.0107658239392826</v>
      </c>
      <c r="BO28" s="45" t="n">
        <f aca="false">AL28-BN28</f>
        <v>-0.00622012101913682</v>
      </c>
      <c r="BP28" s="27" t="n">
        <f aca="false">BN28+BM28</f>
        <v>0.0723073643598355</v>
      </c>
    </row>
    <row r="29" customFormat="false" ht="12.75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7440922.67886342</v>
      </c>
      <c r="D29" s="56" t="n">
        <f aca="false">'High pensions'!Q29</f>
        <v>91863242.9489312</v>
      </c>
      <c r="E29" s="9"/>
      <c r="F29" s="56" t="n">
        <f aca="false">'High pensions'!I29</f>
        <v>16697231.8118454</v>
      </c>
      <c r="G29" s="56" t="n">
        <f aca="false">'High pensions'!K29</f>
        <v>233179.582375956</v>
      </c>
      <c r="H29" s="56" t="n">
        <f aca="false">'High pensions'!V29</f>
        <v>1282885.26313304</v>
      </c>
      <c r="I29" s="56" t="n">
        <f aca="false">'High pensions'!M29</f>
        <v>7211.73966111301</v>
      </c>
      <c r="J29" s="56" t="n">
        <f aca="false">'High pensions'!W29</f>
        <v>39676.8638082438</v>
      </c>
      <c r="K29" s="9"/>
      <c r="L29" s="56" t="n">
        <f aca="false">'High pensions'!N29</f>
        <v>3094285.80531444</v>
      </c>
      <c r="M29" s="42"/>
      <c r="N29" s="56" t="n">
        <f aca="false">'High pensions'!L29</f>
        <v>694867.234504992</v>
      </c>
      <c r="O29" s="9"/>
      <c r="P29" s="56" t="n">
        <f aca="false">'High pensions'!X29</f>
        <v>19879218.2586596</v>
      </c>
      <c r="Q29" s="42"/>
      <c r="R29" s="56" t="n">
        <f aca="false">'High SIPA income'!G24</f>
        <v>19900723.8496816</v>
      </c>
      <c r="S29" s="42"/>
      <c r="T29" s="56" t="n">
        <f aca="false">'High SIPA income'!J24</f>
        <v>76092142.4688248</v>
      </c>
      <c r="U29" s="9"/>
      <c r="V29" s="56" t="n">
        <f aca="false">'High SIPA income'!F24</f>
        <v>111380.981934753</v>
      </c>
      <c r="W29" s="42"/>
      <c r="X29" s="56" t="n">
        <f aca="false">'High SIPA income'!M24</f>
        <v>279756.91459196</v>
      </c>
      <c r="Y29" s="9"/>
      <c r="Z29" s="9" t="n">
        <f aca="false">R29+V29-N29-L29-F29</f>
        <v>-474280.020048546</v>
      </c>
      <c r="AA29" s="9"/>
      <c r="AB29" s="9" t="n">
        <f aca="false">T29-P29-D29</f>
        <v>-35650318.738766</v>
      </c>
      <c r="AC29" s="24"/>
      <c r="AD29" s="9" t="n">
        <f aca="false">'Central scenario'!AD29</f>
        <v>16923844884.968</v>
      </c>
      <c r="AE29" s="9" t="n">
        <f aca="false">'Central scenario'!AE29</f>
        <v>680214.585477243</v>
      </c>
      <c r="AF29" s="9" t="n">
        <f aca="false">'Central scenario'!AF29</f>
        <v>298.099530285664</v>
      </c>
      <c r="AG29" s="9" t="n">
        <f aca="false">'Central scenario'!AG29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-0.00718288351807498</v>
      </c>
      <c r="AK29" s="44" t="n">
        <f aca="false">AK28+1</f>
        <v>2040</v>
      </c>
      <c r="AL29" s="45" t="n">
        <f aca="false">SUM(AB114:AB117)/AVERAGE(AG114:AG117)</f>
        <v>0.00560166622965238</v>
      </c>
      <c r="AM29" s="9" t="n">
        <f aca="false">'Central scenario'!AM29</f>
        <v>3427469.19706586</v>
      </c>
      <c r="AN29" s="45" t="n">
        <f aca="false">AM29/AVERAGE(AG114:AG117)</f>
        <v>0.000334124869096469</v>
      </c>
      <c r="AO29" s="45" t="n">
        <f aca="false">'GDP evolution by scenario'!M113</f>
        <v>0.0284497819687068</v>
      </c>
      <c r="AP29" s="45"/>
      <c r="AQ29" s="9" t="n">
        <f aca="false">AQ28*(1+AO29)</f>
        <v>855826489.038068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513571984.571202</v>
      </c>
      <c r="AS29" s="46" t="n">
        <f aca="false">AQ29/AG117</f>
        <v>0.0826754813084993</v>
      </c>
      <c r="AT29" s="46" t="n">
        <f aca="false">AR29/AG117</f>
        <v>0.0496126394249718</v>
      </c>
      <c r="AV29" s="7"/>
      <c r="AW29" s="7" t="n">
        <f aca="false">workers_and_wage_high!C17</f>
        <v>11541231</v>
      </c>
      <c r="AX29" s="7"/>
      <c r="AY29" s="43" t="n">
        <f aca="false">(AW29-AW28)/AW28</f>
        <v>0.0016869768718309</v>
      </c>
      <c r="AZ29" s="12" t="n">
        <f aca="false">workers_and_wage_high!B17</f>
        <v>6007.47172090445</v>
      </c>
      <c r="BA29" s="43" t="n">
        <f aca="false">(AZ29-AZ28)/AZ28</f>
        <v>-0.0529609909626948</v>
      </c>
      <c r="BB29" s="12" t="n">
        <v>47.1428829501671</v>
      </c>
      <c r="BC29" s="48" t="n">
        <f aca="false">'Central scenario'!BC29</f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H29" s="7"/>
      <c r="BI29" s="43" t="n">
        <f aca="false">T36/AG36</f>
        <v>0.0131986631830578</v>
      </c>
      <c r="BJ29" s="7" t="n">
        <f aca="false">BJ28+1</f>
        <v>2040</v>
      </c>
      <c r="BK29" s="43" t="n">
        <f aca="false">SUM(T114:T117)/AVERAGE(AG114:AG117)</f>
        <v>0.0732146053284535</v>
      </c>
      <c r="BL29" s="43" t="n">
        <f aca="false">SUM(P114:P117)/AVERAGE(AG114:AG117)</f>
        <v>0.00678420251211998</v>
      </c>
      <c r="BM29" s="43" t="n">
        <f aca="false">SUM(D114:D117)/AVERAGE(AG114:AG117)</f>
        <v>0.0608287365866811</v>
      </c>
      <c r="BN29" s="43" t="n">
        <f aca="false">(SUM(H114:H117)+SUM(J114:J117))/AVERAGE(AG114:AG117)</f>
        <v>0.0110286203832562</v>
      </c>
      <c r="BO29" s="45" t="n">
        <f aca="false">AL29-BN29</f>
        <v>-0.0054269541536038</v>
      </c>
      <c r="BP29" s="27" t="n">
        <f aca="false">BN29+BM29</f>
        <v>0.0718573569699373</v>
      </c>
    </row>
    <row r="30" customFormat="false" ht="12.75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5" t="n">
        <f aca="false">'High pensions'!Q30</f>
        <v>91332937.2576986</v>
      </c>
      <c r="E30" s="6"/>
      <c r="F30" s="55" t="n">
        <f aca="false">'High pensions'!I30</f>
        <v>16600842.4751161</v>
      </c>
      <c r="G30" s="55" t="n">
        <f aca="false">'High pensions'!K30</f>
        <v>188388.565652481</v>
      </c>
      <c r="H30" s="55" t="n">
        <f aca="false">'High pensions'!V30</f>
        <v>1036458.30460695</v>
      </c>
      <c r="I30" s="55" t="n">
        <f aca="false">'High pensions'!M30</f>
        <v>5826.450484097</v>
      </c>
      <c r="J30" s="55" t="n">
        <f aca="false">'High pensions'!W30</f>
        <v>32055.4114826872</v>
      </c>
      <c r="K30" s="6"/>
      <c r="L30" s="55" t="n">
        <f aca="false">'High pensions'!N30</f>
        <v>3260724.69886649</v>
      </c>
      <c r="M30" s="8"/>
      <c r="N30" s="55" t="n">
        <f aca="false">'High pensions'!L30</f>
        <v>691277.192997402</v>
      </c>
      <c r="O30" s="6"/>
      <c r="P30" s="55" t="n">
        <f aca="false">'High pensions'!X30</f>
        <v>20723119.1193772</v>
      </c>
      <c r="Q30" s="8"/>
      <c r="R30" s="55" t="n">
        <f aca="false">'High SIPA income'!G25</f>
        <v>15677316.01631</v>
      </c>
      <c r="S30" s="8"/>
      <c r="T30" s="55" t="n">
        <f aca="false">'High SIPA income'!J25</f>
        <v>59943576.5679919</v>
      </c>
      <c r="U30" s="6"/>
      <c r="V30" s="55" t="n">
        <f aca="false">'High SIPA income'!F25</f>
        <v>112841.24617785</v>
      </c>
      <c r="W30" s="8"/>
      <c r="X30" s="55" t="n">
        <f aca="false">'High SIPA income'!M25</f>
        <v>283424.677364756</v>
      </c>
      <c r="Y30" s="6"/>
      <c r="Z30" s="6" t="n">
        <f aca="false">R30+V30-N30-L30-F30</f>
        <v>-4762687.10449216</v>
      </c>
      <c r="AA30" s="6"/>
      <c r="AB30" s="6" t="n">
        <f aca="false">T30-P30-D30</f>
        <v>-52112479.8090838</v>
      </c>
      <c r="AC30" s="24"/>
      <c r="AD30" s="6" t="n">
        <f aca="false">'Central scenario'!AD30</f>
        <v>17555535048.1123</v>
      </c>
      <c r="AE30" s="6" t="n">
        <f aca="false">'Central scenario'!AE30</f>
        <v>666284.649859393</v>
      </c>
      <c r="AF30" s="6" t="n">
        <f aca="false">'Central scenario'!AF30</f>
        <v>326.494679287868</v>
      </c>
      <c r="AG30" s="6" t="n">
        <f aca="false">'Central scenario'!AG30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-0.0107192223242641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-0.115561157854214</v>
      </c>
      <c r="AS30" s="5"/>
      <c r="AT30" s="5"/>
      <c r="AU30" s="36" t="n">
        <f aca="false">AVERAGE(AH30:AH33)</f>
        <v>-0.0157812128378014</v>
      </c>
      <c r="AV30" s="5"/>
      <c r="AW30" s="5" t="n">
        <f aca="false">workers_and_wage_high!C18</f>
        <v>11452454</v>
      </c>
      <c r="AX30" s="5"/>
      <c r="AY30" s="36" t="n">
        <f aca="false">(AW30-AW29)/AW29</f>
        <v>-0.00769216039432882</v>
      </c>
      <c r="AZ30" s="11" t="n">
        <f aca="false">workers_and_wage_high!B18</f>
        <v>5985.30123610738</v>
      </c>
      <c r="BA30" s="36" t="n">
        <f aca="false">(AZ30-AZ29)/AZ29</f>
        <v>-0.00369048508708296</v>
      </c>
      <c r="BB30" s="11" t="n">
        <v>48.2222149172159</v>
      </c>
      <c r="BC30" s="41" t="n">
        <f aca="false">'Central scenario'!BC30</f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0.0153181666349737</v>
      </c>
      <c r="BJ30" s="5"/>
      <c r="BK30" s="5"/>
      <c r="BL30" s="5"/>
      <c r="BM30" s="5"/>
      <c r="BN30" s="5"/>
      <c r="BO30" s="5"/>
      <c r="BP30" s="5"/>
    </row>
    <row r="31" customFormat="false" ht="12.75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56" t="n">
        <f aca="false">'High pensions'!Q31</f>
        <v>92228073.4288796</v>
      </c>
      <c r="E31" s="9"/>
      <c r="F31" s="56" t="n">
        <f aca="false">'High pensions'!I31</f>
        <v>16763544.0701565</v>
      </c>
      <c r="G31" s="56" t="n">
        <f aca="false">'High pensions'!K31</f>
        <v>191156.216226654</v>
      </c>
      <c r="H31" s="56" t="n">
        <f aca="false">'High pensions'!V31</f>
        <v>1051685.10147711</v>
      </c>
      <c r="I31" s="56" t="n">
        <f aca="false">'High pensions'!M31</f>
        <v>5912.04792453599</v>
      </c>
      <c r="J31" s="56" t="n">
        <f aca="false">'High pensions'!W31</f>
        <v>32526.3433446546</v>
      </c>
      <c r="K31" s="9"/>
      <c r="L31" s="56" t="n">
        <f aca="false">'High pensions'!N31</f>
        <v>2980423.45885427</v>
      </c>
      <c r="M31" s="42"/>
      <c r="N31" s="56" t="n">
        <f aca="false">'High pensions'!L31</f>
        <v>699056.981607264</v>
      </c>
      <c r="O31" s="9"/>
      <c r="P31" s="56" t="n">
        <f aca="false">'High pensions'!X31</f>
        <v>19311436.7539804</v>
      </c>
      <c r="Q31" s="42"/>
      <c r="R31" s="56" t="n">
        <f aca="false">'High SIPA income'!G26</f>
        <v>18568874.9207298</v>
      </c>
      <c r="S31" s="42"/>
      <c r="T31" s="56" t="n">
        <f aca="false">'High SIPA income'!J26</f>
        <v>70999702.6553669</v>
      </c>
      <c r="U31" s="9"/>
      <c r="V31" s="56" t="n">
        <f aca="false">'High SIPA income'!F26</f>
        <v>111367.371902844</v>
      </c>
      <c r="W31" s="42"/>
      <c r="X31" s="56" t="n">
        <f aca="false">'High SIPA income'!M26</f>
        <v>279722.730115686</v>
      </c>
      <c r="Y31" s="9"/>
      <c r="Z31" s="9" t="n">
        <f aca="false">R31+V31-N31-L31-F31</f>
        <v>-1762782.21798543</v>
      </c>
      <c r="AA31" s="9"/>
      <c r="AB31" s="9" t="n">
        <f aca="false">T31-P31-D31</f>
        <v>-40539807.5274931</v>
      </c>
      <c r="AC31" s="24"/>
      <c r="AD31" s="9" t="n">
        <f aca="false">'Central scenario'!AD31</f>
        <v>21502303713.3428</v>
      </c>
      <c r="AE31" s="9" t="n">
        <f aca="false">'Central scenario'!AE31</f>
        <v>751809.189715747</v>
      </c>
      <c r="AF31" s="9" t="n">
        <f aca="false">'Central scenario'!AF31</f>
        <v>364.361405082009</v>
      </c>
      <c r="AG31" s="9" t="n">
        <f aca="false">'Central scenario'!AG31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-0.00739018651085554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11485377</v>
      </c>
      <c r="AX31" s="7"/>
      <c r="AY31" s="43" t="n">
        <f aca="false">(AW31-AW30)/AW30</f>
        <v>0.00287475505249792</v>
      </c>
      <c r="AZ31" s="12" t="n">
        <f aca="false">workers_and_wage_high!B19</f>
        <v>5958.11635701907</v>
      </c>
      <c r="BA31" s="43" t="n">
        <f aca="false">(AZ31-AZ30)/AZ30</f>
        <v>-0.00454193999866072</v>
      </c>
      <c r="BB31" s="12" t="n">
        <v>42.4620464501394</v>
      </c>
      <c r="BC31" s="48" t="n">
        <f aca="false">'Central scenario'!BC31</f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0.0137053496789702</v>
      </c>
      <c r="BJ31" s="7"/>
      <c r="BK31" s="7"/>
      <c r="BL31" s="7"/>
      <c r="BM31" s="7"/>
      <c r="BN31" s="7"/>
      <c r="BO31" s="7"/>
      <c r="BP31" s="7"/>
    </row>
    <row r="32" customFormat="false" ht="12.75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32912032.1111533</v>
      </c>
      <c r="D32" s="56" t="n">
        <f aca="false">'High pensions'!Q32</f>
        <v>94296877.8916679</v>
      </c>
      <c r="E32" s="9"/>
      <c r="F32" s="56" t="n">
        <f aca="false">'High pensions'!I32</f>
        <v>17139573.7701723</v>
      </c>
      <c r="G32" s="56" t="n">
        <f aca="false">'High pensions'!K32</f>
        <v>182370.88942965</v>
      </c>
      <c r="H32" s="56" t="n">
        <f aca="false">'High pensions'!V32</f>
        <v>1003350.82553046</v>
      </c>
      <c r="I32" s="56" t="n">
        <f aca="false">'High pensions'!M32</f>
        <v>5640.336786484</v>
      </c>
      <c r="J32" s="56" t="n">
        <f aca="false">'High pensions'!W32</f>
        <v>31031.4688308389</v>
      </c>
      <c r="K32" s="9"/>
      <c r="L32" s="56" t="n">
        <f aca="false">'High pensions'!N32</f>
        <v>2896025.92911585</v>
      </c>
      <c r="M32" s="42"/>
      <c r="N32" s="56" t="n">
        <f aca="false">'High pensions'!L32</f>
        <v>716197.405407317</v>
      </c>
      <c r="O32" s="9"/>
      <c r="P32" s="56" t="n">
        <f aca="false">'High pensions'!X32</f>
        <v>18967799.125464</v>
      </c>
      <c r="Q32" s="42"/>
      <c r="R32" s="56" t="n">
        <f aca="false">'High SIPA income'!G27</f>
        <v>15918928.0729573</v>
      </c>
      <c r="S32" s="42"/>
      <c r="T32" s="56" t="n">
        <f aca="false">'High SIPA income'!J27</f>
        <v>60867401.2075106</v>
      </c>
      <c r="U32" s="9"/>
      <c r="V32" s="56" t="n">
        <f aca="false">'High SIPA income'!F27</f>
        <v>110090.445964971</v>
      </c>
      <c r="W32" s="42"/>
      <c r="X32" s="56" t="n">
        <f aca="false">'High SIPA income'!M27</f>
        <v>276515.460307712</v>
      </c>
      <c r="Y32" s="9"/>
      <c r="Z32" s="9" t="n">
        <f aca="false">R32+V32-N32-L32-F32</f>
        <v>-4722778.58577312</v>
      </c>
      <c r="AA32" s="9"/>
      <c r="AB32" s="9" t="n">
        <f aca="false">T32-P32-D32</f>
        <v>-52397275.8096213</v>
      </c>
      <c r="AC32" s="24"/>
      <c r="AD32" s="9"/>
      <c r="AE32" s="9"/>
      <c r="AF32" s="9"/>
      <c r="AG32" s="9" t="n">
        <f aca="false">'Central scenario'!AG32</f>
        <v>5069990023.3073</v>
      </c>
      <c r="AH32" s="43" t="n">
        <f aca="false">(AG32-AG31)/AG31</f>
        <v>-0.0757683825951137</v>
      </c>
      <c r="AI32" s="43"/>
      <c r="AJ32" s="43" t="n">
        <f aca="false">AB32/AG32</f>
        <v>-0.0103347887409532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11448803</v>
      </c>
      <c r="AX32" s="7"/>
      <c r="AY32" s="43" t="n">
        <f aca="false">(AW32-AW31)/AW31</f>
        <v>-0.00318439699454358</v>
      </c>
      <c r="AZ32" s="12" t="n">
        <f aca="false">workers_and_wage_high!B20</f>
        <v>5902.87223350446</v>
      </c>
      <c r="BA32" s="43" t="n">
        <f aca="false">(AZ32-AZ31)/AZ31</f>
        <v>-0.0092720786578007</v>
      </c>
      <c r="BB32" s="12" t="n">
        <f aca="false">(4*45-(BB30+BB31))/2</f>
        <v>44.6578693163224</v>
      </c>
      <c r="BC32" s="48" t="n">
        <f aca="false">'Central scenario'!BC32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7"/>
      <c r="BI32" s="43" t="n">
        <f aca="false">T39/AG39</f>
        <v>0.0162870635160979</v>
      </c>
      <c r="BJ32" s="7"/>
      <c r="BK32" s="7"/>
      <c r="BL32" s="7"/>
      <c r="BM32" s="7"/>
      <c r="BN32" s="7"/>
      <c r="BO32" s="7"/>
      <c r="BP32" s="7"/>
    </row>
    <row r="33" customFormat="false" ht="12.75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56" t="n">
        <f aca="false">'High pensions'!Q33</f>
        <v>93072114.0033829</v>
      </c>
      <c r="E33" s="9"/>
      <c r="F33" s="56" t="n">
        <f aca="false">'High pensions'!I33</f>
        <v>16916958.4356707</v>
      </c>
      <c r="G33" s="56" t="n">
        <f aca="false">'High pensions'!K33</f>
        <v>188855.823048279</v>
      </c>
      <c r="H33" s="56" t="n">
        <f aca="false">'High pensions'!V33</f>
        <v>1039029.01693541</v>
      </c>
      <c r="I33" s="56" t="n">
        <f aca="false">'High pensions'!M33</f>
        <v>5840.901743761</v>
      </c>
      <c r="J33" s="56" t="n">
        <f aca="false">'High pensions'!W33</f>
        <v>32134.9180495476</v>
      </c>
      <c r="K33" s="9"/>
      <c r="L33" s="56" t="n">
        <f aca="false">'High pensions'!N33</f>
        <v>3098515.78227253</v>
      </c>
      <c r="M33" s="42"/>
      <c r="N33" s="56" t="n">
        <f aca="false">'High pensions'!L33</f>
        <v>707971.211368538</v>
      </c>
      <c r="O33" s="9"/>
      <c r="P33" s="56" t="n">
        <f aca="false">'High pensions'!X33</f>
        <v>19973261.8436086</v>
      </c>
      <c r="Q33" s="42"/>
      <c r="R33" s="56" t="n">
        <f aca="false">'High SIPA income'!G28</f>
        <v>18359553.4556303</v>
      </c>
      <c r="S33" s="42"/>
      <c r="T33" s="56" t="n">
        <f aca="false">'High SIPA income'!J28</f>
        <v>70199343.8913116</v>
      </c>
      <c r="U33" s="9"/>
      <c r="V33" s="56" t="n">
        <f aca="false">'High SIPA income'!F28</f>
        <v>109378.803212193</v>
      </c>
      <c r="W33" s="42"/>
      <c r="X33" s="56" t="n">
        <f aca="false">'High SIPA income'!M28</f>
        <v>274728.018885032</v>
      </c>
      <c r="Y33" s="9"/>
      <c r="Z33" s="9" t="n">
        <f aca="false">R33+V33-N33-L33-F33</f>
        <v>-2254513.17046933</v>
      </c>
      <c r="AA33" s="9"/>
      <c r="AB33" s="9" t="n">
        <f aca="false">T33-P33-D33</f>
        <v>-42846031.9556799</v>
      </c>
      <c r="AC33" s="24"/>
      <c r="AD33" s="9"/>
      <c r="AE33" s="9"/>
      <c r="AF33" s="9"/>
      <c r="AG33" s="9" t="n">
        <f aca="false">'Central scenario'!AG33</f>
        <v>4587133830.61136</v>
      </c>
      <c r="AH33" s="43" t="n">
        <f aca="false">(AG33-AG32)/AG32</f>
        <v>-0.0952380952380955</v>
      </c>
      <c r="AI33" s="43" t="n">
        <f aca="false">(AG33-AG29)/AG29</f>
        <v>-0.0757769031872891</v>
      </c>
      <c r="AJ33" s="43" t="n">
        <f aca="false">AB33/AG33</f>
        <v>-0.00934048003346994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11547846</v>
      </c>
      <c r="AX33" s="7"/>
      <c r="AY33" s="43" t="n">
        <f aca="false">(AW33-AW32)/AW32</f>
        <v>0.00865094805107573</v>
      </c>
      <c r="AZ33" s="12" t="n">
        <f aca="false">workers_and_wage_high!B21</f>
        <v>5859.55797690472</v>
      </c>
      <c r="BA33" s="43" t="n">
        <f aca="false">(AZ33-AZ32)/AZ32</f>
        <v>-0.00733782722822468</v>
      </c>
      <c r="BB33" s="12" t="n">
        <f aca="false">BB32</f>
        <v>44.6578693163224</v>
      </c>
      <c r="BC33" s="48" t="n">
        <f aca="false">'Central scenario'!BC33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7"/>
      <c r="BI33" s="43" t="n">
        <f aca="false">T40/AG40</f>
        <v>0.0145658730936634</v>
      </c>
      <c r="BJ33" s="7"/>
      <c r="BK33" s="7"/>
      <c r="BL33" s="7"/>
      <c r="BM33" s="7"/>
      <c r="BN33" s="7"/>
      <c r="BO33" s="7"/>
      <c r="BP33" s="7"/>
    </row>
    <row r="34" customFormat="false" ht="12.75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5" t="n">
        <f aca="false">'High pensions'!Q34</f>
        <v>103274627.872767</v>
      </c>
      <c r="E34" s="6"/>
      <c r="F34" s="55" t="n">
        <f aca="false">'High pensions'!I34</f>
        <v>18771386.1008837</v>
      </c>
      <c r="G34" s="55" t="n">
        <f aca="false">'High pensions'!K34</f>
        <v>207611.34248252</v>
      </c>
      <c r="H34" s="55" t="n">
        <f aca="false">'High pensions'!V34</f>
        <v>1142216.35108973</v>
      </c>
      <c r="I34" s="55" t="n">
        <f aca="false">'High pensions'!M34</f>
        <v>6420.969355129</v>
      </c>
      <c r="J34" s="55" t="n">
        <f aca="false">'High pensions'!W34</f>
        <v>35326.2788996797</v>
      </c>
      <c r="K34" s="6"/>
      <c r="L34" s="55" t="n">
        <f aca="false">'High pensions'!N34</f>
        <v>3396317.55376463</v>
      </c>
      <c r="M34" s="8"/>
      <c r="N34" s="55" t="n">
        <f aca="false">'High pensions'!L34</f>
        <v>700257.252936669</v>
      </c>
      <c r="O34" s="6"/>
      <c r="P34" s="55" t="n">
        <f aca="false">'High pensions'!X34</f>
        <v>21476116.7282647</v>
      </c>
      <c r="Q34" s="8"/>
      <c r="R34" s="55" t="n">
        <f aca="false">'High SIPA income'!G29</f>
        <v>16456964.1966419</v>
      </c>
      <c r="S34" s="8"/>
      <c r="T34" s="55" t="n">
        <f aca="false">'High SIPA income'!J29</f>
        <v>62924628.9589239</v>
      </c>
      <c r="U34" s="6"/>
      <c r="V34" s="55" t="n">
        <f aca="false">'High SIPA income'!F29</f>
        <v>110520.360172067</v>
      </c>
      <c r="W34" s="8"/>
      <c r="X34" s="55" t="n">
        <f aca="false">'High SIPA income'!M29</f>
        <v>277595.280848232</v>
      </c>
      <c r="Y34" s="6"/>
      <c r="Z34" s="6" t="n">
        <f aca="false">R34+V34-N34-L34-F34</f>
        <v>-6300476.35077106</v>
      </c>
      <c r="AA34" s="6"/>
      <c r="AB34" s="6" t="n">
        <f aca="false">T34-P34-D34</f>
        <v>-61826115.642108</v>
      </c>
      <c r="AC34" s="24"/>
      <c r="AD34" s="6"/>
      <c r="AE34" s="6"/>
      <c r="AF34" s="6"/>
      <c r="AG34" s="6" t="n">
        <f aca="false">'Central scenario'!AG34</f>
        <v>4751031329.67391</v>
      </c>
      <c r="AH34" s="36" t="n">
        <f aca="false">(AG34-AG33)/AG33</f>
        <v>0.0357298271894321</v>
      </c>
      <c r="AI34" s="36"/>
      <c r="AJ34" s="36" t="n">
        <f aca="false">AB34/AG34</f>
        <v>-0.0130131988934604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0.0344294779619017</v>
      </c>
      <c r="AV34" s="5"/>
      <c r="AW34" s="5" t="n">
        <f aca="false">workers_and_wage_high!C22</f>
        <v>11550904</v>
      </c>
      <c r="AX34" s="5"/>
      <c r="AY34" s="36" t="n">
        <f aca="false">(AW34-AW33)/AW33</f>
        <v>0.000264811290348001</v>
      </c>
      <c r="AZ34" s="11" t="n">
        <f aca="false">workers_and_wage_high!B22</f>
        <v>5959.3095259097</v>
      </c>
      <c r="BA34" s="36" t="n">
        <f aca="false">(AZ34-AZ33)/AZ33</f>
        <v>0.0170237327453961</v>
      </c>
      <c r="BB34" s="11" t="n">
        <f aca="false">BB33*3/4+BB37*1/4</f>
        <v>45.4934019872418</v>
      </c>
      <c r="BC34" s="41" t="n">
        <f aca="false">'Central scenario'!BC34</f>
        <v>11.3722743431335</v>
      </c>
      <c r="BD34" s="11" t="n">
        <f aca="false">BB34+BC34/2</f>
        <v>51.1795391588085</v>
      </c>
      <c r="BE34" s="36" t="n">
        <f aca="false">BD34/BD33-1</f>
        <v>0.0165964675679997</v>
      </c>
      <c r="BF34" s="5"/>
      <c r="BG34" s="5"/>
      <c r="BH34" s="5"/>
      <c r="BI34" s="36" t="n">
        <f aca="false">T41/AG41</f>
        <v>0.017273414410962</v>
      </c>
      <c r="BJ34" s="5"/>
      <c r="BK34" s="5"/>
      <c r="BL34" s="5"/>
      <c r="BM34" s="5"/>
      <c r="BN34" s="5"/>
      <c r="BO34" s="5"/>
      <c r="BP34" s="5"/>
    </row>
    <row r="35" customFormat="false" ht="12.75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56" t="n">
        <f aca="false">'High pensions'!Q35</f>
        <v>92052272.5003384</v>
      </c>
      <c r="E35" s="9"/>
      <c r="F35" s="56" t="n">
        <f aca="false">'High pensions'!I35</f>
        <v>16731590.170399</v>
      </c>
      <c r="G35" s="56" t="n">
        <f aca="false">'High pensions'!K35</f>
        <v>231326.713951368</v>
      </c>
      <c r="H35" s="56" t="n">
        <f aca="false">'High pensions'!V35</f>
        <v>1272691.32774553</v>
      </c>
      <c r="I35" s="56" t="n">
        <f aca="false">'High pensions'!M35</f>
        <v>7154.434452104</v>
      </c>
      <c r="J35" s="56" t="n">
        <f aca="false">'High pensions'!W35</f>
        <v>39361.5874560463</v>
      </c>
      <c r="K35" s="9"/>
      <c r="L35" s="56" t="n">
        <f aca="false">'High pensions'!N35</f>
        <v>2487678.49960983</v>
      </c>
      <c r="M35" s="42"/>
      <c r="N35" s="56" t="n">
        <f aca="false">'High pensions'!L35</f>
        <v>702118.371532295</v>
      </c>
      <c r="O35" s="9"/>
      <c r="P35" s="56" t="n">
        <f aca="false">'High pensions'!X35</f>
        <v>16771423.6821615</v>
      </c>
      <c r="Q35" s="42"/>
      <c r="R35" s="56" t="n">
        <f aca="false">'High SIPA income'!G30</f>
        <v>19904377.3720268</v>
      </c>
      <c r="S35" s="42"/>
      <c r="T35" s="56" t="n">
        <f aca="false">'High SIPA income'!J30</f>
        <v>76106112.0281687</v>
      </c>
      <c r="U35" s="9"/>
      <c r="V35" s="56" t="n">
        <f aca="false">'High SIPA income'!F30</f>
        <v>110302.276286578</v>
      </c>
      <c r="W35" s="42"/>
      <c r="X35" s="56" t="n">
        <f aca="false">'High SIPA income'!M30</f>
        <v>277047.517003212</v>
      </c>
      <c r="Y35" s="9"/>
      <c r="Z35" s="9" t="n">
        <f aca="false">R35+V35-N35-L35-F35</f>
        <v>93292.6067722105</v>
      </c>
      <c r="AA35" s="9"/>
      <c r="AB35" s="9" t="n">
        <f aca="false">T35-P35-D35</f>
        <v>-32717584.1543312</v>
      </c>
      <c r="AC35" s="24"/>
      <c r="AD35" s="9"/>
      <c r="AE35" s="9"/>
      <c r="AF35" s="9"/>
      <c r="AG35" s="9" t="n">
        <f aca="false">'Central scenario'!AG35</f>
        <v>4876058469.92848</v>
      </c>
      <c r="AH35" s="43" t="n">
        <f aca="false">(AG35-AG34)/AG34</f>
        <v>0.0263157894736843</v>
      </c>
      <c r="AI35" s="43"/>
      <c r="AJ35" s="43" t="n">
        <f aca="false">AB35/AG35</f>
        <v>-0.0067098424590489</v>
      </c>
      <c r="AK35" s="7"/>
      <c r="AL35" s="7"/>
      <c r="AM35" s="58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11598921</v>
      </c>
      <c r="AX35" s="7"/>
      <c r="AY35" s="43" t="n">
        <f aca="false">(AW35-AW34)/AW34</f>
        <v>0.00415699065631573</v>
      </c>
      <c r="AZ35" s="12" t="n">
        <f aca="false">workers_and_wage_high!B23</f>
        <v>6078.96602713606</v>
      </c>
      <c r="BA35" s="43" t="n">
        <f aca="false">(AZ35-AZ34)/AZ34</f>
        <v>0.0200789203356733</v>
      </c>
      <c r="BB35" s="12" t="n">
        <f aca="false">BB33*2/4+BB37*2/4</f>
        <v>46.3289346581612</v>
      </c>
      <c r="BC35" s="48" t="n">
        <f aca="false">'Central scenario'!BC35</f>
        <v>11.3722743431335</v>
      </c>
      <c r="BD35" s="12" t="n">
        <f aca="false">BB35+BC35/2</f>
        <v>52.0150718297279</v>
      </c>
      <c r="BE35" s="43" t="n">
        <f aca="false">BD35/BD34-1</f>
        <v>0.0163255215785898</v>
      </c>
      <c r="BF35" s="7"/>
      <c r="BG35" s="7" t="n">
        <f aca="false">AVERAGE(BF34:BF37)</f>
        <v>100</v>
      </c>
      <c r="BH35" s="7"/>
      <c r="BI35" s="43" t="n">
        <f aca="false">T42/AG42</f>
        <v>0.0150672835202383</v>
      </c>
      <c r="BJ35" s="7"/>
      <c r="BK35" s="7"/>
      <c r="BL35" s="7"/>
      <c r="BM35" s="7"/>
      <c r="BN35" s="7"/>
      <c r="BO35" s="7"/>
      <c r="BP35" s="7"/>
    </row>
    <row r="36" customFormat="false" ht="12.75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56" t="n">
        <f aca="false">'High pensions'!Q36</f>
        <v>91469536.1575026</v>
      </c>
      <c r="E36" s="9"/>
      <c r="F36" s="56" t="n">
        <f aca="false">'High pensions'!I36</f>
        <v>16625670.9421074</v>
      </c>
      <c r="G36" s="56" t="n">
        <f aca="false">'High pensions'!K36</f>
        <v>255153.858561473</v>
      </c>
      <c r="H36" s="56" t="n">
        <f aca="false">'High pensions'!V36</f>
        <v>1403781.24724611</v>
      </c>
      <c r="I36" s="56" t="n">
        <f aca="false">'High pensions'!M36</f>
        <v>7891.356450355</v>
      </c>
      <c r="J36" s="56" t="n">
        <f aca="false">'High pensions'!W36</f>
        <v>43415.9148632827</v>
      </c>
      <c r="K36" s="9"/>
      <c r="L36" s="56" t="n">
        <f aca="false">'High pensions'!N36</f>
        <v>2399312.66349054</v>
      </c>
      <c r="M36" s="42"/>
      <c r="N36" s="56" t="n">
        <f aca="false">'High pensions'!L36</f>
        <v>700455.256052746</v>
      </c>
      <c r="O36" s="9"/>
      <c r="P36" s="56" t="n">
        <f aca="false">'High pensions'!X36</f>
        <v>16303742.9677949</v>
      </c>
      <c r="Q36" s="42"/>
      <c r="R36" s="56" t="n">
        <f aca="false">'High SIPA income'!G31</f>
        <v>17694861.2495616</v>
      </c>
      <c r="S36" s="42"/>
      <c r="T36" s="56" t="n">
        <f aca="false">'High SIPA income'!J31</f>
        <v>67657835.6314044</v>
      </c>
      <c r="U36" s="9"/>
      <c r="V36" s="56" t="n">
        <f aca="false">'High SIPA income'!F31</f>
        <v>117221.819912354</v>
      </c>
      <c r="W36" s="42"/>
      <c r="X36" s="56" t="n">
        <f aca="false">'High SIPA income'!M31</f>
        <v>294427.415631378</v>
      </c>
      <c r="Y36" s="9"/>
      <c r="Z36" s="9" t="n">
        <f aca="false">R36+V36-N36-L36-F36</f>
        <v>-1913355.7921768</v>
      </c>
      <c r="AA36" s="9"/>
      <c r="AB36" s="9" t="n">
        <f aca="false">T36-P36-D36</f>
        <v>-40115443.4938932</v>
      </c>
      <c r="AC36" s="24"/>
      <c r="AD36" s="9"/>
      <c r="AE36" s="9"/>
      <c r="AF36" s="9"/>
      <c r="AG36" s="9" t="n">
        <f aca="false">'Central scenario'!AG36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-0.00782570447567084</v>
      </c>
      <c r="AK36" s="7"/>
      <c r="AL36" s="7"/>
      <c r="AU36" s="9"/>
      <c r="AW36" s="7" t="n">
        <f aca="false">workers_and_wage_high!C24</f>
        <v>11592267</v>
      </c>
      <c r="AY36" s="43" t="n">
        <f aca="false">(AW36-AW35)/AW35</f>
        <v>-0.000573674051232869</v>
      </c>
      <c r="AZ36" s="12" t="n">
        <f aca="false">workers_and_wage_high!B24</f>
        <v>6198.22496352159</v>
      </c>
      <c r="BA36" s="43" t="n">
        <f aca="false">(AZ36-AZ35)/AZ35</f>
        <v>0.0196182929552768</v>
      </c>
      <c r="BB36" s="12" t="n">
        <f aca="false">BB33*1/4+BB37*3/4</f>
        <v>47.1644673290806</v>
      </c>
      <c r="BC36" s="48" t="n">
        <f aca="false">'Central scenario'!BC36</f>
        <v>11.3722743431335</v>
      </c>
      <c r="BD36" s="12" t="n">
        <f aca="false">BB36+BC36/2</f>
        <v>52.8506045006473</v>
      </c>
      <c r="BE36" s="43" t="n">
        <f aca="false">BD36/BD35-1</f>
        <v>0.0160632801518479</v>
      </c>
      <c r="BF36" s="7"/>
      <c r="BG36" s="7"/>
      <c r="BI36" s="43" t="n">
        <f aca="false">T43/AG43</f>
        <v>0.0171373073095507</v>
      </c>
    </row>
    <row r="37" customFormat="false" ht="12.75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56" t="n">
        <f aca="false">'High pensions'!Q37</f>
        <v>93571159.4559303</v>
      </c>
      <c r="E37" s="9"/>
      <c r="F37" s="56" t="n">
        <f aca="false">'High pensions'!I37</f>
        <v>17007665.8539845</v>
      </c>
      <c r="G37" s="56" t="n">
        <f aca="false">'High pensions'!K37</f>
        <v>280577.494829578</v>
      </c>
      <c r="H37" s="56" t="n">
        <f aca="false">'High pensions'!V37</f>
        <v>1543654.59280782</v>
      </c>
      <c r="I37" s="56" t="n">
        <f aca="false">'High pensions'!M37</f>
        <v>8677.65447926504</v>
      </c>
      <c r="J37" s="56" t="n">
        <f aca="false">'High pensions'!W37</f>
        <v>47741.8946229207</v>
      </c>
      <c r="K37" s="9"/>
      <c r="L37" s="56" t="n">
        <f aca="false">'High pensions'!N37</f>
        <v>2369556.92297358</v>
      </c>
      <c r="M37" s="42"/>
      <c r="N37" s="56" t="n">
        <f aca="false">'High pensions'!L37</f>
        <v>717998.831808534</v>
      </c>
      <c r="O37" s="9"/>
      <c r="P37" s="56" t="n">
        <f aca="false">'High pensions'!X37</f>
        <v>16245859.8664163</v>
      </c>
      <c r="Q37" s="42"/>
      <c r="R37" s="56" t="n">
        <f aca="false">'High SIPA income'!G32</f>
        <v>21037272.7953405</v>
      </c>
      <c r="S37" s="42"/>
      <c r="T37" s="56" t="n">
        <f aca="false">'High SIPA income'!J32</f>
        <v>80437835.869181</v>
      </c>
      <c r="U37" s="9"/>
      <c r="V37" s="56" t="n">
        <f aca="false">'High SIPA income'!F32</f>
        <v>118890.329751851</v>
      </c>
      <c r="W37" s="42"/>
      <c r="X37" s="56" t="n">
        <f aca="false">'High SIPA income'!M32</f>
        <v>298618.23130346</v>
      </c>
      <c r="Y37" s="9"/>
      <c r="Z37" s="9" t="n">
        <f aca="false">R37+V37-N37-L37-F37</f>
        <v>1060941.51632571</v>
      </c>
      <c r="AA37" s="9"/>
      <c r="AB37" s="9" t="n">
        <f aca="false">T37-P37-D37</f>
        <v>-29379183.4531655</v>
      </c>
      <c r="AC37" s="24"/>
      <c r="AD37" s="9"/>
      <c r="AE37" s="9"/>
      <c r="AF37" s="9"/>
      <c r="AG37" s="9" t="n">
        <f aca="false">'Central scenario'!AG37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-0.00559482018470712</v>
      </c>
      <c r="AK37" s="7"/>
      <c r="AL37" s="7"/>
      <c r="AW37" s="7" t="n">
        <f aca="false">workers_and_wage_high!C25</f>
        <v>11617863</v>
      </c>
      <c r="AY37" s="43" t="n">
        <f aca="false">(AW37-AW36)/AW36</f>
        <v>0.00220802367647329</v>
      </c>
      <c r="AZ37" s="12" t="n">
        <f aca="false">workers_and_wage_high!B25</f>
        <v>6316.43204429647</v>
      </c>
      <c r="BA37" s="43" t="n">
        <f aca="false">(AZ37-AZ36)/AZ36</f>
        <v>0.0190711181782791</v>
      </c>
      <c r="BB37" s="53" t="n">
        <v>48</v>
      </c>
      <c r="BC37" s="48" t="n">
        <f aca="false">'Central scenario'!BC37</f>
        <v>11.3722743431335</v>
      </c>
      <c r="BD37" s="12" t="n">
        <f aca="false">BB37+BC37/2</f>
        <v>53.6861371715667</v>
      </c>
      <c r="BE37" s="43" t="n">
        <f aca="false">BD37/BD36-1</f>
        <v>0.015809330447851</v>
      </c>
      <c r="BF37" s="7" t="n">
        <v>100</v>
      </c>
      <c r="BG37" s="50" t="n">
        <f aca="false">(BB37-BB33)/BB33</f>
        <v>0.0748385611504334</v>
      </c>
      <c r="BI37" s="43" t="n">
        <f aca="false">T44/AG44</f>
        <v>0.0150315950366613</v>
      </c>
    </row>
    <row r="38" customFormat="false" ht="12.75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5" t="n">
        <f aca="false">'High pensions'!Q38</f>
        <v>99717205.0680005</v>
      </c>
      <c r="E38" s="6"/>
      <c r="F38" s="55" t="n">
        <f aca="false">'High pensions'!I38</f>
        <v>18124782.3961031</v>
      </c>
      <c r="G38" s="55" t="n">
        <f aca="false">'High pensions'!K38</f>
        <v>325531.82243245</v>
      </c>
      <c r="H38" s="55" t="n">
        <f aca="false">'High pensions'!V38</f>
        <v>1790980.03960785</v>
      </c>
      <c r="I38" s="55" t="n">
        <f aca="false">'High pensions'!M38</f>
        <v>10067.99450822</v>
      </c>
      <c r="J38" s="55" t="n">
        <f aca="false">'High pensions'!W38</f>
        <v>55391.1352456032</v>
      </c>
      <c r="K38" s="6"/>
      <c r="L38" s="55" t="n">
        <f aca="false">'High pensions'!N38</f>
        <v>2888365.47289515</v>
      </c>
      <c r="M38" s="8"/>
      <c r="N38" s="55" t="n">
        <f aca="false">'High pensions'!L38</f>
        <v>767789.873829883</v>
      </c>
      <c r="O38" s="6"/>
      <c r="P38" s="55" t="n">
        <f aca="false">'High pensions'!X38</f>
        <v>19211895.5207404</v>
      </c>
      <c r="Q38" s="8"/>
      <c r="R38" s="55" t="n">
        <f aca="false">'High SIPA income'!G33</f>
        <v>18839362.1261843</v>
      </c>
      <c r="S38" s="8"/>
      <c r="T38" s="55" t="n">
        <f aca="false">'High SIPA income'!J33</f>
        <v>72033933.9290079</v>
      </c>
      <c r="U38" s="6"/>
      <c r="V38" s="55" t="n">
        <f aca="false">'High SIPA income'!F33</f>
        <v>124512.176644645</v>
      </c>
      <c r="W38" s="8"/>
      <c r="X38" s="55" t="n">
        <f aca="false">'High SIPA income'!M33</f>
        <v>312738.689874724</v>
      </c>
      <c r="Y38" s="6"/>
      <c r="Z38" s="6" t="n">
        <f aca="false">R38+V38-N38-L38-F38</f>
        <v>-2817063.43999928</v>
      </c>
      <c r="AA38" s="6"/>
      <c r="AB38" s="6" t="n">
        <f aca="false">T38-P38-D38</f>
        <v>-46895166.659733</v>
      </c>
      <c r="AC38" s="24"/>
      <c r="AD38" s="6"/>
      <c r="AE38" s="6"/>
      <c r="AF38" s="6"/>
      <c r="AG38" s="6" t="n">
        <f aca="false">BF38/100*$AG$37</f>
        <v>5255899018.72684</v>
      </c>
      <c r="AH38" s="36" t="n">
        <f aca="false">(AG38-AG37)/AG37</f>
        <v>0.000906303799497628</v>
      </c>
      <c r="AI38" s="36"/>
      <c r="AJ38" s="36" t="n">
        <f aca="false">AB38/AG38</f>
        <v>-0.00892238730094412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0.000667195655504914</v>
      </c>
      <c r="AV38" s="5"/>
      <c r="AW38" s="5" t="n">
        <f aca="false">workers_and_wage_high!C26</f>
        <v>11697314</v>
      </c>
      <c r="AX38" s="5"/>
      <c r="AY38" s="36" t="n">
        <f aca="false">(AW38-AW37)/AW37</f>
        <v>0.00683869314003789</v>
      </c>
      <c r="AZ38" s="11" t="n">
        <f aca="false">workers_and_wage_high!B26</f>
        <v>6428.90223032854</v>
      </c>
      <c r="BA38" s="36" t="n">
        <f aca="false">(AZ38-AZ37)/AZ37</f>
        <v>0.0178059678697291</v>
      </c>
      <c r="BB38" s="11" t="n">
        <f aca="false">BB37*3/4+BB41*1/4</f>
        <v>49.25</v>
      </c>
      <c r="BC38" s="41" t="n">
        <f aca="false">'Central scenario'!BC38</f>
        <v>11.3722743431335</v>
      </c>
      <c r="BD38" s="11" t="n">
        <f aca="false">BB38+BC38/2</f>
        <v>54.9361371715667</v>
      </c>
      <c r="BE38" s="36" t="n">
        <f aca="false">BD38/BD37-1</f>
        <v>0.0232834781166193</v>
      </c>
      <c r="BF38" s="5" t="n">
        <f aca="false">BF37*(1+AY38)*(1+BA38)*(1-BE38)</f>
        <v>100.09063037995</v>
      </c>
      <c r="BG38" s="5"/>
      <c r="BH38" s="5"/>
      <c r="BI38" s="36" t="n">
        <f aca="false">T45/AG45</f>
        <v>0.0171572551487092</v>
      </c>
      <c r="BJ38" s="5"/>
      <c r="BK38" s="5"/>
      <c r="BL38" s="5"/>
      <c r="BM38" s="5"/>
      <c r="BN38" s="5"/>
      <c r="BO38" s="5"/>
      <c r="BP38" s="5"/>
    </row>
    <row r="39" customFormat="false" ht="12.75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56" t="n">
        <f aca="false">'High pensions'!Q39</f>
        <v>99665182.7493174</v>
      </c>
      <c r="E39" s="9"/>
      <c r="F39" s="56" t="n">
        <f aca="false">'High pensions'!I39</f>
        <v>18115326.7238826</v>
      </c>
      <c r="G39" s="56" t="n">
        <f aca="false">'High pensions'!K39</f>
        <v>339978.926245812</v>
      </c>
      <c r="H39" s="56" t="n">
        <f aca="false">'High pensions'!V39</f>
        <v>1870463.74220422</v>
      </c>
      <c r="I39" s="56" t="n">
        <f aca="false">'High pensions'!M39</f>
        <v>10514.812151932</v>
      </c>
      <c r="J39" s="56" t="n">
        <f aca="false">'High pensions'!W39</f>
        <v>57849.3940887887</v>
      </c>
      <c r="K39" s="9"/>
      <c r="L39" s="56" t="n">
        <f aca="false">'High pensions'!N39</f>
        <v>2559501.75427488</v>
      </c>
      <c r="M39" s="42"/>
      <c r="N39" s="56" t="n">
        <f aca="false">'High pensions'!L39</f>
        <v>769220.943500768</v>
      </c>
      <c r="O39" s="9"/>
      <c r="P39" s="56" t="n">
        <f aca="false">'High pensions'!X39</f>
        <v>17513293.4445628</v>
      </c>
      <c r="Q39" s="42"/>
      <c r="R39" s="56" t="n">
        <f aca="false">'High SIPA income'!G34</f>
        <v>22393673.4789566</v>
      </c>
      <c r="S39" s="42"/>
      <c r="T39" s="56" t="n">
        <f aca="false">'High SIPA income'!J34</f>
        <v>85624151.4445404</v>
      </c>
      <c r="U39" s="9"/>
      <c r="V39" s="56" t="n">
        <f aca="false">'High SIPA income'!F34</f>
        <v>122882.244302357</v>
      </c>
      <c r="W39" s="42"/>
      <c r="X39" s="56" t="n">
        <f aca="false">'High SIPA income'!M34</f>
        <v>308644.76975343</v>
      </c>
      <c r="Y39" s="9"/>
      <c r="Z39" s="9" t="n">
        <f aca="false">R39+V39-N39-L39-F39</f>
        <v>1072506.30160077</v>
      </c>
      <c r="AA39" s="9"/>
      <c r="AB39" s="9" t="n">
        <f aca="false">T39-P39-D39</f>
        <v>-31554324.7493398</v>
      </c>
      <c r="AC39" s="24"/>
      <c r="AD39" s="9"/>
      <c r="AE39" s="9"/>
      <c r="AF39" s="9"/>
      <c r="AG39" s="9" t="n">
        <f aca="false">BF39/100*$AG$37</f>
        <v>5257187789.55523</v>
      </c>
      <c r="AH39" s="43" t="n">
        <f aca="false">(AG39-AG38)/AG38</f>
        <v>0.000245204640309166</v>
      </c>
      <c r="AI39" s="43"/>
      <c r="AJ39" s="43" t="n">
        <f aca="false">AB39/AG39</f>
        <v>-0.00600213003842675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11759702</v>
      </c>
      <c r="AX39" s="7"/>
      <c r="AY39" s="43" t="n">
        <f aca="false">(AW39-AW38)/AW38</f>
        <v>0.0053335321254093</v>
      </c>
      <c r="AZ39" s="12" t="n">
        <f aca="false">workers_and_wage_high!B27</f>
        <v>6545.29300486669</v>
      </c>
      <c r="BA39" s="43" t="n">
        <f aca="false">(AZ39-AZ38)/AZ38</f>
        <v>0.0181042999828296</v>
      </c>
      <c r="BB39" s="12" t="n">
        <f aca="false">BB37*2/4+BB41*2/4</f>
        <v>50.5</v>
      </c>
      <c r="BC39" s="48" t="n">
        <f aca="false">'Central scenario'!BC39</f>
        <v>11.3722743431335</v>
      </c>
      <c r="BD39" s="12" t="n">
        <f aca="false">BB39+BC39/2</f>
        <v>56.1861371715667</v>
      </c>
      <c r="BE39" s="43" t="n">
        <f aca="false">BD39/BD38-1</f>
        <v>0.0227536930035002</v>
      </c>
      <c r="BF39" s="7" t="n">
        <f aca="false">BF38*(1+AY39)*(1+BA39)*(1-BE39)</f>
        <v>100.11517306697</v>
      </c>
      <c r="BG39" s="7"/>
      <c r="BH39" s="7"/>
      <c r="BI39" s="43" t="n">
        <f aca="false">T46/AG46</f>
        <v>0.0149311821718555</v>
      </c>
      <c r="BJ39" s="7"/>
      <c r="BK39" s="7"/>
      <c r="BL39" s="7"/>
      <c r="BM39" s="7"/>
      <c r="BN39" s="7"/>
      <c r="BO39" s="7"/>
      <c r="BP39" s="7"/>
    </row>
    <row r="40" customFormat="false" ht="12.75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56" t="n">
        <f aca="false">'High pensions'!Q40</f>
        <v>100410683.571714</v>
      </c>
      <c r="E40" s="9"/>
      <c r="F40" s="56" t="n">
        <f aca="false">'High pensions'!I40</f>
        <v>18250830.3230142</v>
      </c>
      <c r="G40" s="56" t="n">
        <f aca="false">'High pensions'!K40</f>
        <v>377224.181985801</v>
      </c>
      <c r="H40" s="56" t="n">
        <f aca="false">'High pensions'!V40</f>
        <v>2075376.1501586</v>
      </c>
      <c r="I40" s="56" t="n">
        <f aca="false">'High pensions'!M40</f>
        <v>11666.727277911</v>
      </c>
      <c r="J40" s="56" t="n">
        <f aca="false">'High pensions'!W40</f>
        <v>64186.8912420163</v>
      </c>
      <c r="K40" s="9"/>
      <c r="L40" s="56" t="n">
        <f aca="false">'High pensions'!N40</f>
        <v>2492511.03768535</v>
      </c>
      <c r="M40" s="42"/>
      <c r="N40" s="56" t="n">
        <f aca="false">'High pensions'!L40</f>
        <v>776127.731328487</v>
      </c>
      <c r="O40" s="9"/>
      <c r="P40" s="56" t="n">
        <f aca="false">'High pensions'!X40</f>
        <v>17203677.4065156</v>
      </c>
      <c r="Q40" s="42"/>
      <c r="R40" s="56" t="n">
        <f aca="false">'High SIPA income'!G35</f>
        <v>20024710.6166942</v>
      </c>
      <c r="S40" s="42"/>
      <c r="T40" s="56" t="n">
        <f aca="false">'High SIPA income'!J35</f>
        <v>76566216.6186413</v>
      </c>
      <c r="U40" s="9"/>
      <c r="V40" s="56" t="n">
        <f aca="false">'High SIPA income'!F35</f>
        <v>123428.44397503</v>
      </c>
      <c r="W40" s="42"/>
      <c r="X40" s="56" t="n">
        <f aca="false">'High SIPA income'!M35</f>
        <v>310016.66585745</v>
      </c>
      <c r="Y40" s="9"/>
      <c r="Z40" s="9" t="n">
        <f aca="false">R40+V40-N40-L40-F40</f>
        <v>-1371330.03135883</v>
      </c>
      <c r="AA40" s="9"/>
      <c r="AB40" s="9" t="n">
        <f aca="false">T40-P40-D40</f>
        <v>-41048144.3595885</v>
      </c>
      <c r="AC40" s="24"/>
      <c r="AD40" s="9"/>
      <c r="AE40" s="9"/>
      <c r="AF40" s="9"/>
      <c r="AG40" s="9" t="n">
        <f aca="false">BF40/100*$AG$37</f>
        <v>5256548380.33363</v>
      </c>
      <c r="AH40" s="43" t="n">
        <f aca="false">(AG40-AG39)/AG39</f>
        <v>-0.000121625714583327</v>
      </c>
      <c r="AI40" s="43"/>
      <c r="AJ40" s="43" t="n">
        <f aca="false">AB40/AG40</f>
        <v>-0.00780895397313611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11771132</v>
      </c>
      <c r="AX40" s="7"/>
      <c r="AY40" s="43" t="n">
        <f aca="false">(AW40-AW39)/AW39</f>
        <v>0.000971963405195132</v>
      </c>
      <c r="AZ40" s="12" t="n">
        <f aca="false">workers_and_wage_high!B28</f>
        <v>6686.90897209624</v>
      </c>
      <c r="BA40" s="43" t="n">
        <f aca="false">(AZ40-AZ39)/AZ39</f>
        <v>0.0216363067511649</v>
      </c>
      <c r="BB40" s="12" t="n">
        <f aca="false">BB37*1/4+BB41*3/4</f>
        <v>51.75</v>
      </c>
      <c r="BC40" s="48" t="n">
        <f aca="false">'Central scenario'!BC40</f>
        <v>11.3722743431335</v>
      </c>
      <c r="BD40" s="12" t="n">
        <f aca="false">BB40+BC40/2</f>
        <v>57.4361371715667</v>
      </c>
      <c r="BE40" s="43" t="n">
        <f aca="false">BD40/BD39-1</f>
        <v>0.0222474806584954</v>
      </c>
      <c r="BF40" s="7" t="n">
        <f aca="false">BF39*(1+AY40)*(1+BA40)*(1-BE40)</f>
        <v>100.102996487506</v>
      </c>
      <c r="BG40" s="7"/>
      <c r="BH40" s="7"/>
      <c r="BI40" s="43" t="n">
        <f aca="false">T47/AG47</f>
        <v>0.0173120823828892</v>
      </c>
      <c r="BJ40" s="7"/>
      <c r="BK40" s="7"/>
      <c r="BL40" s="7"/>
      <c r="BM40" s="7"/>
      <c r="BN40" s="7"/>
      <c r="BO40" s="7"/>
      <c r="BP40" s="7"/>
    </row>
    <row r="41" customFormat="false" ht="12.75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56" t="n">
        <f aca="false">'High pensions'!Q41</f>
        <v>102129133.314933</v>
      </c>
      <c r="E41" s="9"/>
      <c r="F41" s="56" t="n">
        <f aca="false">'High pensions'!I41</f>
        <v>18563178.9055205</v>
      </c>
      <c r="G41" s="56" t="n">
        <f aca="false">'High pensions'!K41</f>
        <v>400712.814370904</v>
      </c>
      <c r="H41" s="56" t="n">
        <f aca="false">'High pensions'!V41</f>
        <v>2204603.67527447</v>
      </c>
      <c r="I41" s="56" t="n">
        <f aca="false">'High pensions'!M41</f>
        <v>12393.179825904</v>
      </c>
      <c r="J41" s="56" t="n">
        <f aca="false">'High pensions'!W41</f>
        <v>68183.6188229206</v>
      </c>
      <c r="K41" s="9"/>
      <c r="L41" s="56" t="n">
        <f aca="false">'High pensions'!N41</f>
        <v>2496128.43845407</v>
      </c>
      <c r="M41" s="42"/>
      <c r="N41" s="56" t="n">
        <f aca="false">'High pensions'!L41</f>
        <v>791382.342150897</v>
      </c>
      <c r="O41" s="9"/>
      <c r="P41" s="56" t="n">
        <f aca="false">'High pensions'!X41</f>
        <v>17306374.4842079</v>
      </c>
      <c r="Q41" s="42"/>
      <c r="R41" s="56" t="n">
        <f aca="false">'High SIPA income'!G36</f>
        <v>23785873.3354639</v>
      </c>
      <c r="S41" s="42"/>
      <c r="T41" s="56" t="n">
        <f aca="false">'High SIPA income'!J36</f>
        <v>90947348.2602242</v>
      </c>
      <c r="U41" s="9"/>
      <c r="V41" s="56" t="n">
        <f aca="false">'High SIPA income'!F36</f>
        <v>128466.705240588</v>
      </c>
      <c r="W41" s="42"/>
      <c r="X41" s="56" t="n">
        <f aca="false">'High SIPA income'!M36</f>
        <v>322671.325585503</v>
      </c>
      <c r="Y41" s="9"/>
      <c r="Z41" s="9" t="n">
        <f aca="false">R41+V41-N41-L41-F41</f>
        <v>2063650.35457901</v>
      </c>
      <c r="AA41" s="9"/>
      <c r="AB41" s="9" t="n">
        <f aca="false">T41-P41-D41</f>
        <v>-28488159.5389168</v>
      </c>
      <c r="AC41" s="24"/>
      <c r="AD41" s="9"/>
      <c r="AE41" s="9"/>
      <c r="AF41" s="9"/>
      <c r="AG41" s="9" t="n">
        <f aca="false">BF41/100*$AG$37</f>
        <v>5265163336.93166</v>
      </c>
      <c r="AH41" s="43" t="n">
        <f aca="false">(AG41-AG40)/AG40</f>
        <v>0.00163889989679619</v>
      </c>
      <c r="AI41" s="43" t="n">
        <f aca="false">(AG41-AG37)/AG37</f>
        <v>0.00267055278117854</v>
      </c>
      <c r="AJ41" s="43" t="n">
        <f aca="false">AB41/AG41</f>
        <v>-0.00541068865596079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11814454</v>
      </c>
      <c r="AX41" s="7"/>
      <c r="AY41" s="43" t="n">
        <f aca="false">(AW41-AW40)/AW40</f>
        <v>0.00368035971391706</v>
      </c>
      <c r="AZ41" s="12" t="n">
        <f aca="false">workers_and_wage_high!B29</f>
        <v>6821.77226275002</v>
      </c>
      <c r="BA41" s="43" t="n">
        <f aca="false">(AZ41-AZ40)/AZ40</f>
        <v>0.0201682557989872</v>
      </c>
      <c r="BB41" s="53" t="n">
        <v>53</v>
      </c>
      <c r="BC41" s="48" t="n">
        <f aca="false">'Central scenario'!BC41</f>
        <v>11.3722743431335</v>
      </c>
      <c r="BD41" s="12" t="n">
        <f aca="false">BB41+BC41/2</f>
        <v>58.6861371715667</v>
      </c>
      <c r="BE41" s="43" t="n">
        <f aca="false">BD41/BD40-1</f>
        <v>0.0217633020177896</v>
      </c>
      <c r="BF41" s="7" t="n">
        <f aca="false">BF40*(1+AY41)*(1+BA41)*(1-BE41)</f>
        <v>100.267055278118</v>
      </c>
      <c r="BG41" s="50" t="n">
        <f aca="false">(BB41-BB37)/BB37</f>
        <v>0.104166666666667</v>
      </c>
      <c r="BH41" s="7"/>
      <c r="BI41" s="43" t="n">
        <f aca="false">T48/AG48</f>
        <v>0.0150152747836437</v>
      </c>
      <c r="BJ41" s="7"/>
      <c r="BK41" s="7"/>
      <c r="BL41" s="7"/>
      <c r="BM41" s="7"/>
      <c r="BN41" s="7"/>
      <c r="BO41" s="7"/>
      <c r="BP41" s="7"/>
    </row>
    <row r="42" customFormat="false" ht="12.75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5" t="n">
        <f aca="false">'High pensions'!Q42</f>
        <v>103777464.53537</v>
      </c>
      <c r="E42" s="6"/>
      <c r="F42" s="55" t="n">
        <f aca="false">'High pensions'!I42</f>
        <v>18862782.6165025</v>
      </c>
      <c r="G42" s="55" t="n">
        <f aca="false">'High pensions'!K42</f>
        <v>434271.720088544</v>
      </c>
      <c r="H42" s="55" t="n">
        <f aca="false">'High pensions'!V42</f>
        <v>2389234.87305498</v>
      </c>
      <c r="I42" s="55" t="n">
        <f aca="false">'High pensions'!M42</f>
        <v>13431.08412645</v>
      </c>
      <c r="J42" s="55" t="n">
        <f aca="false">'High pensions'!W42</f>
        <v>73893.8620532479</v>
      </c>
      <c r="K42" s="6"/>
      <c r="L42" s="55" t="n">
        <f aca="false">'High pensions'!N42</f>
        <v>3058716.80616949</v>
      </c>
      <c r="M42" s="8"/>
      <c r="N42" s="55" t="n">
        <f aca="false">'High pensions'!L42</f>
        <v>806529.232414749</v>
      </c>
      <c r="O42" s="6"/>
      <c r="P42" s="55" t="n">
        <f aca="false">'High pensions'!X42</f>
        <v>20308981.9198924</v>
      </c>
      <c r="Q42" s="8"/>
      <c r="R42" s="55" t="n">
        <f aca="false">'High SIPA income'!G37</f>
        <v>20937970.5805626</v>
      </c>
      <c r="S42" s="8"/>
      <c r="T42" s="55" t="n">
        <f aca="false">'High SIPA income'!J37</f>
        <v>80058145.2442859</v>
      </c>
      <c r="U42" s="6"/>
      <c r="V42" s="55" t="n">
        <f aca="false">'High SIPA income'!F37</f>
        <v>133193.19756555</v>
      </c>
      <c r="W42" s="8"/>
      <c r="X42" s="55" t="n">
        <f aca="false">'High SIPA income'!M37</f>
        <v>334542.911620258</v>
      </c>
      <c r="Y42" s="6"/>
      <c r="Z42" s="6" t="n">
        <f aca="false">R42+V42-N42-L42-F42</f>
        <v>-1656864.87695853</v>
      </c>
      <c r="AA42" s="6"/>
      <c r="AB42" s="6" t="n">
        <f aca="false">T42-P42-D42</f>
        <v>-44028301.2109764</v>
      </c>
      <c r="AC42" s="24"/>
      <c r="AD42" s="6"/>
      <c r="AE42" s="6"/>
      <c r="AF42" s="6"/>
      <c r="AG42" s="6" t="n">
        <f aca="false">BF42/100*$AG$37</f>
        <v>5313376172.73559</v>
      </c>
      <c r="AH42" s="36" t="n">
        <f aca="false">(AG42-AG41)/AG41</f>
        <v>0.00915694969342183</v>
      </c>
      <c r="AI42" s="36"/>
      <c r="AJ42" s="36" t="n">
        <f aca="false">AB42/AG42</f>
        <v>-0.00828631359415089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0.0128412295501425</v>
      </c>
      <c r="AV42" s="5"/>
      <c r="AW42" s="5" t="n">
        <f aca="false">workers_and_wage_high!C30</f>
        <v>11887867</v>
      </c>
      <c r="AX42" s="5"/>
      <c r="AY42" s="36" t="n">
        <f aca="false">(AW42-AW41)/AW41</f>
        <v>0.00621382926371375</v>
      </c>
      <c r="AZ42" s="11" t="n">
        <f aca="false">workers_and_wage_high!B30</f>
        <v>6841.72557359649</v>
      </c>
      <c r="BA42" s="36" t="n">
        <f aca="false">(AZ42-AZ41)/AZ41</f>
        <v>0.00292494531889087</v>
      </c>
      <c r="BB42" s="11" t="n">
        <f aca="false">BB41*3/4+BB45*1/4</f>
        <v>53</v>
      </c>
      <c r="BC42" s="41" t="n">
        <f aca="false">'Central scenario'!BC42</f>
        <v>11.3722743431335</v>
      </c>
      <c r="BD42" s="11" t="n">
        <f aca="false">BB42+BC42/2</f>
        <v>58.6861371715667</v>
      </c>
      <c r="BE42" s="36" t="n">
        <f aca="false">BD42/BD41-1</f>
        <v>0</v>
      </c>
      <c r="BF42" s="5" t="n">
        <f aca="false">BF41*(1+AY42)*(1+BA42)*(1-BE42)</f>
        <v>101.185195659207</v>
      </c>
      <c r="BG42" s="5"/>
      <c r="BH42" s="5"/>
      <c r="BI42" s="36" t="n">
        <f aca="false">T49/AG49</f>
        <v>0.0172991955647678</v>
      </c>
      <c r="BJ42" s="5"/>
      <c r="BK42" s="5"/>
      <c r="BL42" s="5"/>
      <c r="BM42" s="5"/>
      <c r="BN42" s="5"/>
      <c r="BO42" s="5"/>
      <c r="BP42" s="5"/>
    </row>
    <row r="43" customFormat="false" ht="12.75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56" t="n">
        <f aca="false">'High pensions'!Q43</f>
        <v>105821990.046342</v>
      </c>
      <c r="E43" s="9"/>
      <c r="F43" s="56" t="n">
        <f aca="false">'High pensions'!I43</f>
        <v>19234399.3296301</v>
      </c>
      <c r="G43" s="56" t="n">
        <f aca="false">'High pensions'!K43</f>
        <v>460536.846077021</v>
      </c>
      <c r="H43" s="56" t="n">
        <f aca="false">'High pensions'!V43</f>
        <v>2533737.84677857</v>
      </c>
      <c r="I43" s="56" t="n">
        <f aca="false">'High pensions'!M43</f>
        <v>14243.407610629</v>
      </c>
      <c r="J43" s="56" t="n">
        <f aca="false">'High pensions'!W43</f>
        <v>78363.0261890253</v>
      </c>
      <c r="K43" s="9"/>
      <c r="L43" s="56" t="n">
        <f aca="false">'High pensions'!N43</f>
        <v>2565271.73711311</v>
      </c>
      <c r="M43" s="42"/>
      <c r="N43" s="56" t="n">
        <f aca="false">'High pensions'!L43</f>
        <v>824851.105218671</v>
      </c>
      <c r="O43" s="9"/>
      <c r="P43" s="56" t="n">
        <f aca="false">'High pensions'!X43</f>
        <v>17849294.6491604</v>
      </c>
      <c r="Q43" s="42"/>
      <c r="R43" s="56" t="n">
        <f aca="false">'High SIPA income'!G38</f>
        <v>24185891.0725029</v>
      </c>
      <c r="S43" s="42"/>
      <c r="T43" s="56" t="n">
        <f aca="false">'High SIPA income'!J38</f>
        <v>92476850.7480099</v>
      </c>
      <c r="U43" s="9"/>
      <c r="V43" s="56" t="n">
        <f aca="false">'High SIPA income'!F38</f>
        <v>135321.583558775</v>
      </c>
      <c r="W43" s="42"/>
      <c r="X43" s="56" t="n">
        <f aca="false">'High SIPA income'!M38</f>
        <v>339888.80360453</v>
      </c>
      <c r="Y43" s="9"/>
      <c r="Z43" s="9" t="n">
        <f aca="false">R43+V43-N43-L43-F43</f>
        <v>1696690.48409977</v>
      </c>
      <c r="AA43" s="9"/>
      <c r="AB43" s="9" t="n">
        <f aca="false">T43-P43-D43</f>
        <v>-31194433.9474921</v>
      </c>
      <c r="AC43" s="24"/>
      <c r="AD43" s="9"/>
      <c r="AE43" s="9"/>
      <c r="AF43" s="9"/>
      <c r="AG43" s="9" t="n">
        <f aca="false">BF43/100*$AG$37</f>
        <v>5396229937.27095</v>
      </c>
      <c r="AH43" s="43" t="n">
        <f aca="false">(AG43-AG42)/AG42</f>
        <v>0.0155934309640087</v>
      </c>
      <c r="AI43" s="43"/>
      <c r="AJ43" s="43" t="n">
        <f aca="false">AB43/AG43</f>
        <v>-0.00578078293736833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11977183</v>
      </c>
      <c r="AX43" s="7"/>
      <c r="AY43" s="43" t="n">
        <f aca="false">(AW43-AW42)/AW42</f>
        <v>0.00751320653234092</v>
      </c>
      <c r="AZ43" s="12" t="n">
        <f aca="false">workers_and_wage_high!B31</f>
        <v>6896.59599889326</v>
      </c>
      <c r="BA43" s="43" t="n">
        <f aca="false">(AZ43-AZ42)/AZ42</f>
        <v>0.00801996875006582</v>
      </c>
      <c r="BB43" s="12" t="n">
        <f aca="false">BB41*2/4+BB45*2/4</f>
        <v>53</v>
      </c>
      <c r="BC43" s="48" t="n">
        <f aca="false">'Central scenario'!BC43</f>
        <v>11.3722743431335</v>
      </c>
      <c r="BD43" s="12" t="n">
        <f aca="false">BB43+BC43/2</f>
        <v>58.6861371715667</v>
      </c>
      <c r="BE43" s="43" t="n">
        <f aca="false">BD43/BD42-1</f>
        <v>0</v>
      </c>
      <c r="BF43" s="7" t="n">
        <f aca="false">BF42*(1+AY43)*(1+BA43)*(1-BE43)</f>
        <v>102.763020022299</v>
      </c>
      <c r="BG43" s="7"/>
      <c r="BH43" s="7"/>
      <c r="BI43" s="43" t="n">
        <f aca="false">T50/AG50</f>
        <v>0.0152841232364117</v>
      </c>
      <c r="BJ43" s="7"/>
      <c r="BK43" s="7"/>
      <c r="BL43" s="7"/>
      <c r="BM43" s="7"/>
      <c r="BN43" s="7"/>
      <c r="BO43" s="7"/>
      <c r="BP43" s="7"/>
    </row>
    <row r="44" customFormat="false" ht="12.75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56" t="n">
        <f aca="false">'High pensions'!Q44</f>
        <v>107392476.995847</v>
      </c>
      <c r="E44" s="9"/>
      <c r="F44" s="56" t="n">
        <f aca="false">'High pensions'!I44</f>
        <v>19519853.9229101</v>
      </c>
      <c r="G44" s="56" t="n">
        <f aca="false">'High pensions'!K44</f>
        <v>487707.29215534</v>
      </c>
      <c r="H44" s="56" t="n">
        <f aca="false">'High pensions'!V44</f>
        <v>2683221.62452386</v>
      </c>
      <c r="I44" s="56" t="n">
        <f aca="false">'High pensions'!M44</f>
        <v>15083.730685217</v>
      </c>
      <c r="J44" s="56" t="n">
        <f aca="false">'High pensions'!W44</f>
        <v>82986.2358100176</v>
      </c>
      <c r="K44" s="9"/>
      <c r="L44" s="56" t="n">
        <f aca="false">'High pensions'!N44</f>
        <v>2597887.65917915</v>
      </c>
      <c r="M44" s="42"/>
      <c r="N44" s="56" t="n">
        <f aca="false">'High pensions'!L44</f>
        <v>839517.034044985</v>
      </c>
      <c r="O44" s="9"/>
      <c r="P44" s="56" t="n">
        <f aca="false">'High pensions'!X44</f>
        <v>18099226.4370645</v>
      </c>
      <c r="Q44" s="42"/>
      <c r="R44" s="56" t="n">
        <f aca="false">'High SIPA income'!G39</f>
        <v>21455399.9098183</v>
      </c>
      <c r="S44" s="42"/>
      <c r="T44" s="56" t="n">
        <f aca="false">'High SIPA income'!J39</f>
        <v>82036581.1311747</v>
      </c>
      <c r="U44" s="9"/>
      <c r="V44" s="56" t="n">
        <f aca="false">'High SIPA income'!F39</f>
        <v>134470.984065683</v>
      </c>
      <c r="W44" s="42"/>
      <c r="X44" s="56" t="n">
        <f aca="false">'High SIPA income'!M39</f>
        <v>337752.342912522</v>
      </c>
      <c r="Y44" s="9"/>
      <c r="Z44" s="9" t="n">
        <f aca="false">R44+V44-N44-L44-F44</f>
        <v>-1367387.7222502</v>
      </c>
      <c r="AA44" s="9"/>
      <c r="AB44" s="9" t="n">
        <f aca="false">T44-P44-D44</f>
        <v>-43455122.3017366</v>
      </c>
      <c r="AC44" s="24"/>
      <c r="AD44" s="9"/>
      <c r="AE44" s="9"/>
      <c r="AF44" s="9"/>
      <c r="AG44" s="9" t="n">
        <f aca="false">BF44/100*$AG$37</f>
        <v>5457609849.85903</v>
      </c>
      <c r="AH44" s="43" t="n">
        <f aca="false">(AG44-AG43)/AG43</f>
        <v>0.0113745917615809</v>
      </c>
      <c r="AI44" s="43"/>
      <c r="AJ44" s="43" t="n">
        <f aca="false">AB44/AG44</f>
        <v>-0.0079622991560782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12003953</v>
      </c>
      <c r="AX44" s="7"/>
      <c r="AY44" s="43" t="n">
        <f aca="false">(AW44-AW43)/AW43</f>
        <v>0.00223508315770077</v>
      </c>
      <c r="AZ44" s="12" t="n">
        <f aca="false">workers_and_wage_high!B32</f>
        <v>6959.48693089973</v>
      </c>
      <c r="BA44" s="43" t="n">
        <f aca="false">(AZ44-AZ43)/AZ43</f>
        <v>0.00911912659760886</v>
      </c>
      <c r="BB44" s="12" t="n">
        <f aca="false">BB41*1/4+BB45*3/4</f>
        <v>53</v>
      </c>
      <c r="BC44" s="48" t="n">
        <f aca="false">'Central scenario'!BC44</f>
        <v>11.3722743431335</v>
      </c>
      <c r="BD44" s="12" t="n">
        <f aca="false">BB44+BC44/2</f>
        <v>58.6861371715667</v>
      </c>
      <c r="BE44" s="43" t="n">
        <f aca="false">BD44/BD43-1</f>
        <v>0</v>
      </c>
      <c r="BF44" s="7" t="n">
        <f aca="false">BF43*(1+AY44)*(1+BA44)*(1-BE44)</f>
        <v>103.93190742324</v>
      </c>
      <c r="BG44" s="7"/>
      <c r="BH44" s="7"/>
      <c r="BI44" s="43" t="n">
        <f aca="false">T51/AG51</f>
        <v>0.0175665726971519</v>
      </c>
      <c r="BJ44" s="7"/>
      <c r="BK44" s="7"/>
      <c r="BL44" s="7"/>
      <c r="BM44" s="7"/>
      <c r="BN44" s="7"/>
      <c r="BO44" s="7"/>
      <c r="BP44" s="7"/>
    </row>
    <row r="45" customFormat="false" ht="12.75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56" t="n">
        <f aca="false">'High pensions'!Q45</f>
        <v>108985925.599705</v>
      </c>
      <c r="E45" s="9"/>
      <c r="F45" s="56" t="n">
        <f aca="false">'High pensions'!I45</f>
        <v>19809482.068671</v>
      </c>
      <c r="G45" s="56" t="n">
        <f aca="false">'High pensions'!K45</f>
        <v>514536.74924107</v>
      </c>
      <c r="H45" s="56" t="n">
        <f aca="false">'High pensions'!V45</f>
        <v>2830829.38143994</v>
      </c>
      <c r="I45" s="56" t="n">
        <f aca="false">'High pensions'!M45</f>
        <v>15913.507708487</v>
      </c>
      <c r="J45" s="56" t="n">
        <f aca="false">'High pensions'!W45</f>
        <v>87551.4241682471</v>
      </c>
      <c r="K45" s="9"/>
      <c r="L45" s="56" t="n">
        <f aca="false">'High pensions'!N45</f>
        <v>2571696.86020134</v>
      </c>
      <c r="M45" s="42"/>
      <c r="N45" s="56" t="n">
        <f aca="false">'High pensions'!L45</f>
        <v>854124.669950612</v>
      </c>
      <c r="O45" s="9"/>
      <c r="P45" s="56" t="n">
        <f aca="false">'High pensions'!X45</f>
        <v>18043689.1594661</v>
      </c>
      <c r="Q45" s="42"/>
      <c r="R45" s="56" t="n">
        <f aca="false">'High SIPA income'!G40</f>
        <v>24862686.4975856</v>
      </c>
      <c r="S45" s="42" t="n">
        <f aca="false">SUM(T42:T45)/AVERAGE(AG42:AG45)</f>
        <v>0.0644253219247852</v>
      </c>
      <c r="T45" s="56" t="n">
        <f aca="false">'High SIPA income'!J40</f>
        <v>95064636.714824</v>
      </c>
      <c r="U45" s="9"/>
      <c r="V45" s="56" t="n">
        <f aca="false">'High SIPA income'!F40</f>
        <v>135126.01848995</v>
      </c>
      <c r="W45" s="42"/>
      <c r="X45" s="56" t="n">
        <f aca="false">'High SIPA income'!M40</f>
        <v>339397.600534616</v>
      </c>
      <c r="Y45" s="9"/>
      <c r="Z45" s="9" t="n">
        <f aca="false">R45+V45-N45-L45-F45</f>
        <v>1762508.9172526</v>
      </c>
      <c r="AA45" s="9"/>
      <c r="AB45" s="9" t="n">
        <f aca="false">T45-P45-D45</f>
        <v>-31964978.0443476</v>
      </c>
      <c r="AC45" s="24"/>
      <c r="AD45" s="9"/>
      <c r="AE45" s="9"/>
      <c r="AF45" s="9"/>
      <c r="AG45" s="9" t="n">
        <f aca="false">BF45/100*$AG$37</f>
        <v>5540783528.06778</v>
      </c>
      <c r="AH45" s="43" t="n">
        <f aca="false">(AG45-AG44)/AG44</f>
        <v>0.0152399457815586</v>
      </c>
      <c r="AI45" s="43" t="n">
        <f aca="false">(AG45-AG41)/AG41</f>
        <v>0.0523478899890587</v>
      </c>
      <c r="AJ45" s="43" t="n">
        <f aca="false">AB45/AG45</f>
        <v>-0.00576903571172265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12074069</v>
      </c>
      <c r="AX45" s="7"/>
      <c r="AY45" s="43" t="n">
        <f aca="false">(AW45-AW44)/AW44</f>
        <v>0.005841075852263</v>
      </c>
      <c r="AZ45" s="12" t="n">
        <f aca="false">workers_and_wage_high!B33</f>
        <v>7024.51838965452</v>
      </c>
      <c r="BA45" s="43" t="n">
        <f aca="false">(AZ45-AZ44)/AZ44</f>
        <v>0.00934428922713455</v>
      </c>
      <c r="BB45" s="12" t="n">
        <v>53</v>
      </c>
      <c r="BC45" s="48" t="n">
        <f aca="false">'Central scenario'!BC45</f>
        <v>11.3722743431335</v>
      </c>
      <c r="BD45" s="12" t="n">
        <f aca="false">BB45+BC45/2</f>
        <v>58.6861371715667</v>
      </c>
      <c r="BE45" s="43" t="n">
        <f aca="false">BD45/BD44-1</f>
        <v>0</v>
      </c>
      <c r="BF45" s="7" t="n">
        <f aca="false">BF44*(1+AY45)*(1+BA45)*(1-BE45)</f>
        <v>105.515824057344</v>
      </c>
      <c r="BG45" s="50" t="n">
        <f aca="false">(BB45-BB41)/BB41</f>
        <v>0</v>
      </c>
      <c r="BH45" s="7"/>
      <c r="BI45" s="43" t="n">
        <f aca="false">T52/AG52</f>
        <v>0.0152953736219361</v>
      </c>
      <c r="BJ45" s="7"/>
      <c r="BK45" s="7"/>
      <c r="BL45" s="7"/>
      <c r="BM45" s="7"/>
      <c r="BN45" s="7"/>
      <c r="BO45" s="7"/>
      <c r="BP45" s="7"/>
    </row>
    <row r="46" customFormat="false" ht="12.75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5" t="n">
        <f aca="false">'High pensions'!Q46</f>
        <v>110305877.894258</v>
      </c>
      <c r="E46" s="6"/>
      <c r="F46" s="55" t="n">
        <f aca="false">'High pensions'!I46</f>
        <v>20049399.0227783</v>
      </c>
      <c r="G46" s="55" t="n">
        <f aca="false">'High pensions'!K46</f>
        <v>515533.982325437</v>
      </c>
      <c r="H46" s="55" t="n">
        <f aca="false">'High pensions'!V46</f>
        <v>2836315.8636388</v>
      </c>
      <c r="I46" s="55" t="n">
        <f aca="false">'High pensions'!M46</f>
        <v>15944.349968828</v>
      </c>
      <c r="J46" s="55" t="n">
        <f aca="false">'High pensions'!W46</f>
        <v>87721.1091847055</v>
      </c>
      <c r="K46" s="6"/>
      <c r="L46" s="55" t="n">
        <f aca="false">'High pensions'!N46</f>
        <v>3163248.07532934</v>
      </c>
      <c r="M46" s="8"/>
      <c r="N46" s="55" t="n">
        <f aca="false">'High pensions'!L46</f>
        <v>866439.674552772</v>
      </c>
      <c r="O46" s="6"/>
      <c r="P46" s="55" t="n">
        <f aca="false">'High pensions'!X46</f>
        <v>21181004.7486888</v>
      </c>
      <c r="Q46" s="8"/>
      <c r="R46" s="55" t="n">
        <f aca="false">'High SIPA income'!G41</f>
        <v>21916715.7935232</v>
      </c>
      <c r="S46" s="8"/>
      <c r="T46" s="55" t="n">
        <f aca="false">'High SIPA income'!J41</f>
        <v>83800462.3955523</v>
      </c>
      <c r="U46" s="6"/>
      <c r="V46" s="55" t="n">
        <f aca="false">'High SIPA income'!F41</f>
        <v>138870.255349375</v>
      </c>
      <c r="W46" s="8"/>
      <c r="X46" s="55" t="n">
        <f aca="false">'High SIPA income'!M41</f>
        <v>348802.044032051</v>
      </c>
      <c r="Y46" s="6"/>
      <c r="Z46" s="6" t="n">
        <f aca="false">R46+V46-N46-L46-F46</f>
        <v>-2023500.72378776</v>
      </c>
      <c r="AA46" s="6"/>
      <c r="AB46" s="6" t="n">
        <f aca="false">T46-P46-D46</f>
        <v>-47686420.2473944</v>
      </c>
      <c r="AC46" s="24"/>
      <c r="AD46" s="6"/>
      <c r="AE46" s="6"/>
      <c r="AF46" s="6"/>
      <c r="AG46" s="6" t="n">
        <f aca="false">BF46/100*$AG$37</f>
        <v>5612446585.34218</v>
      </c>
      <c r="AH46" s="36" t="n">
        <f aca="false">(AG46-AG45)/AG45</f>
        <v>0.0129337406724842</v>
      </c>
      <c r="AI46" s="36"/>
      <c r="AJ46" s="36" t="n">
        <f aca="false">AB46/AG46</f>
        <v>-0.00849654772161846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0.0117545934886026</v>
      </c>
      <c r="AV46" s="5"/>
      <c r="AW46" s="5" t="n">
        <f aca="false">workers_and_wage_high!C34</f>
        <v>12165959</v>
      </c>
      <c r="AX46" s="5"/>
      <c r="AY46" s="36" t="n">
        <f aca="false">(AW46-AW45)/AW45</f>
        <v>0.00761052467068061</v>
      </c>
      <c r="AZ46" s="11" t="n">
        <f aca="false">workers_and_wage_high!B34</f>
        <v>7061.62898723288</v>
      </c>
      <c r="BA46" s="36" t="n">
        <f aca="false">(AZ46-AZ45)/AZ45</f>
        <v>0.00528300952745951</v>
      </c>
      <c r="BB46" s="11" t="n">
        <f aca="false">BB45*3/4+BB49*1/4</f>
        <v>53</v>
      </c>
      <c r="BC46" s="41" t="n">
        <f aca="false">'Central scenario'!BC46</f>
        <v>11.3722743431335</v>
      </c>
      <c r="BD46" s="11" t="n">
        <f aca="false">BB46+BC46/2</f>
        <v>58.6861371715667</v>
      </c>
      <c r="BE46" s="36" t="n">
        <f aca="false">BD46/BD45-1</f>
        <v>0</v>
      </c>
      <c r="BF46" s="5" t="n">
        <f aca="false">BF45*(1+AY46)*(1+BA46)*(1-BE46)</f>
        <v>106.880538362545</v>
      </c>
      <c r="BG46" s="5"/>
      <c r="BH46" s="5"/>
      <c r="BI46" s="36" t="n">
        <f aca="false">T53/AG53</f>
        <v>0.0177497429253436</v>
      </c>
      <c r="BJ46" s="5"/>
      <c r="BK46" s="5"/>
      <c r="BL46" s="5"/>
      <c r="BM46" s="5"/>
      <c r="BN46" s="5"/>
      <c r="BO46" s="5"/>
      <c r="BP46" s="5"/>
    </row>
    <row r="47" customFormat="false" ht="12.75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56" t="n">
        <f aca="false">'High pensions'!Q47</f>
        <v>110971509.793763</v>
      </c>
      <c r="E47" s="9"/>
      <c r="F47" s="56" t="n">
        <f aca="false">'High pensions'!I47</f>
        <v>20170385.4997479</v>
      </c>
      <c r="G47" s="56" t="n">
        <f aca="false">'High pensions'!K47</f>
        <v>534940.035940534</v>
      </c>
      <c r="H47" s="56" t="n">
        <f aca="false">'High pensions'!V47</f>
        <v>2943082.24491758</v>
      </c>
      <c r="I47" s="56" t="n">
        <f aca="false">'High pensions'!M47</f>
        <v>16544.537194037</v>
      </c>
      <c r="J47" s="56" t="n">
        <f aca="false">'High pensions'!W47</f>
        <v>91023.1622139449</v>
      </c>
      <c r="K47" s="9"/>
      <c r="L47" s="56" t="n">
        <f aca="false">'High pensions'!N47</f>
        <v>2660810.21127759</v>
      </c>
      <c r="M47" s="42"/>
      <c r="N47" s="56" t="n">
        <f aca="false">'High pensions'!L47</f>
        <v>873702.064483464</v>
      </c>
      <c r="O47" s="9"/>
      <c r="P47" s="56" t="n">
        <f aca="false">'High pensions'!X47</f>
        <v>18613807.8102824</v>
      </c>
      <c r="Q47" s="42"/>
      <c r="R47" s="56" t="n">
        <f aca="false">'High SIPA income'!G42</f>
        <v>25582769.2909889</v>
      </c>
      <c r="S47" s="42"/>
      <c r="T47" s="56" t="n">
        <f aca="false">'High SIPA income'!J42</f>
        <v>97817935.6862012</v>
      </c>
      <c r="U47" s="9"/>
      <c r="V47" s="56" t="n">
        <f aca="false">'High SIPA income'!F42</f>
        <v>141590.417582574</v>
      </c>
      <c r="W47" s="42"/>
      <c r="X47" s="56" t="n">
        <f aca="false">'High SIPA income'!M42</f>
        <v>355634.307317314</v>
      </c>
      <c r="Y47" s="9"/>
      <c r="Z47" s="9" t="n">
        <f aca="false">R47+V47-N47-L47-F47</f>
        <v>2019461.93306255</v>
      </c>
      <c r="AA47" s="9"/>
      <c r="AB47" s="9" t="n">
        <f aca="false">T47-P47-D47</f>
        <v>-31767381.9178441</v>
      </c>
      <c r="AC47" s="24"/>
      <c r="AD47" s="9"/>
      <c r="AE47" s="9"/>
      <c r="AF47" s="9"/>
      <c r="AG47" s="9" t="n">
        <f aca="false">BF47/100*$AG$37</f>
        <v>5650269766.67357</v>
      </c>
      <c r="AH47" s="43" t="n">
        <f aca="false">(AG47-AG46)/AG46</f>
        <v>0.00673916103365184</v>
      </c>
      <c r="AI47" s="43"/>
      <c r="AJ47" s="43" t="n">
        <f aca="false">AB47/AG47</f>
        <v>-0.0056222770291809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12168197</v>
      </c>
      <c r="AX47" s="7"/>
      <c r="AY47" s="43" t="n">
        <f aca="false">(AW47-AW46)/AW46</f>
        <v>0.000183955905161278</v>
      </c>
      <c r="AZ47" s="12" t="n">
        <f aca="false">workers_and_wage_high!B35</f>
        <v>7107.91089995434</v>
      </c>
      <c r="BA47" s="43" t="n">
        <f aca="false">(AZ47-AZ46)/AZ46</f>
        <v>0.00655399948158357</v>
      </c>
      <c r="BB47" s="12" t="n">
        <f aca="false">BB45*2/4+BB49*2/4</f>
        <v>53</v>
      </c>
      <c r="BC47" s="48" t="n">
        <f aca="false">'Central scenario'!BC47</f>
        <v>11.3722743431335</v>
      </c>
      <c r="BD47" s="12" t="n">
        <f aca="false">BB47+BC47/2</f>
        <v>58.6861371715667</v>
      </c>
      <c r="BE47" s="43" t="n">
        <f aca="false">BD47/BD46-1</f>
        <v>0</v>
      </c>
      <c r="BF47" s="7" t="n">
        <f aca="false">BF46*(1+AY47)*(1+BA47)*(1-BE47)</f>
        <v>107.600823521933</v>
      </c>
      <c r="BG47" s="7"/>
      <c r="BH47" s="7"/>
      <c r="BI47" s="43" t="n">
        <f aca="false">T54/AG54</f>
        <v>0.0156112452658526</v>
      </c>
      <c r="BJ47" s="7"/>
      <c r="BK47" s="7"/>
      <c r="BL47" s="7"/>
      <c r="BM47" s="7"/>
      <c r="BN47" s="7"/>
      <c r="BO47" s="7"/>
      <c r="BP47" s="7"/>
    </row>
    <row r="48" customFormat="false" ht="12.75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56" t="n">
        <f aca="false">'High pensions'!Q48</f>
        <v>111967602.086465</v>
      </c>
      <c r="E48" s="9"/>
      <c r="F48" s="56" t="n">
        <f aca="false">'High pensions'!I48</f>
        <v>20351437.0649151</v>
      </c>
      <c r="G48" s="56" t="n">
        <f aca="false">'High pensions'!K48</f>
        <v>566215.405461027</v>
      </c>
      <c r="H48" s="56" t="n">
        <f aca="false">'High pensions'!V48</f>
        <v>3115150.10029348</v>
      </c>
      <c r="I48" s="56" t="n">
        <f aca="false">'High pensions'!M48</f>
        <v>17511.816663743</v>
      </c>
      <c r="J48" s="56" t="n">
        <f aca="false">'High pensions'!W48</f>
        <v>96344.8484626845</v>
      </c>
      <c r="K48" s="9"/>
      <c r="L48" s="56" t="n">
        <f aca="false">'High pensions'!N48</f>
        <v>2604017.89079936</v>
      </c>
      <c r="M48" s="42"/>
      <c r="N48" s="56" t="n">
        <f aca="false">'High pensions'!L48</f>
        <v>883724.268298358</v>
      </c>
      <c r="O48" s="9"/>
      <c r="P48" s="56" t="n">
        <f aca="false">'High pensions'!X48</f>
        <v>18374251.3977029</v>
      </c>
      <c r="Q48" s="42"/>
      <c r="R48" s="56" t="n">
        <f aca="false">'High SIPA income'!G43</f>
        <v>22473945.2650542</v>
      </c>
      <c r="S48" s="42"/>
      <c r="T48" s="56" t="n">
        <f aca="false">'High SIPA income'!J43</f>
        <v>85931077.5759766</v>
      </c>
      <c r="U48" s="9"/>
      <c r="V48" s="56" t="n">
        <f aca="false">'High SIPA income'!F43</f>
        <v>147889.990776122</v>
      </c>
      <c r="W48" s="42"/>
      <c r="X48" s="56" t="n">
        <f aca="false">'High SIPA income'!M43</f>
        <v>371457.018962158</v>
      </c>
      <c r="Y48" s="9"/>
      <c r="Z48" s="9" t="n">
        <f aca="false">R48+V48-N48-L48-F48</f>
        <v>-1217343.96818245</v>
      </c>
      <c r="AA48" s="9"/>
      <c r="AB48" s="9" t="n">
        <f aca="false">T48-P48-D48</f>
        <v>-44410775.9081913</v>
      </c>
      <c r="AC48" s="24"/>
      <c r="AD48" s="9"/>
      <c r="AE48" s="9"/>
      <c r="AF48" s="9"/>
      <c r="AG48" s="9" t="n">
        <f aca="false">BF48/100*$AG$37</f>
        <v>5722910756.82361</v>
      </c>
      <c r="AH48" s="43" t="n">
        <f aca="false">(AG48-AG47)/AG47</f>
        <v>0.0128561985798423</v>
      </c>
      <c r="AI48" s="43"/>
      <c r="AJ48" s="43" t="n">
        <f aca="false">AB48/AG48</f>
        <v>-0.00776017271547331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12208077</v>
      </c>
      <c r="AX48" s="7"/>
      <c r="AY48" s="43" t="n">
        <f aca="false">(AW48-AW47)/AW47</f>
        <v>0.00327739598561726</v>
      </c>
      <c r="AZ48" s="12" t="n">
        <f aca="false">workers_and_wage_high!B36</f>
        <v>7175.77376185119</v>
      </c>
      <c r="BA48" s="43" t="n">
        <f aca="false">(AZ48-AZ47)/AZ47</f>
        <v>0.00954751161797575</v>
      </c>
      <c r="BB48" s="12" t="n">
        <f aca="false">BB45*1/4+BB49*3/4</f>
        <v>53</v>
      </c>
      <c r="BC48" s="48" t="n">
        <f aca="false">'Central scenario'!BC48</f>
        <v>11.3722743431335</v>
      </c>
      <c r="BD48" s="12" t="n">
        <f aca="false">BB48+BC48/2</f>
        <v>58.6861371715667</v>
      </c>
      <c r="BE48" s="43" t="n">
        <f aca="false">BD48/BD47-1</f>
        <v>0</v>
      </c>
      <c r="BF48" s="7" t="n">
        <f aca="false">BF47*(1+AY48)*(1+BA48)*(1-BE48)</f>
        <v>108.984161076486</v>
      </c>
      <c r="BG48" s="7"/>
      <c r="BH48" s="7"/>
      <c r="BI48" s="43" t="n">
        <f aca="false">T55/AG55</f>
        <v>0.0180594235539865</v>
      </c>
      <c r="BJ48" s="7"/>
      <c r="BK48" s="7"/>
      <c r="BL48" s="7"/>
      <c r="BM48" s="7"/>
      <c r="BN48" s="7"/>
      <c r="BO48" s="7"/>
      <c r="BP48" s="7"/>
    </row>
    <row r="49" customFormat="false" ht="12.75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56" t="n">
        <f aca="false">'High pensions'!Q49</f>
        <v>112729817.539219</v>
      </c>
      <c r="E49" s="9"/>
      <c r="F49" s="56" t="n">
        <f aca="false">'High pensions'!I49</f>
        <v>20489978.745969</v>
      </c>
      <c r="G49" s="56" t="n">
        <f aca="false">'High pensions'!K49</f>
        <v>591570.822222615</v>
      </c>
      <c r="H49" s="56" t="n">
        <f aca="false">'High pensions'!V49</f>
        <v>3254648.12225834</v>
      </c>
      <c r="I49" s="56" t="n">
        <f aca="false">'High pensions'!M49</f>
        <v>18296.004811009</v>
      </c>
      <c r="J49" s="56" t="n">
        <f aca="false">'High pensions'!W49</f>
        <v>100659.220276033</v>
      </c>
      <c r="K49" s="9"/>
      <c r="L49" s="56" t="n">
        <f aca="false">'High pensions'!N49</f>
        <v>2636229.78422206</v>
      </c>
      <c r="M49" s="42"/>
      <c r="N49" s="56" t="n">
        <f aca="false">'High pensions'!L49</f>
        <v>891759.130930893</v>
      </c>
      <c r="O49" s="9"/>
      <c r="P49" s="56" t="n">
        <f aca="false">'High pensions'!X49</f>
        <v>18585604.5093386</v>
      </c>
      <c r="Q49" s="42"/>
      <c r="R49" s="56" t="n">
        <f aca="false">'High SIPA income'!G44</f>
        <v>26267540.0061659</v>
      </c>
      <c r="S49" s="42"/>
      <c r="T49" s="56" t="n">
        <f aca="false">'High SIPA income'!J44</f>
        <v>100436215.865922</v>
      </c>
      <c r="U49" s="9"/>
      <c r="V49" s="56" t="n">
        <f aca="false">'High SIPA income'!F44</f>
        <v>145909.607320735</v>
      </c>
      <c r="W49" s="42"/>
      <c r="X49" s="56" t="n">
        <f aca="false">'High SIPA income'!M44</f>
        <v>366482.866682619</v>
      </c>
      <c r="Y49" s="9"/>
      <c r="Z49" s="9" t="n">
        <f aca="false">R49+V49-N49-L49-F49</f>
        <v>2395481.95236468</v>
      </c>
      <c r="AA49" s="9"/>
      <c r="AB49" s="9" t="n">
        <f aca="false">T49-P49-D49</f>
        <v>-30879206.1826355</v>
      </c>
      <c r="AC49" s="24"/>
      <c r="AD49" s="9"/>
      <c r="AE49" s="9"/>
      <c r="AF49" s="9"/>
      <c r="AG49" s="9" t="n">
        <f aca="false">BF49/100*$AG$37</f>
        <v>5805831576.95924</v>
      </c>
      <c r="AH49" s="43" t="n">
        <f aca="false">(AG49-AG48)/AG48</f>
        <v>0.014489273668432</v>
      </c>
      <c r="AI49" s="43" t="n">
        <f aca="false">(AG49-AG45)/AG45</f>
        <v>0.0478358426292618</v>
      </c>
      <c r="AJ49" s="43" t="n">
        <f aca="false">AB49/AG49</f>
        <v>-0.00531865345615283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12268752</v>
      </c>
      <c r="AX49" s="7"/>
      <c r="AY49" s="43" t="n">
        <f aca="false">(AW49-AW48)/AW48</f>
        <v>0.00497007022481919</v>
      </c>
      <c r="AZ49" s="12" t="n">
        <f aca="false">workers_and_wage_high!B37</f>
        <v>7243.74359730024</v>
      </c>
      <c r="BA49" s="43" t="n">
        <f aca="false">(AZ49-AZ48)/AZ48</f>
        <v>0.00947212631067056</v>
      </c>
      <c r="BB49" s="12" t="n">
        <v>53</v>
      </c>
      <c r="BC49" s="48" t="n">
        <f aca="false">'Central scenario'!BC49</f>
        <v>11.3722743431335</v>
      </c>
      <c r="BD49" s="12" t="n">
        <f aca="false">BB49+BC49/2</f>
        <v>58.6861371715667</v>
      </c>
      <c r="BE49" s="43" t="n">
        <f aca="false">BD49/BD48-1</f>
        <v>0</v>
      </c>
      <c r="BF49" s="7" t="n">
        <f aca="false">BF48*(1+AY49)*(1+BA49)*(1-BE49)</f>
        <v>110.563262411848</v>
      </c>
      <c r="BG49" s="50" t="n">
        <f aca="false">(BB49-BB45)/BB45</f>
        <v>0</v>
      </c>
      <c r="BH49" s="7"/>
      <c r="BI49" s="43" t="n">
        <f aca="false">T56/AG56</f>
        <v>0.0158757251284285</v>
      </c>
      <c r="BJ49" s="7"/>
      <c r="BK49" s="7"/>
      <c r="BL49" s="7"/>
      <c r="BM49" s="7"/>
      <c r="BN49" s="7"/>
      <c r="BO49" s="7"/>
      <c r="BP49" s="7"/>
    </row>
    <row r="50" customFormat="false" ht="12.75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5" t="n">
        <f aca="false">'High pensions'!Q50</f>
        <v>113974171.377982</v>
      </c>
      <c r="E50" s="6"/>
      <c r="F50" s="55" t="n">
        <f aca="false">'High pensions'!I50</f>
        <v>20716154.7858605</v>
      </c>
      <c r="G50" s="55" t="n">
        <f aca="false">'High pensions'!K50</f>
        <v>618388.818347539</v>
      </c>
      <c r="H50" s="55" t="n">
        <f aca="false">'High pensions'!V50</f>
        <v>3402192.8243496</v>
      </c>
      <c r="I50" s="55" t="n">
        <f aca="false">'High pensions'!M50</f>
        <v>19125.4273715729</v>
      </c>
      <c r="J50" s="55" t="n">
        <f aca="false">'High pensions'!W50</f>
        <v>105222.458485037</v>
      </c>
      <c r="K50" s="6"/>
      <c r="L50" s="55" t="n">
        <f aca="false">'High pensions'!N50</f>
        <v>3170743.19510125</v>
      </c>
      <c r="M50" s="8"/>
      <c r="N50" s="55" t="n">
        <f aca="false">'High pensions'!L50</f>
        <v>903119.670402326</v>
      </c>
      <c r="O50" s="6"/>
      <c r="P50" s="55" t="n">
        <f aca="false">'High pensions'!X50</f>
        <v>21421699.4756314</v>
      </c>
      <c r="Q50" s="8"/>
      <c r="R50" s="55" t="n">
        <f aca="false">'High SIPA income'!G45</f>
        <v>23371110.6620476</v>
      </c>
      <c r="S50" s="8"/>
      <c r="T50" s="55" t="n">
        <f aca="false">'High SIPA income'!J45</f>
        <v>89361467.2302311</v>
      </c>
      <c r="U50" s="6"/>
      <c r="V50" s="55" t="n">
        <f aca="false">'High SIPA income'!F45</f>
        <v>144876.778828376</v>
      </c>
      <c r="W50" s="8"/>
      <c r="X50" s="55" t="n">
        <f aca="false">'High SIPA income'!M45</f>
        <v>363888.69928253</v>
      </c>
      <c r="Y50" s="6"/>
      <c r="Z50" s="6" t="n">
        <f aca="false">R50+V50-N50-L50-F50</f>
        <v>-1274030.21048802</v>
      </c>
      <c r="AA50" s="6"/>
      <c r="AB50" s="6" t="n">
        <f aca="false">T50-P50-D50</f>
        <v>-46034403.6233821</v>
      </c>
      <c r="AC50" s="24"/>
      <c r="AD50" s="6"/>
      <c r="AE50" s="6"/>
      <c r="AF50" s="6"/>
      <c r="AG50" s="6" t="n">
        <f aca="false">BF50/100*$AG$37</f>
        <v>5846685861.40049</v>
      </c>
      <c r="AH50" s="36" t="n">
        <f aca="false">(AG50-AG49)/AG49</f>
        <v>0.00703676706768062</v>
      </c>
      <c r="AI50" s="36"/>
      <c r="AJ50" s="36" t="n">
        <f aca="false">AB50/AG50</f>
        <v>-0.00787358936578051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0.00883254696032119</v>
      </c>
      <c r="AV50" s="5"/>
      <c r="AW50" s="5" t="n">
        <f aca="false">workers_and_wage_high!C38</f>
        <v>12242893</v>
      </c>
      <c r="AX50" s="5"/>
      <c r="AY50" s="36" t="n">
        <f aca="false">(AW50-AW49)/AW49</f>
        <v>-0.00210771234107593</v>
      </c>
      <c r="AZ50" s="11" t="n">
        <f aca="false">workers_and_wage_high!B38</f>
        <v>7325.72738734599</v>
      </c>
      <c r="BA50" s="36" t="n">
        <f aca="false">(AZ50-AZ49)/AZ49</f>
        <v>0.0113178757564397</v>
      </c>
      <c r="BB50" s="11" t="n">
        <f aca="false">BB49*3/4+BB53*1/4</f>
        <v>53.125</v>
      </c>
      <c r="BC50" s="41" t="n">
        <f aca="false">'Central scenario'!BC50</f>
        <v>11.3722743431335</v>
      </c>
      <c r="BD50" s="11" t="n">
        <f aca="false">BB50+BC50/2</f>
        <v>58.8111371715667</v>
      </c>
      <c r="BE50" s="36" t="n">
        <f aca="false">BD50/BD49-1</f>
        <v>0.0021299749144259</v>
      </c>
      <c r="BF50" s="5" t="n">
        <f aca="false">BF49*(1+AY50)*(1+BA50)*(1-BE50)</f>
        <v>111.341270335683</v>
      </c>
      <c r="BG50" s="5"/>
      <c r="BH50" s="5"/>
      <c r="BI50" s="36" t="n">
        <f aca="false">T57/AG57</f>
        <v>0.0181775384167775</v>
      </c>
      <c r="BJ50" s="5"/>
      <c r="BK50" s="5"/>
      <c r="BL50" s="5"/>
      <c r="BM50" s="5"/>
      <c r="BN50" s="5"/>
      <c r="BO50" s="5"/>
      <c r="BP50" s="5"/>
    </row>
    <row r="51" customFormat="false" ht="12.75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56" t="n">
        <f aca="false">'High pensions'!Q51</f>
        <v>115214271.362135</v>
      </c>
      <c r="E51" s="9"/>
      <c r="F51" s="56" t="n">
        <f aca="false">'High pensions'!I51</f>
        <v>20941557.6373228</v>
      </c>
      <c r="G51" s="56" t="n">
        <f aca="false">'High pensions'!K51</f>
        <v>622063.912245581</v>
      </c>
      <c r="H51" s="56" t="n">
        <f aca="false">'High pensions'!V51</f>
        <v>3422412.10664863</v>
      </c>
      <c r="I51" s="56" t="n">
        <f aca="false">'High pensions'!M51</f>
        <v>19239.0900694509</v>
      </c>
      <c r="J51" s="56" t="n">
        <f aca="false">'High pensions'!W51</f>
        <v>105847.797112844</v>
      </c>
      <c r="K51" s="9"/>
      <c r="L51" s="56" t="n">
        <f aca="false">'High pensions'!N51</f>
        <v>2692664.49772112</v>
      </c>
      <c r="M51" s="42"/>
      <c r="N51" s="56" t="n">
        <f aca="false">'High pensions'!L51</f>
        <v>915337.267697848</v>
      </c>
      <c r="O51" s="9"/>
      <c r="P51" s="56" t="n">
        <f aca="false">'High pensions'!X51</f>
        <v>19008164.4577814</v>
      </c>
      <c r="Q51" s="42"/>
      <c r="R51" s="56" t="n">
        <f aca="false">'High SIPA income'!G46</f>
        <v>27032550.6433263</v>
      </c>
      <c r="S51" s="42"/>
      <c r="T51" s="56" t="n">
        <f aca="false">'High SIPA income'!J46</f>
        <v>103361300.341878</v>
      </c>
      <c r="U51" s="9"/>
      <c r="V51" s="56" t="n">
        <f aca="false">'High SIPA income'!F46</f>
        <v>149081.988106479</v>
      </c>
      <c r="W51" s="42"/>
      <c r="X51" s="56" t="n">
        <f aca="false">'High SIPA income'!M46</f>
        <v>374450.972593648</v>
      </c>
      <c r="Y51" s="9"/>
      <c r="Z51" s="9" t="n">
        <f aca="false">R51+V51-N51-L51-F51</f>
        <v>2632073.22869096</v>
      </c>
      <c r="AA51" s="9"/>
      <c r="AB51" s="9" t="n">
        <f aca="false">T51-P51-D51</f>
        <v>-30861135.4780387</v>
      </c>
      <c r="AC51" s="24"/>
      <c r="AD51" s="9"/>
      <c r="AE51" s="9"/>
      <c r="AF51" s="9"/>
      <c r="AG51" s="9" t="n">
        <f aca="false">BF51/100*$AG$37</f>
        <v>5883976466.20255</v>
      </c>
      <c r="AH51" s="43" t="n">
        <f aca="false">(AG51-AG50)/AG50</f>
        <v>0.00637807566304484</v>
      </c>
      <c r="AI51" s="43"/>
      <c r="AJ51" s="43" t="n">
        <f aca="false">AB51/AG51</f>
        <v>-0.00524494543023828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12283997</v>
      </c>
      <c r="AX51" s="7"/>
      <c r="AY51" s="43" t="n">
        <f aca="false">(AW51-AW50)/AW50</f>
        <v>0.00335737639788243</v>
      </c>
      <c r="AZ51" s="12" t="n">
        <f aca="false">workers_and_wage_high!B39</f>
        <v>7363.4327521854</v>
      </c>
      <c r="BA51" s="43" t="n">
        <f aca="false">(AZ51-AZ50)/AZ50</f>
        <v>0.00514697897502168</v>
      </c>
      <c r="BB51" s="12" t="n">
        <f aca="false">BB49*2/4+BB53*2/4</f>
        <v>53.25</v>
      </c>
      <c r="BC51" s="48" t="n">
        <f aca="false">'Central scenario'!BC51</f>
        <v>11.3722743431335</v>
      </c>
      <c r="BD51" s="12" t="n">
        <f aca="false">BB51+BC51/2</f>
        <v>58.9361371715667</v>
      </c>
      <c r="BE51" s="43" t="n">
        <f aca="false">BD51/BD50-1</f>
        <v>0.00212544776400669</v>
      </c>
      <c r="BF51" s="7" t="n">
        <f aca="false">BF50*(1+AY51)*(1+BA51)*(1-BE51)</f>
        <v>112.051413382303</v>
      </c>
      <c r="BG51" s="7"/>
      <c r="BH51" s="7"/>
      <c r="BI51" s="43" t="n">
        <f aca="false">T58/AG58</f>
        <v>0.0159175147049377</v>
      </c>
      <c r="BJ51" s="7"/>
      <c r="BK51" s="7"/>
      <c r="BL51" s="7"/>
      <c r="BM51" s="7"/>
      <c r="BN51" s="7"/>
      <c r="BO51" s="7"/>
      <c r="BP51" s="7"/>
    </row>
    <row r="52" customFormat="false" ht="12.75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56" t="n">
        <f aca="false">'High pensions'!Q52</f>
        <v>116438166.185205</v>
      </c>
      <c r="E52" s="9"/>
      <c r="F52" s="56" t="n">
        <f aca="false">'High pensions'!I52</f>
        <v>21164015.0089342</v>
      </c>
      <c r="G52" s="56" t="n">
        <f aca="false">'High pensions'!K52</f>
        <v>651557.966636402</v>
      </c>
      <c r="H52" s="56" t="n">
        <f aca="false">'High pensions'!V52</f>
        <v>3584679.69175401</v>
      </c>
      <c r="I52" s="56" t="n">
        <f aca="false">'High pensions'!M52</f>
        <v>20151.277318652</v>
      </c>
      <c r="J52" s="56" t="n">
        <f aca="false">'High pensions'!W52</f>
        <v>110866.382219199</v>
      </c>
      <c r="K52" s="9"/>
      <c r="L52" s="56" t="n">
        <f aca="false">'High pensions'!N52</f>
        <v>2654205.64948168</v>
      </c>
      <c r="M52" s="42"/>
      <c r="N52" s="56" t="n">
        <f aca="false">'High pensions'!L52</f>
        <v>927447.123712946</v>
      </c>
      <c r="O52" s="9"/>
      <c r="P52" s="56" t="n">
        <f aca="false">'High pensions'!X52</f>
        <v>18875226.1662511</v>
      </c>
      <c r="Q52" s="42"/>
      <c r="R52" s="56" t="n">
        <f aca="false">'High SIPA income'!G47</f>
        <v>23845077.8363722</v>
      </c>
      <c r="S52" s="42"/>
      <c r="T52" s="56" t="n">
        <f aca="false">'High SIPA income'!J47</f>
        <v>91173721.8008019</v>
      </c>
      <c r="U52" s="9"/>
      <c r="V52" s="56" t="n">
        <f aca="false">'High SIPA income'!F47</f>
        <v>146925.253757252</v>
      </c>
      <c r="W52" s="42"/>
      <c r="X52" s="56" t="n">
        <f aca="false">'High SIPA income'!M47</f>
        <v>369033.877712157</v>
      </c>
      <c r="Y52" s="9"/>
      <c r="Z52" s="9" t="n">
        <f aca="false">R52+V52-N52-L52-F52</f>
        <v>-753664.691999346</v>
      </c>
      <c r="AA52" s="9"/>
      <c r="AB52" s="9" t="n">
        <f aca="false">T52-P52-D52</f>
        <v>-44139670.5506541</v>
      </c>
      <c r="AC52" s="24"/>
      <c r="AD52" s="9"/>
      <c r="AE52" s="9"/>
      <c r="AF52" s="9"/>
      <c r="AG52" s="9" t="n">
        <f aca="false">BF52/100*$AG$37</f>
        <v>5960869217.99959</v>
      </c>
      <c r="AH52" s="43" t="n">
        <f aca="false">(AG52-AG51)/AG51</f>
        <v>0.0130681610028029</v>
      </c>
      <c r="AI52" s="43"/>
      <c r="AJ52" s="43" t="n">
        <f aca="false">AB52/AG52</f>
        <v>-0.00740490504595685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12422073</v>
      </c>
      <c r="AX52" s="7"/>
      <c r="AY52" s="43" t="n">
        <f aca="false">(AW52-AW51)/AW51</f>
        <v>0.0112403153468696</v>
      </c>
      <c r="AZ52" s="12" t="n">
        <f aca="false">workers_and_wage_high!B40</f>
        <v>7392.4212470608</v>
      </c>
      <c r="BA52" s="43" t="n">
        <f aca="false">(AZ52-AZ51)/AZ51</f>
        <v>0.00393681803732046</v>
      </c>
      <c r="BB52" s="12" t="n">
        <f aca="false">BB49*1/4+BB53*3/4</f>
        <v>53.375</v>
      </c>
      <c r="BC52" s="48" t="n">
        <f aca="false">'Central scenario'!BC52</f>
        <v>11.3722743431335</v>
      </c>
      <c r="BD52" s="12" t="n">
        <f aca="false">BB52+BC52/2</f>
        <v>59.0611371715667</v>
      </c>
      <c r="BE52" s="43" t="n">
        <f aca="false">BD52/BD51-1</f>
        <v>0.00212093981721462</v>
      </c>
      <c r="BF52" s="7" t="n">
        <f aca="false">BF51*(1+AY52)*(1+BA52)*(1-BE52)</f>
        <v>113.515719292975</v>
      </c>
      <c r="BG52" s="7"/>
      <c r="BH52" s="7"/>
      <c r="BI52" s="43" t="n">
        <f aca="false">T59/AG59</f>
        <v>0.0181757169658584</v>
      </c>
      <c r="BJ52" s="7"/>
      <c r="BK52" s="7"/>
      <c r="BL52" s="7"/>
      <c r="BM52" s="7"/>
      <c r="BN52" s="7"/>
      <c r="BO52" s="7"/>
      <c r="BP52" s="7"/>
    </row>
    <row r="53" customFormat="false" ht="12.75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56" t="n">
        <f aca="false">'High pensions'!Q53</f>
        <v>117244253.978439</v>
      </c>
      <c r="E53" s="9"/>
      <c r="F53" s="56" t="n">
        <f aca="false">'High pensions'!I53</f>
        <v>21310531.0071971</v>
      </c>
      <c r="G53" s="56" t="n">
        <f aca="false">'High pensions'!K53</f>
        <v>726204.049633735</v>
      </c>
      <c r="H53" s="56" t="n">
        <f aca="false">'High pensions'!V53</f>
        <v>3995360.41625023</v>
      </c>
      <c r="I53" s="56" t="n">
        <f aca="false">'High pensions'!M53</f>
        <v>22459.9190608381</v>
      </c>
      <c r="J53" s="56" t="n">
        <f aca="false">'High pensions'!W53</f>
        <v>123567.84792527</v>
      </c>
      <c r="K53" s="9"/>
      <c r="L53" s="56" t="n">
        <f aca="false">'High pensions'!N53</f>
        <v>2695459.70946127</v>
      </c>
      <c r="M53" s="42"/>
      <c r="N53" s="56" t="n">
        <f aca="false">'High pensions'!L53</f>
        <v>936112.79121916</v>
      </c>
      <c r="O53" s="9"/>
      <c r="P53" s="56" t="n">
        <f aca="false">'High pensions'!X53</f>
        <v>19136969.6254327</v>
      </c>
      <c r="Q53" s="42"/>
      <c r="R53" s="56" t="n">
        <f aca="false">'High SIPA income'!G48</f>
        <v>27916187.5864849</v>
      </c>
      <c r="S53" s="42"/>
      <c r="T53" s="56" t="n">
        <f aca="false">'High SIPA income'!J48</f>
        <v>106739962.780361</v>
      </c>
      <c r="U53" s="9"/>
      <c r="V53" s="56" t="n">
        <f aca="false">'High SIPA income'!F48</f>
        <v>148260.135316619</v>
      </c>
      <c r="W53" s="42"/>
      <c r="X53" s="56" t="n">
        <f aca="false">'High SIPA income'!M48</f>
        <v>372386.715332254</v>
      </c>
      <c r="Y53" s="9"/>
      <c r="Z53" s="9" t="n">
        <f aca="false">R53+V53-N53-L53-F53</f>
        <v>3122344.21392398</v>
      </c>
      <c r="AA53" s="9"/>
      <c r="AB53" s="9" t="n">
        <f aca="false">T53-P53-D53</f>
        <v>-29641260.823511</v>
      </c>
      <c r="AC53" s="24"/>
      <c r="AD53" s="9"/>
      <c r="AE53" s="9"/>
      <c r="AF53" s="9"/>
      <c r="AG53" s="9" t="n">
        <f aca="false">BF53/100*$AG$37</f>
        <v>6013606125.41349</v>
      </c>
      <c r="AH53" s="43" t="n">
        <f aca="false">(AG53-AG52)/AG52</f>
        <v>0.00884718410775641</v>
      </c>
      <c r="AI53" s="43" t="n">
        <f aca="false">(AG53-AG49)/AG49</f>
        <v>0.0357872159569383</v>
      </c>
      <c r="AJ53" s="43" t="n">
        <f aca="false">AB53/AG53</f>
        <v>-0.00492903263122722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12447422</v>
      </c>
      <c r="AX53" s="7"/>
      <c r="AY53" s="43" t="n">
        <f aca="false">(AW53-AW52)/AW52</f>
        <v>0.00204064168677804</v>
      </c>
      <c r="AZ53" s="12" t="n">
        <f aca="false">workers_and_wage_high!B41</f>
        <v>7458.42098856035</v>
      </c>
      <c r="BA53" s="43" t="n">
        <f aca="false">(AZ53-AZ52)/AZ52</f>
        <v>0.00892802767777767</v>
      </c>
      <c r="BB53" s="7" t="n">
        <v>53.5</v>
      </c>
      <c r="BC53" s="48" t="n">
        <f aca="false">'Central scenario'!BC53</f>
        <v>11.3722743431335</v>
      </c>
      <c r="BD53" s="12" t="n">
        <f aca="false">BB53+BC53/2</f>
        <v>59.1861371715667</v>
      </c>
      <c r="BE53" s="43" t="n">
        <f aca="false">BD53/BD52-1</f>
        <v>0.00211645095211921</v>
      </c>
      <c r="BF53" s="7" t="n">
        <f aca="false">BF52*(1+AY53)*(1+BA53)*(1-BE53)</f>
        <v>114.520013760684</v>
      </c>
      <c r="BG53" s="50" t="n">
        <f aca="false">(BB53-BB49)/BB49</f>
        <v>0.00943396226415094</v>
      </c>
      <c r="BH53" s="7"/>
      <c r="BI53" s="43" t="n">
        <f aca="false">T60/AG60</f>
        <v>0.015905174602346</v>
      </c>
      <c r="BJ53" s="7"/>
      <c r="BK53" s="7"/>
      <c r="BL53" s="7"/>
      <c r="BM53" s="7"/>
      <c r="BN53" s="7"/>
      <c r="BO53" s="7"/>
      <c r="BP53" s="7"/>
    </row>
    <row r="54" customFormat="false" ht="12.75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5" t="n">
        <f aca="false">'High pensions'!Q54</f>
        <v>118435650.080994</v>
      </c>
      <c r="E54" s="6"/>
      <c r="F54" s="55" t="n">
        <f aca="false">'High pensions'!I54</f>
        <v>21527081.3516603</v>
      </c>
      <c r="G54" s="55" t="n">
        <f aca="false">'High pensions'!K54</f>
        <v>801040.790121531</v>
      </c>
      <c r="H54" s="55" t="n">
        <f aca="false">'High pensions'!V54</f>
        <v>4407090.08200593</v>
      </c>
      <c r="I54" s="55" t="n">
        <f aca="false">'High pensions'!M54</f>
        <v>24774.457426439</v>
      </c>
      <c r="J54" s="55" t="n">
        <f aca="false">'High pensions'!W54</f>
        <v>136301.755113585</v>
      </c>
      <c r="K54" s="6"/>
      <c r="L54" s="55" t="n">
        <f aca="false">'High pensions'!N54</f>
        <v>3211111.90095188</v>
      </c>
      <c r="M54" s="8"/>
      <c r="N54" s="55" t="n">
        <f aca="false">'High pensions'!L54</f>
        <v>948313.716564462</v>
      </c>
      <c r="O54" s="6"/>
      <c r="P54" s="55" t="n">
        <f aca="false">'High pensions'!X54</f>
        <v>21879817.1897797</v>
      </c>
      <c r="Q54" s="8"/>
      <c r="R54" s="55" t="n">
        <f aca="false">'High SIPA income'!G49</f>
        <v>24778509.1020478</v>
      </c>
      <c r="S54" s="8"/>
      <c r="T54" s="55" t="n">
        <f aca="false">'High SIPA income'!J49</f>
        <v>94742777.1471869</v>
      </c>
      <c r="U54" s="6"/>
      <c r="V54" s="55" t="n">
        <f aca="false">'High SIPA income'!F49</f>
        <v>149136.465254071</v>
      </c>
      <c r="W54" s="8"/>
      <c r="X54" s="55" t="n">
        <f aca="false">'High SIPA income'!M49</f>
        <v>374587.803482202</v>
      </c>
      <c r="Y54" s="6"/>
      <c r="Z54" s="6" t="n">
        <f aca="false">R54+V54-N54-L54-F54</f>
        <v>-758861.401874784</v>
      </c>
      <c r="AA54" s="6"/>
      <c r="AB54" s="6" t="n">
        <f aca="false">T54-P54-D54</f>
        <v>-45572690.1235871</v>
      </c>
      <c r="AC54" s="24"/>
      <c r="AD54" s="6"/>
      <c r="AE54" s="6"/>
      <c r="AF54" s="6"/>
      <c r="AG54" s="6" t="n">
        <f aca="false">BF54/100*$AG$37</f>
        <v>6068880190.77013</v>
      </c>
      <c r="AH54" s="36" t="n">
        <f aca="false">(AG54-AG53)/AG53</f>
        <v>0.00919150077406195</v>
      </c>
      <c r="AI54" s="36"/>
      <c r="AJ54" s="36" t="n">
        <f aca="false">AB54/AG54</f>
        <v>-0.00750924201682156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0.0106190679693811</v>
      </c>
      <c r="AV54" s="5"/>
      <c r="AW54" s="5" t="n">
        <f aca="false">workers_and_wage_high!C42</f>
        <v>12483923</v>
      </c>
      <c r="AX54" s="5"/>
      <c r="AY54" s="36" t="n">
        <f aca="false">(AW54-AW53)/AW53</f>
        <v>0.00293241443890952</v>
      </c>
      <c r="AZ54" s="11" t="n">
        <f aca="false">workers_and_wage_high!B42</f>
        <v>7504.96739609413</v>
      </c>
      <c r="BA54" s="36" t="n">
        <f aca="false">(AZ54-AZ53)/AZ53</f>
        <v>0.00624078576486524</v>
      </c>
      <c r="BB54" s="41"/>
      <c r="BC54" s="41"/>
      <c r="BD54" s="41"/>
      <c r="BE54" s="41"/>
      <c r="BF54" s="5" t="n">
        <f aca="false">BF53*(1+AY54)*(1+BA54)*(1-BE54)</f>
        <v>115.572624555811</v>
      </c>
      <c r="BG54" s="5"/>
      <c r="BH54" s="5"/>
      <c r="BI54" s="36" t="n">
        <f aca="false">T61/AG61</f>
        <v>0.0183284836365989</v>
      </c>
      <c r="BJ54" s="5"/>
      <c r="BK54" s="5"/>
      <c r="BL54" s="5"/>
      <c r="BM54" s="5"/>
      <c r="BN54" s="5"/>
      <c r="BO54" s="5"/>
      <c r="BP54" s="5"/>
    </row>
    <row r="55" customFormat="false" ht="12.75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56" t="n">
        <f aca="false">'High pensions'!Q55</f>
        <v>119273596.728479</v>
      </c>
      <c r="E55" s="9"/>
      <c r="F55" s="56" t="n">
        <f aca="false">'High pensions'!I55</f>
        <v>21679388.0738036</v>
      </c>
      <c r="G55" s="56" t="n">
        <f aca="false">'High pensions'!K55</f>
        <v>885713.393930008</v>
      </c>
      <c r="H55" s="56" t="n">
        <f aca="false">'High pensions'!V55</f>
        <v>4872933.76570317</v>
      </c>
      <c r="I55" s="56" t="n">
        <f aca="false">'High pensions'!M55</f>
        <v>27393.197750413</v>
      </c>
      <c r="J55" s="56" t="n">
        <f aca="false">'High pensions'!W55</f>
        <v>150709.29172278</v>
      </c>
      <c r="K55" s="9"/>
      <c r="L55" s="56" t="n">
        <f aca="false">'High pensions'!N55</f>
        <v>2686330.3918862</v>
      </c>
      <c r="M55" s="42"/>
      <c r="N55" s="56" t="n">
        <f aca="false">'High pensions'!L55</f>
        <v>957956.039317884</v>
      </c>
      <c r="O55" s="9"/>
      <c r="P55" s="56" t="n">
        <f aca="false">'High pensions'!X55</f>
        <v>19209772.6593758</v>
      </c>
      <c r="Q55" s="42"/>
      <c r="R55" s="56" t="n">
        <f aca="false">'High SIPA income'!G50</f>
        <v>28982690.155052</v>
      </c>
      <c r="S55" s="42"/>
      <c r="T55" s="56" t="n">
        <f aca="false">'High SIPA income'!J50</f>
        <v>110817827.786868</v>
      </c>
      <c r="U55" s="9"/>
      <c r="V55" s="56" t="n">
        <f aca="false">'High SIPA income'!F50</f>
        <v>152790.518271725</v>
      </c>
      <c r="W55" s="42"/>
      <c r="X55" s="56" t="n">
        <f aca="false">'High SIPA income'!M50</f>
        <v>383765.731169831</v>
      </c>
      <c r="Y55" s="9"/>
      <c r="Z55" s="9" t="n">
        <f aca="false">R55+V55-N55-L55-F55</f>
        <v>3811806.16831605</v>
      </c>
      <c r="AA55" s="9"/>
      <c r="AB55" s="9" t="n">
        <f aca="false">T55-P55-D55</f>
        <v>-27665541.6009869</v>
      </c>
      <c r="AC55" s="24"/>
      <c r="AD55" s="9"/>
      <c r="AE55" s="9"/>
      <c r="AF55" s="9"/>
      <c r="AG55" s="9" t="n">
        <f aca="false">BF55/100*$AG$37</f>
        <v>6136288207.40547</v>
      </c>
      <c r="AH55" s="43" t="n">
        <f aca="false">(AG55-AG54)/AG54</f>
        <v>0.0111071589018763</v>
      </c>
      <c r="AI55" s="43"/>
      <c r="AJ55" s="43" t="n">
        <f aca="false">AB55/AG55</f>
        <v>-0.00450851405049706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12526419</v>
      </c>
      <c r="AX55" s="7"/>
      <c r="AY55" s="43" t="n">
        <f aca="false">(AW55-AW54)/AW54</f>
        <v>0.0034040581634475</v>
      </c>
      <c r="AZ55" s="12" t="n">
        <f aca="false">workers_and_wage_high!B43</f>
        <v>7562.58278983347</v>
      </c>
      <c r="BA55" s="43" t="n">
        <f aca="false">(AZ55-AZ54)/AZ54</f>
        <v>0.00767696789320169</v>
      </c>
      <c r="BB55" s="48"/>
      <c r="BC55" s="48"/>
      <c r="BD55" s="48"/>
      <c r="BE55" s="48"/>
      <c r="BF55" s="7" t="n">
        <f aca="false">BF54*(1+AY55)*(1+BA55)*(1-BE55)</f>
        <v>116.856308061459</v>
      </c>
      <c r="BG55" s="7"/>
      <c r="BH55" s="7"/>
      <c r="BI55" s="43" t="n">
        <f aca="false">T62/AG62</f>
        <v>0.0159938167959674</v>
      </c>
      <c r="BJ55" s="7"/>
      <c r="BK55" s="7"/>
      <c r="BL55" s="7"/>
      <c r="BM55" s="7"/>
      <c r="BN55" s="7"/>
      <c r="BO55" s="7"/>
      <c r="BP55" s="7"/>
    </row>
    <row r="56" customFormat="false" ht="12.75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56" t="n">
        <f aca="false">'High pensions'!Q56</f>
        <v>120507665.878436</v>
      </c>
      <c r="E56" s="9"/>
      <c r="F56" s="56" t="n">
        <f aca="false">'High pensions'!I56</f>
        <v>21903694.7497625</v>
      </c>
      <c r="G56" s="56" t="n">
        <f aca="false">'High pensions'!K56</f>
        <v>939929.517169719</v>
      </c>
      <c r="H56" s="56" t="n">
        <f aca="false">'High pensions'!V56</f>
        <v>5171214.87942559</v>
      </c>
      <c r="I56" s="56" t="n">
        <f aca="false">'High pensions'!M56</f>
        <v>29069.985067105</v>
      </c>
      <c r="J56" s="56" t="n">
        <f aca="false">'High pensions'!W56</f>
        <v>159934.480806979</v>
      </c>
      <c r="K56" s="9"/>
      <c r="L56" s="56" t="n">
        <f aca="false">'High pensions'!N56</f>
        <v>2682383.03753164</v>
      </c>
      <c r="M56" s="42"/>
      <c r="N56" s="56" t="n">
        <f aca="false">'High pensions'!L56</f>
        <v>969701.138905492</v>
      </c>
      <c r="O56" s="9"/>
      <c r="P56" s="56" t="n">
        <f aca="false">'High pensions'!X56</f>
        <v>19253907.8914314</v>
      </c>
      <c r="Q56" s="42"/>
      <c r="R56" s="56" t="n">
        <f aca="false">'High SIPA income'!G51</f>
        <v>25719979.3403646</v>
      </c>
      <c r="S56" s="42"/>
      <c r="T56" s="56" t="n">
        <f aca="false">'High SIPA income'!J51</f>
        <v>98342570.2022175</v>
      </c>
      <c r="U56" s="9"/>
      <c r="V56" s="56" t="n">
        <f aca="false">'High SIPA income'!F51</f>
        <v>147134.906544423</v>
      </c>
      <c r="W56" s="42"/>
      <c r="X56" s="56" t="n">
        <f aca="false">'High SIPA income'!M51</f>
        <v>369560.465068955</v>
      </c>
      <c r="Y56" s="9"/>
      <c r="Z56" s="9" t="n">
        <f aca="false">R56+V56-N56-L56-F56</f>
        <v>311335.320709415</v>
      </c>
      <c r="AA56" s="9"/>
      <c r="AB56" s="9" t="n">
        <f aca="false">T56-P56-D56</f>
        <v>-41419003.5676498</v>
      </c>
      <c r="AC56" s="24"/>
      <c r="AD56" s="9"/>
      <c r="AE56" s="9"/>
      <c r="AF56" s="9"/>
      <c r="AG56" s="9" t="n">
        <f aca="false">BF56/100*$AG$37</f>
        <v>6194524622.12994</v>
      </c>
      <c r="AH56" s="43" t="n">
        <f aca="false">(AG56-AG55)/AG55</f>
        <v>0.00949049535420949</v>
      </c>
      <c r="AI56" s="43"/>
      <c r="AJ56" s="43" t="n">
        <f aca="false">AB56/AG56</f>
        <v>-0.00668638936710016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12582659</v>
      </c>
      <c r="AX56" s="7"/>
      <c r="AY56" s="43" t="n">
        <f aca="false">(AW56-AW55)/AW55</f>
        <v>0.00448971090620552</v>
      </c>
      <c r="AZ56" s="12" t="n">
        <f aca="false">workers_and_wage_high!B44</f>
        <v>7600.23259947465</v>
      </c>
      <c r="BA56" s="43" t="n">
        <f aca="false">(AZ56-AZ55)/AZ55</f>
        <v>0.00497843272430592</v>
      </c>
      <c r="BB56" s="48"/>
      <c r="BC56" s="48"/>
      <c r="BD56" s="48"/>
      <c r="BE56" s="48"/>
      <c r="BF56" s="7" t="n">
        <f aca="false">BF55*(1+AY56)*(1+BA56)*(1-BE56)</f>
        <v>117.965332310227</v>
      </c>
      <c r="BG56" s="7"/>
      <c r="BH56" s="7"/>
      <c r="BI56" s="43" t="n">
        <f aca="false">T63/AG63</f>
        <v>0.0183978398131051</v>
      </c>
      <c r="BJ56" s="7"/>
      <c r="BK56" s="7"/>
      <c r="BL56" s="7"/>
      <c r="BM56" s="7"/>
      <c r="BN56" s="7"/>
      <c r="BO56" s="7"/>
      <c r="BP56" s="7"/>
    </row>
    <row r="57" customFormat="false" ht="12.7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56" t="n">
        <f aca="false">'High pensions'!Q57</f>
        <v>121345941.017111</v>
      </c>
      <c r="E57" s="9"/>
      <c r="F57" s="56" t="n">
        <f aca="false">'High pensions'!I57</f>
        <v>22056061.1790681</v>
      </c>
      <c r="G57" s="56" t="n">
        <f aca="false">'High pensions'!K57</f>
        <v>1026764.8417181</v>
      </c>
      <c r="H57" s="56" t="n">
        <f aca="false">'High pensions'!V57</f>
        <v>5648957.214528</v>
      </c>
      <c r="I57" s="56" t="n">
        <f aca="false">'High pensions'!M57</f>
        <v>31755.61366138</v>
      </c>
      <c r="J57" s="56" t="n">
        <f aca="false">'High pensions'!W57</f>
        <v>174710.01694414</v>
      </c>
      <c r="K57" s="9"/>
      <c r="L57" s="56" t="n">
        <f aca="false">'High pensions'!N57</f>
        <v>2684356.6744968</v>
      </c>
      <c r="M57" s="42"/>
      <c r="N57" s="56" t="n">
        <f aca="false">'High pensions'!L57</f>
        <v>979317.93917172</v>
      </c>
      <c r="O57" s="9"/>
      <c r="P57" s="56" t="n">
        <f aca="false">'High pensions'!X57</f>
        <v>19317057.9006759</v>
      </c>
      <c r="Q57" s="42"/>
      <c r="R57" s="56" t="n">
        <f aca="false">'High SIPA income'!G52</f>
        <v>29822730.274659</v>
      </c>
      <c r="S57" s="42"/>
      <c r="T57" s="56" t="n">
        <f aca="false">'High SIPA income'!J52</f>
        <v>114029793.99189</v>
      </c>
      <c r="U57" s="9"/>
      <c r="V57" s="56" t="n">
        <f aca="false">'High SIPA income'!F52</f>
        <v>148034.937033247</v>
      </c>
      <c r="W57" s="42"/>
      <c r="X57" s="56" t="n">
        <f aca="false">'High SIPA income'!M52</f>
        <v>371821.08217089</v>
      </c>
      <c r="Y57" s="9"/>
      <c r="Z57" s="9" t="n">
        <f aca="false">R57+V57-N57-L57-F57</f>
        <v>4251029.41895565</v>
      </c>
      <c r="AA57" s="9"/>
      <c r="AB57" s="9" t="n">
        <f aca="false">T57-P57-D57</f>
        <v>-26633204.9258963</v>
      </c>
      <c r="AC57" s="24"/>
      <c r="AD57" s="9"/>
      <c r="AE57" s="9"/>
      <c r="AF57" s="9"/>
      <c r="AG57" s="9" t="n">
        <f aca="false">BF57/100*$AG$37</f>
        <v>6273115279.82485</v>
      </c>
      <c r="AH57" s="43" t="n">
        <f aca="false">(AG57-AG56)/AG56</f>
        <v>0.0126871168473766</v>
      </c>
      <c r="AI57" s="43" t="n">
        <f aca="false">(AG57-AG53)/AG53</f>
        <v>0.0431536667016943</v>
      </c>
      <c r="AJ57" s="43" t="n">
        <f aca="false">AB57/AG57</f>
        <v>-0.00424561063169876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12647696</v>
      </c>
      <c r="AX57" s="7"/>
      <c r="AY57" s="43" t="n">
        <f aca="false">(AW57-AW56)/AW56</f>
        <v>0.00516878030311399</v>
      </c>
      <c r="AZ57" s="12" t="n">
        <f aca="false">workers_and_wage_high!B45</f>
        <v>7657.0798748947</v>
      </c>
      <c r="BA57" s="43" t="n">
        <f aca="false">(AZ57-AZ56)/AZ56</f>
        <v>0.00747967574360549</v>
      </c>
      <c r="BB57" s="48"/>
      <c r="BC57" s="48"/>
      <c r="BD57" s="48"/>
      <c r="BE57" s="48"/>
      <c r="BF57" s="7" t="n">
        <f aca="false">BF56*(1+AY57)*(1+BA57)*(1-BE57)</f>
        <v>119.461972265186</v>
      </c>
      <c r="BG57" s="50" t="n">
        <f aca="false">(BB57-BB53)/BB53</f>
        <v>-1</v>
      </c>
      <c r="BH57" s="7"/>
      <c r="BI57" s="43" t="n">
        <f aca="false">T64/AG64</f>
        <v>0.0159089201716615</v>
      </c>
      <c r="BJ57" s="7"/>
      <c r="BK57" s="7"/>
      <c r="BL57" s="7"/>
      <c r="BM57" s="7"/>
      <c r="BN57" s="7"/>
      <c r="BO57" s="7"/>
      <c r="BP57" s="7"/>
    </row>
    <row r="58" customFormat="false" ht="12.75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5" t="n">
        <f aca="false">'High pensions'!Q58</f>
        <v>121662314.364118</v>
      </c>
      <c r="E58" s="6"/>
      <c r="F58" s="55" t="n">
        <f aca="false">'High pensions'!I58</f>
        <v>22113565.7798691</v>
      </c>
      <c r="G58" s="55" t="n">
        <f aca="false">'High pensions'!K58</f>
        <v>1140409.62332098</v>
      </c>
      <c r="H58" s="55" t="n">
        <f aca="false">'High pensions'!V58</f>
        <v>6274197.27227561</v>
      </c>
      <c r="I58" s="55" t="n">
        <f aca="false">'High pensions'!M58</f>
        <v>35270.4007212601</v>
      </c>
      <c r="J58" s="55" t="n">
        <f aca="false">'High pensions'!W58</f>
        <v>194047.338317762</v>
      </c>
      <c r="K58" s="6"/>
      <c r="L58" s="55" t="n">
        <f aca="false">'High pensions'!N58</f>
        <v>3245255.86922304</v>
      </c>
      <c r="M58" s="8"/>
      <c r="N58" s="55" t="n">
        <f aca="false">'High pensions'!L58</f>
        <v>983214.229798842</v>
      </c>
      <c r="O58" s="6"/>
      <c r="P58" s="55" t="n">
        <f aca="false">'High pensions'!X58</f>
        <v>22249002.7299518</v>
      </c>
      <c r="Q58" s="8"/>
      <c r="R58" s="55" t="n">
        <f aca="false">'High SIPA income'!G53</f>
        <v>26278636.6402598</v>
      </c>
      <c r="S58" s="8"/>
      <c r="T58" s="55" t="n">
        <f aca="false">'High SIPA income'!J53</f>
        <v>100478644.808145</v>
      </c>
      <c r="U58" s="6"/>
      <c r="V58" s="55" t="n">
        <f aca="false">'High SIPA income'!F53</f>
        <v>146226.470725035</v>
      </c>
      <c r="W58" s="8"/>
      <c r="X58" s="55" t="n">
        <f aca="false">'High SIPA income'!M53</f>
        <v>367278.736199966</v>
      </c>
      <c r="Y58" s="6"/>
      <c r="Z58" s="6" t="n">
        <f aca="false">R58+V58-N58-L58-F58</f>
        <v>82827.2320938073</v>
      </c>
      <c r="AA58" s="6"/>
      <c r="AB58" s="6" t="n">
        <f aca="false">T58-P58-D58</f>
        <v>-43432672.285925</v>
      </c>
      <c r="AC58" s="24"/>
      <c r="AD58" s="6"/>
      <c r="AE58" s="6"/>
      <c r="AF58" s="6"/>
      <c r="AG58" s="6" t="n">
        <f aca="false">BF58/100*$AG$37</f>
        <v>6312458111.12562</v>
      </c>
      <c r="AH58" s="36" t="n">
        <f aca="false">(AG58-AG57)/AG57</f>
        <v>0.00627165762875463</v>
      </c>
      <c r="AI58" s="36"/>
      <c r="AJ58" s="36" t="n">
        <f aca="false">AB58/AG58</f>
        <v>-0.00688046899026158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0.00900081536490148</v>
      </c>
      <c r="AV58" s="5"/>
      <c r="AW58" s="5" t="n">
        <f aca="false">workers_and_wage_high!C46</f>
        <v>12695877</v>
      </c>
      <c r="AX58" s="5"/>
      <c r="AY58" s="36" t="n">
        <f aca="false">(AW58-AW57)/AW57</f>
        <v>0.00380946853877576</v>
      </c>
      <c r="AZ58" s="11" t="n">
        <f aca="false">workers_and_wage_high!B46</f>
        <v>7675.86150539327</v>
      </c>
      <c r="BA58" s="36" t="n">
        <f aca="false">(AZ58-AZ57)/AZ57</f>
        <v>0.00245284505391531</v>
      </c>
      <c r="BB58" s="41"/>
      <c r="BC58" s="41"/>
      <c r="BD58" s="41"/>
      <c r="BE58" s="41"/>
      <c r="BF58" s="5" t="n">
        <f aca="false">BF57*(1+AY58)*(1+BA58)*(1-BE58)</f>
        <v>120.211196854889</v>
      </c>
      <c r="BG58" s="5"/>
      <c r="BH58" s="5"/>
      <c r="BI58" s="36" t="n">
        <f aca="false">T65/AG65</f>
        <v>0.0184517844901949</v>
      </c>
      <c r="BJ58" s="5"/>
      <c r="BK58" s="5"/>
      <c r="BL58" s="5"/>
      <c r="BM58" s="5"/>
      <c r="BN58" s="5"/>
      <c r="BO58" s="5"/>
      <c r="BP58" s="5"/>
    </row>
    <row r="59" customFormat="false" ht="12.7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56" t="n">
        <f aca="false">'High pensions'!Q59</f>
        <v>122209185.154974</v>
      </c>
      <c r="E59" s="9"/>
      <c r="F59" s="56" t="n">
        <f aca="false">'High pensions'!I59</f>
        <v>22212966.0195398</v>
      </c>
      <c r="G59" s="56" t="n">
        <f aca="false">'High pensions'!K59</f>
        <v>1219740.44868934</v>
      </c>
      <c r="H59" s="56" t="n">
        <f aca="false">'High pensions'!V59</f>
        <v>6710652.06707477</v>
      </c>
      <c r="I59" s="56" t="n">
        <f aca="false">'High pensions'!M59</f>
        <v>37723.9314027601</v>
      </c>
      <c r="J59" s="56" t="n">
        <f aca="false">'High pensions'!W59</f>
        <v>207545.940218791</v>
      </c>
      <c r="K59" s="9"/>
      <c r="L59" s="56" t="n">
        <f aca="false">'High pensions'!N59</f>
        <v>2651135.34338476</v>
      </c>
      <c r="M59" s="42"/>
      <c r="N59" s="56" t="n">
        <f aca="false">'High pensions'!L59</f>
        <v>991413.526022941</v>
      </c>
      <c r="O59" s="9"/>
      <c r="P59" s="56" t="n">
        <f aca="false">'High pensions'!X59</f>
        <v>19211218.6056883</v>
      </c>
      <c r="Q59" s="42"/>
      <c r="R59" s="56" t="n">
        <f aca="false">'High SIPA income'!G54</f>
        <v>30407103.1270447</v>
      </c>
      <c r="S59" s="42"/>
      <c r="T59" s="56" t="n">
        <f aca="false">'High SIPA income'!J54</f>
        <v>116264194.241576</v>
      </c>
      <c r="U59" s="9"/>
      <c r="V59" s="56" t="n">
        <f aca="false">'High SIPA income'!F54</f>
        <v>149419.543457129</v>
      </c>
      <c r="W59" s="42"/>
      <c r="X59" s="56" t="n">
        <f aca="false">'High SIPA income'!M54</f>
        <v>375298.814314573</v>
      </c>
      <c r="Y59" s="9"/>
      <c r="Z59" s="9" t="n">
        <f aca="false">R59+V59-N59-L59-F59</f>
        <v>4701007.78155438</v>
      </c>
      <c r="AA59" s="9"/>
      <c r="AB59" s="9" t="n">
        <f aca="false">T59-P59-D59</f>
        <v>-25156209.5190863</v>
      </c>
      <c r="AC59" s="24"/>
      <c r="AD59" s="9"/>
      <c r="AE59" s="9"/>
      <c r="AF59" s="9"/>
      <c r="AG59" s="9" t="n">
        <f aca="false">BF59/100*$AG$37</f>
        <v>6396677196.28165</v>
      </c>
      <c r="AH59" s="43" t="n">
        <f aca="false">(AG59-AG58)/AG58</f>
        <v>0.0133417257862812</v>
      </c>
      <c r="AI59" s="43"/>
      <c r="AJ59" s="43" t="n">
        <f aca="false">AB59/AG59</f>
        <v>-0.00393269954808872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12740133</v>
      </c>
      <c r="AX59" s="7"/>
      <c r="AY59" s="43" t="n">
        <f aca="false">(AW59-AW58)/AW58</f>
        <v>0.00348585607752816</v>
      </c>
      <c r="AZ59" s="12" t="n">
        <f aca="false">workers_and_wage_high!B47</f>
        <v>7751.25099936711</v>
      </c>
      <c r="BA59" s="43" t="n">
        <f aca="false">(AZ59-AZ58)/AZ58</f>
        <v>0.00982163290998274</v>
      </c>
      <c r="BB59" s="48"/>
      <c r="BC59" s="48"/>
      <c r="BD59" s="48"/>
      <c r="BE59" s="48"/>
      <c r="BF59" s="7" t="n">
        <f aca="false">BF58*(1+AY59)*(1+BA59)*(1-BE59)</f>
        <v>121.815021679768</v>
      </c>
      <c r="BG59" s="7"/>
      <c r="BH59" s="7"/>
      <c r="BI59" s="43" t="n">
        <f aca="false">T66/AG66</f>
        <v>0.0159809064032076</v>
      </c>
      <c r="BJ59" s="7"/>
      <c r="BK59" s="7"/>
      <c r="BL59" s="7"/>
      <c r="BM59" s="7"/>
      <c r="BN59" s="7"/>
      <c r="BO59" s="7"/>
      <c r="BP59" s="7"/>
    </row>
    <row r="60" customFormat="false" ht="12.7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56" t="n">
        <f aca="false">'High pensions'!Q60</f>
        <v>122730827.979856</v>
      </c>
      <c r="E60" s="9"/>
      <c r="F60" s="56" t="n">
        <f aca="false">'High pensions'!I60</f>
        <v>22307780.7777657</v>
      </c>
      <c r="G60" s="56" t="n">
        <f aca="false">'High pensions'!K60</f>
        <v>1270695.38965083</v>
      </c>
      <c r="H60" s="56" t="n">
        <f aca="false">'High pensions'!V60</f>
        <v>6990991.11810675</v>
      </c>
      <c r="I60" s="56" t="n">
        <f aca="false">'High pensions'!M60</f>
        <v>39299.8574118898</v>
      </c>
      <c r="J60" s="56" t="n">
        <f aca="false">'High pensions'!W60</f>
        <v>216216.220147678</v>
      </c>
      <c r="K60" s="9"/>
      <c r="L60" s="56" t="n">
        <f aca="false">'High pensions'!N60</f>
        <v>2603688.96852154</v>
      </c>
      <c r="M60" s="42"/>
      <c r="N60" s="56" t="n">
        <f aca="false">'High pensions'!L60</f>
        <v>997542.981947105</v>
      </c>
      <c r="O60" s="9"/>
      <c r="P60" s="56" t="n">
        <f aca="false">'High pensions'!X60</f>
        <v>18998741.5989854</v>
      </c>
      <c r="Q60" s="42"/>
      <c r="R60" s="56" t="n">
        <f aca="false">'High SIPA income'!G55</f>
        <v>26757235.3201029</v>
      </c>
      <c r="S60" s="42"/>
      <c r="T60" s="56" t="n">
        <f aca="false">'High SIPA income'!J55</f>
        <v>102308608.341486</v>
      </c>
      <c r="U60" s="9"/>
      <c r="V60" s="56" t="n">
        <f aca="false">'High SIPA income'!F55</f>
        <v>153646.982237718</v>
      </c>
      <c r="W60" s="42"/>
      <c r="X60" s="56" t="n">
        <f aca="false">'High SIPA income'!M55</f>
        <v>385916.921726993</v>
      </c>
      <c r="Y60" s="9"/>
      <c r="Z60" s="9" t="n">
        <f aca="false">R60+V60-N60-L60-F60</f>
        <v>1001869.5741063</v>
      </c>
      <c r="AA60" s="9"/>
      <c r="AB60" s="9" t="n">
        <f aca="false">T60-P60-D60</f>
        <v>-39420961.2373556</v>
      </c>
      <c r="AC60" s="24"/>
      <c r="AD60" s="9"/>
      <c r="AE60" s="9"/>
      <c r="AF60" s="9"/>
      <c r="AG60" s="9" t="n">
        <f aca="false">BF60/100*$AG$37</f>
        <v>6432410262.65724</v>
      </c>
      <c r="AH60" s="43" t="n">
        <f aca="false">(AG60-AG59)/AG59</f>
        <v>0.00558619190544247</v>
      </c>
      <c r="AI60" s="43"/>
      <c r="AJ60" s="43" t="n">
        <f aca="false">AB60/AG60</f>
        <v>-0.00612848988600903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12815758</v>
      </c>
      <c r="AX60" s="7"/>
      <c r="AY60" s="43" t="n">
        <f aca="false">(AW60-AW59)/AW59</f>
        <v>0.00593596628857799</v>
      </c>
      <c r="AZ60" s="12" t="n">
        <f aca="false">workers_and_wage_high!B48</f>
        <v>7748.55580889009</v>
      </c>
      <c r="BA60" s="43" t="n">
        <f aca="false">(AZ60-AZ59)/AZ59</f>
        <v>-0.000347710386006129</v>
      </c>
      <c r="BB60" s="48"/>
      <c r="BC60" s="48"/>
      <c r="BD60" s="48"/>
      <c r="BE60" s="48"/>
      <c r="BF60" s="7" t="n">
        <f aca="false">BF59*(1+AY60)*(1+BA60)*(1-BE60)</f>
        <v>122.495503767836</v>
      </c>
      <c r="BG60" s="7"/>
      <c r="BH60" s="7"/>
      <c r="BI60" s="43" t="n">
        <f aca="false">T67/AG67</f>
        <v>0.0183115028258281</v>
      </c>
      <c r="BJ60" s="7"/>
      <c r="BK60" s="7"/>
      <c r="BL60" s="7"/>
      <c r="BM60" s="7"/>
      <c r="BN60" s="7"/>
      <c r="BO60" s="7"/>
      <c r="BP60" s="7"/>
    </row>
    <row r="61" customFormat="false" ht="12.7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56" t="n">
        <f aca="false">'High pensions'!Q61</f>
        <v>123478158.452468</v>
      </c>
      <c r="E61" s="9"/>
      <c r="F61" s="56" t="n">
        <f aca="false">'High pensions'!I61</f>
        <v>22443616.9374819</v>
      </c>
      <c r="G61" s="56" t="n">
        <f aca="false">'High pensions'!K61</f>
        <v>1311012.01914661</v>
      </c>
      <c r="H61" s="56" t="n">
        <f aca="false">'High pensions'!V61</f>
        <v>7212801.31826373</v>
      </c>
      <c r="I61" s="56" t="n">
        <f aca="false">'High pensions'!M61</f>
        <v>40546.7634787599</v>
      </c>
      <c r="J61" s="56" t="n">
        <f aca="false">'High pensions'!W61</f>
        <v>223076.32943083</v>
      </c>
      <c r="K61" s="9"/>
      <c r="L61" s="56" t="n">
        <f aca="false">'High pensions'!N61</f>
        <v>2586301.52559551</v>
      </c>
      <c r="M61" s="42"/>
      <c r="N61" s="56" t="n">
        <f aca="false">'High pensions'!L61</f>
        <v>1006261.81192924</v>
      </c>
      <c r="O61" s="9"/>
      <c r="P61" s="56" t="n">
        <f aca="false">'High pensions'!X61</f>
        <v>18956486.5050768</v>
      </c>
      <c r="Q61" s="42"/>
      <c r="R61" s="56" t="n">
        <f aca="false">'High SIPA income'!G56</f>
        <v>31167082.4753937</v>
      </c>
      <c r="S61" s="42"/>
      <c r="T61" s="56" t="n">
        <f aca="false">'High SIPA income'!J56</f>
        <v>119170041.14869</v>
      </c>
      <c r="U61" s="9"/>
      <c r="V61" s="56" t="n">
        <f aca="false">'High SIPA income'!F56</f>
        <v>152616.394475327</v>
      </c>
      <c r="W61" s="42"/>
      <c r="X61" s="56" t="n">
        <f aca="false">'High SIPA income'!M56</f>
        <v>383328.382394563</v>
      </c>
      <c r="Y61" s="9"/>
      <c r="Z61" s="9" t="n">
        <f aca="false">R61+V61-N61-L61-F61</f>
        <v>5283518.59486236</v>
      </c>
      <c r="AA61" s="9"/>
      <c r="AB61" s="9" t="n">
        <f aca="false">T61-P61-D61</f>
        <v>-23264603.8088551</v>
      </c>
      <c r="AC61" s="24"/>
      <c r="AD61" s="9"/>
      <c r="AE61" s="9"/>
      <c r="AF61" s="9"/>
      <c r="AG61" s="9" t="n">
        <f aca="false">BF61/100*$AG$37</f>
        <v>6501904004.2531</v>
      </c>
      <c r="AH61" s="43" t="n">
        <f aca="false">(AG61-AG60)/AG60</f>
        <v>0.0108036861391276</v>
      </c>
      <c r="AI61" s="43" t="n">
        <f aca="false">(AG61-AG57)/AG57</f>
        <v>0.0364713087872079</v>
      </c>
      <c r="AJ61" s="43" t="n">
        <f aca="false">AB61/AG61</f>
        <v>-0.00357812169998773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12827521</v>
      </c>
      <c r="AX61" s="7"/>
      <c r="AY61" s="43" t="n">
        <f aca="false">(AW61-AW60)/AW60</f>
        <v>0.000917854410172227</v>
      </c>
      <c r="AZ61" s="12" t="n">
        <f aca="false">workers_and_wage_high!B49</f>
        <v>7825.08648374177</v>
      </c>
      <c r="BA61" s="43" t="n">
        <f aca="false">(AZ61-AZ60)/AZ60</f>
        <v>0.00987676629545278</v>
      </c>
      <c r="BB61" s="48"/>
      <c r="BC61" s="48"/>
      <c r="BD61" s="48"/>
      <c r="BE61" s="48"/>
      <c r="BF61" s="7" t="n">
        <f aca="false">BF60*(1+AY61)*(1+BA61)*(1-BE61)</f>
        <v>123.818906743999</v>
      </c>
      <c r="BG61" s="7"/>
      <c r="BH61" s="7"/>
      <c r="BI61" s="43" t="n">
        <f aca="false">T68/AG68</f>
        <v>0.016049660907113</v>
      </c>
      <c r="BJ61" s="7"/>
      <c r="BK61" s="7"/>
      <c r="BL61" s="7"/>
      <c r="BM61" s="7"/>
      <c r="BN61" s="7"/>
      <c r="BO61" s="7"/>
      <c r="BP61" s="7"/>
    </row>
    <row r="62" customFormat="false" ht="12.7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5" t="n">
        <f aca="false">'High pensions'!Q62</f>
        <v>124067452.553549</v>
      </c>
      <c r="E62" s="6"/>
      <c r="F62" s="55" t="n">
        <f aca="false">'High pensions'!I62</f>
        <v>22550728.1159602</v>
      </c>
      <c r="G62" s="55" t="n">
        <f aca="false">'High pensions'!K62</f>
        <v>1362404.80572081</v>
      </c>
      <c r="H62" s="55" t="n">
        <f aca="false">'High pensions'!V62</f>
        <v>7495549.2666715</v>
      </c>
      <c r="I62" s="55" t="n">
        <f aca="false">'High pensions'!M62</f>
        <v>42136.23110477</v>
      </c>
      <c r="J62" s="55" t="n">
        <f aca="false">'High pensions'!W62</f>
        <v>231821.11134037</v>
      </c>
      <c r="K62" s="6"/>
      <c r="L62" s="55" t="n">
        <f aca="false">'High pensions'!N62</f>
        <v>3153535.43367894</v>
      </c>
      <c r="M62" s="8"/>
      <c r="N62" s="55" t="n">
        <f aca="false">'High pensions'!L62</f>
        <v>1012841.99685513</v>
      </c>
      <c r="O62" s="6"/>
      <c r="P62" s="55" t="n">
        <f aca="false">'High pensions'!X62</f>
        <v>21936068.1866321</v>
      </c>
      <c r="Q62" s="8"/>
      <c r="R62" s="55" t="n">
        <f aca="false">'High SIPA income'!G57</f>
        <v>27398485.5144092</v>
      </c>
      <c r="S62" s="8"/>
      <c r="T62" s="55" t="n">
        <f aca="false">'High SIPA income'!J57</f>
        <v>104760484.037661</v>
      </c>
      <c r="U62" s="6"/>
      <c r="V62" s="55" t="n">
        <f aca="false">'High SIPA income'!F57</f>
        <v>155412.748528856</v>
      </c>
      <c r="W62" s="8"/>
      <c r="X62" s="55" t="n">
        <f aca="false">'High SIPA income'!M57</f>
        <v>390352.017565783</v>
      </c>
      <c r="Y62" s="6"/>
      <c r="Z62" s="6" t="n">
        <f aca="false">R62+V62-N62-L62-F62</f>
        <v>836792.716443792</v>
      </c>
      <c r="AA62" s="6"/>
      <c r="AB62" s="6" t="n">
        <f aca="false">T62-P62-D62</f>
        <v>-41243036.7025206</v>
      </c>
      <c r="AC62" s="24"/>
      <c r="AD62" s="6"/>
      <c r="AE62" s="6"/>
      <c r="AF62" s="6"/>
      <c r="AG62" s="6" t="n">
        <f aca="false">BF62/100*$AG$37</f>
        <v>6550061525.28111</v>
      </c>
      <c r="AH62" s="36" t="n">
        <f aca="false">(AG62-AG61)/AG61</f>
        <v>0.00740667979664323</v>
      </c>
      <c r="AI62" s="36"/>
      <c r="AJ62" s="36" t="n">
        <f aca="false">AB62/AG62</f>
        <v>-0.00629658767987687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0.00978078955043861</v>
      </c>
      <c r="AV62" s="5"/>
      <c r="AW62" s="5" t="n">
        <f aca="false">workers_and_wage_high!C50</f>
        <v>12833086</v>
      </c>
      <c r="AX62" s="5"/>
      <c r="AY62" s="36" t="n">
        <f aca="false">(AW62-AW61)/AW61</f>
        <v>0.00043383285047828</v>
      </c>
      <c r="AZ62" s="11" t="n">
        <f aca="false">workers_and_wage_high!B50</f>
        <v>7879.62595311994</v>
      </c>
      <c r="BA62" s="36" t="n">
        <f aca="false">(AZ62-AZ61)/AZ61</f>
        <v>0.00696982320789514</v>
      </c>
      <c r="BB62" s="41"/>
      <c r="BC62" s="41"/>
      <c r="BD62" s="41"/>
      <c r="BE62" s="41"/>
      <c r="BF62" s="5" t="n">
        <f aca="false">BF61*(1+AY62)*(1+BA62)*(1-BE62)</f>
        <v>124.735993739022</v>
      </c>
      <c r="BG62" s="5"/>
      <c r="BH62" s="5"/>
      <c r="BI62" s="36" t="n">
        <f aca="false">T69/AG69</f>
        <v>0.0184279140562635</v>
      </c>
      <c r="BJ62" s="5"/>
      <c r="BK62" s="5"/>
      <c r="BL62" s="5"/>
      <c r="BM62" s="5"/>
      <c r="BN62" s="5"/>
      <c r="BO62" s="5"/>
      <c r="BP62" s="5"/>
    </row>
    <row r="63" customFormat="false" ht="12.7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56" t="n">
        <f aca="false">'High pensions'!Q63</f>
        <v>124105816.175661</v>
      </c>
      <c r="E63" s="9"/>
      <c r="F63" s="56" t="n">
        <f aca="false">'High pensions'!I63</f>
        <v>22557701.1583979</v>
      </c>
      <c r="G63" s="56" t="n">
        <f aca="false">'High pensions'!K63</f>
        <v>1410162.5743434</v>
      </c>
      <c r="H63" s="56" t="n">
        <f aca="false">'High pensions'!V63</f>
        <v>7758298.4188132</v>
      </c>
      <c r="I63" s="56" t="n">
        <f aca="false">'High pensions'!M63</f>
        <v>43613.2754951599</v>
      </c>
      <c r="J63" s="56" t="n">
        <f aca="false">'High pensions'!W63</f>
        <v>239947.373777745</v>
      </c>
      <c r="K63" s="9"/>
      <c r="L63" s="56" t="n">
        <f aca="false">'High pensions'!N63</f>
        <v>2570221.59373377</v>
      </c>
      <c r="M63" s="42"/>
      <c r="N63" s="56" t="n">
        <f aca="false">'High pensions'!L63</f>
        <v>1013991.34031144</v>
      </c>
      <c r="O63" s="9"/>
      <c r="P63" s="56" t="n">
        <f aca="false">'High pensions'!X63</f>
        <v>18915573.2467847</v>
      </c>
      <c r="Q63" s="42"/>
      <c r="R63" s="56" t="n">
        <f aca="false">'High SIPA income'!G58</f>
        <v>31790408.3132351</v>
      </c>
      <c r="S63" s="42"/>
      <c r="T63" s="56" t="n">
        <f aca="false">'High SIPA income'!J58</f>
        <v>121553381.514387</v>
      </c>
      <c r="U63" s="9"/>
      <c r="V63" s="56" t="n">
        <f aca="false">'High SIPA income'!F58</f>
        <v>155255.488579011</v>
      </c>
      <c r="W63" s="42"/>
      <c r="X63" s="56" t="n">
        <f aca="false">'High SIPA income'!M58</f>
        <v>389957.025911074</v>
      </c>
      <c r="Y63" s="9"/>
      <c r="Z63" s="9" t="n">
        <f aca="false">R63+V63-N63-L63-F63</f>
        <v>5803749.70937099</v>
      </c>
      <c r="AA63" s="9"/>
      <c r="AB63" s="9" t="n">
        <f aca="false">T63-P63-D63</f>
        <v>-21468007.9080593</v>
      </c>
      <c r="AC63" s="24"/>
      <c r="AD63" s="9"/>
      <c r="AE63" s="9"/>
      <c r="AF63" s="9"/>
      <c r="AG63" s="9" t="n">
        <f aca="false">BF63/100*$AG$37</f>
        <v>6606937702.96895</v>
      </c>
      <c r="AH63" s="43" t="n">
        <f aca="false">(AG63-AG62)/AG62</f>
        <v>0.00868330434276318</v>
      </c>
      <c r="AI63" s="43"/>
      <c r="AJ63" s="43" t="n">
        <f aca="false">AB63/AG63</f>
        <v>-0.0032493129000463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12900554</v>
      </c>
      <c r="AX63" s="7"/>
      <c r="AY63" s="43" t="n">
        <f aca="false">(AW63-AW62)/AW62</f>
        <v>0.00525734807668241</v>
      </c>
      <c r="AZ63" s="12" t="n">
        <f aca="false">workers_and_wage_high!B51</f>
        <v>7906.48002582094</v>
      </c>
      <c r="BA63" s="43" t="n">
        <f aca="false">(AZ63-AZ62)/AZ62</f>
        <v>0.00340803901870071</v>
      </c>
      <c r="BB63" s="48"/>
      <c r="BC63" s="48"/>
      <c r="BD63" s="48"/>
      <c r="BE63" s="48"/>
      <c r="BF63" s="7" t="n">
        <f aca="false">BF62*(1+AY63)*(1+BA63)*(1-BE63)</f>
        <v>125.819114335155</v>
      </c>
      <c r="BG63" s="7"/>
      <c r="BH63" s="7"/>
      <c r="BI63" s="43" t="n">
        <f aca="false">T70/AG70</f>
        <v>0.016079464353102</v>
      </c>
      <c r="BJ63" s="7"/>
      <c r="BK63" s="7"/>
      <c r="BL63" s="7"/>
      <c r="BM63" s="7"/>
      <c r="BN63" s="7"/>
      <c r="BO63" s="7"/>
      <c r="BP63" s="7"/>
    </row>
    <row r="64" customFormat="false" ht="12.7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56" t="n">
        <f aca="false">'High pensions'!Q64</f>
        <v>124256755.983395</v>
      </c>
      <c r="E64" s="9"/>
      <c r="F64" s="56" t="n">
        <f aca="false">'High pensions'!I64</f>
        <v>22585136.255162</v>
      </c>
      <c r="G64" s="56" t="n">
        <f aca="false">'High pensions'!K64</f>
        <v>1470004.85272829</v>
      </c>
      <c r="H64" s="56" t="n">
        <f aca="false">'High pensions'!V64</f>
        <v>8087532.97816027</v>
      </c>
      <c r="I64" s="56" t="n">
        <f aca="false">'High pensions'!M64</f>
        <v>45464.06761015</v>
      </c>
      <c r="J64" s="56" t="n">
        <f aca="false">'High pensions'!W64</f>
        <v>250129.885922464</v>
      </c>
      <c r="K64" s="9"/>
      <c r="L64" s="56" t="n">
        <f aca="false">'High pensions'!N64</f>
        <v>2598820.85152068</v>
      </c>
      <c r="M64" s="42"/>
      <c r="N64" s="56" t="n">
        <f aca="false">'High pensions'!L64</f>
        <v>1016322.79764395</v>
      </c>
      <c r="O64" s="9"/>
      <c r="P64" s="56" t="n">
        <f aca="false">'High pensions'!X64</f>
        <v>19076801.9217485</v>
      </c>
      <c r="Q64" s="42"/>
      <c r="R64" s="56" t="n">
        <f aca="false">'High SIPA income'!G59</f>
        <v>27919646.8377872</v>
      </c>
      <c r="S64" s="42"/>
      <c r="T64" s="56" t="n">
        <f aca="false">'High SIPA income'!J59</f>
        <v>106753189.527534</v>
      </c>
      <c r="U64" s="9"/>
      <c r="V64" s="56" t="n">
        <f aca="false">'High SIPA income'!F59</f>
        <v>155024.94463541</v>
      </c>
      <c r="W64" s="42"/>
      <c r="X64" s="56" t="n">
        <f aca="false">'High SIPA income'!M59</f>
        <v>389377.965992412</v>
      </c>
      <c r="Y64" s="9"/>
      <c r="Z64" s="9" t="n">
        <f aca="false">R64+V64-N64-L64-F64</f>
        <v>1874391.87809598</v>
      </c>
      <c r="AA64" s="9"/>
      <c r="AB64" s="9" t="n">
        <f aca="false">T64-P64-D64</f>
        <v>-36580368.3776093</v>
      </c>
      <c r="AC64" s="24"/>
      <c r="AD64" s="9"/>
      <c r="AE64" s="9"/>
      <c r="AF64" s="9"/>
      <c r="AG64" s="9" t="n">
        <f aca="false">BF64/100*$AG$37</f>
        <v>6710272499.68183</v>
      </c>
      <c r="AH64" s="43" t="n">
        <f aca="false">(AG64-AG63)/AG63</f>
        <v>0.0156403467625316</v>
      </c>
      <c r="AI64" s="43"/>
      <c r="AJ64" s="43" t="n">
        <f aca="false">AB64/AG64</f>
        <v>-0.00545139834177283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12946194</v>
      </c>
      <c r="AX64" s="7"/>
      <c r="AY64" s="43" t="n">
        <f aca="false">(AW64-AW63)/AW63</f>
        <v>0.00353783256129931</v>
      </c>
      <c r="AZ64" s="12" t="n">
        <f aca="false">workers_and_wage_high!B52</f>
        <v>8001.83097691566</v>
      </c>
      <c r="BA64" s="43" t="n">
        <f aca="false">(AZ64-AZ63)/AZ63</f>
        <v>0.012059848476607</v>
      </c>
      <c r="BB64" s="48"/>
      <c r="BC64" s="48"/>
      <c r="BD64" s="48"/>
      <c r="BE64" s="48"/>
      <c r="BF64" s="7" t="n">
        <f aca="false">BF63*(1+AY64)*(1+BA64)*(1-BE64)</f>
        <v>127.786968912711</v>
      </c>
      <c r="BG64" s="7"/>
      <c r="BH64" s="7"/>
      <c r="BI64" s="43" t="n">
        <f aca="false">T71/AG71</f>
        <v>0.0187009730496645</v>
      </c>
      <c r="BJ64" s="7"/>
      <c r="BK64" s="7"/>
      <c r="BL64" s="7"/>
      <c r="BM64" s="7"/>
      <c r="BN64" s="7"/>
      <c r="BO64" s="7"/>
      <c r="BP64" s="7"/>
    </row>
    <row r="65" customFormat="false" ht="12.7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56" t="n">
        <f aca="false">'High pensions'!Q65</f>
        <v>124495208.675008</v>
      </c>
      <c r="E65" s="9"/>
      <c r="F65" s="56" t="n">
        <f aca="false">'High pensions'!I65</f>
        <v>22628477.8544809</v>
      </c>
      <c r="G65" s="56" t="n">
        <f aca="false">'High pensions'!K65</f>
        <v>1545684.05178902</v>
      </c>
      <c r="H65" s="56" t="n">
        <f aca="false">'High pensions'!V65</f>
        <v>8503897.60241878</v>
      </c>
      <c r="I65" s="56" t="n">
        <f aca="false">'High pensions'!M65</f>
        <v>47804.66139553</v>
      </c>
      <c r="J65" s="56" t="n">
        <f aca="false">'High pensions'!W65</f>
        <v>263007.142342812</v>
      </c>
      <c r="K65" s="9"/>
      <c r="L65" s="56" t="n">
        <f aca="false">'High pensions'!N65</f>
        <v>2529044.48272638</v>
      </c>
      <c r="M65" s="42"/>
      <c r="N65" s="56" t="n">
        <f aca="false">'High pensions'!L65</f>
        <v>1019698.68246147</v>
      </c>
      <c r="O65" s="9"/>
      <c r="P65" s="56" t="n">
        <f aca="false">'High pensions'!X65</f>
        <v>18733305.1345909</v>
      </c>
      <c r="Q65" s="42"/>
      <c r="R65" s="56" t="n">
        <f aca="false">'High SIPA income'!G60</f>
        <v>32621689.2045927</v>
      </c>
      <c r="S65" s="42"/>
      <c r="T65" s="56" t="n">
        <f aca="false">'High SIPA income'!J60</f>
        <v>124731856.05102</v>
      </c>
      <c r="U65" s="9"/>
      <c r="V65" s="56" t="n">
        <f aca="false">'High SIPA income'!F60</f>
        <v>152127.542699024</v>
      </c>
      <c r="W65" s="42"/>
      <c r="X65" s="56" t="n">
        <f aca="false">'High SIPA income'!M60</f>
        <v>382100.527672368</v>
      </c>
      <c r="Y65" s="9"/>
      <c r="Z65" s="9" t="n">
        <f aca="false">R65+V65-N65-L65-F65</f>
        <v>6596595.72762299</v>
      </c>
      <c r="AA65" s="9"/>
      <c r="AB65" s="9" t="n">
        <f aca="false">T65-P65-D65</f>
        <v>-18496657.7585789</v>
      </c>
      <c r="AC65" s="24"/>
      <c r="AD65" s="9"/>
      <c r="AE65" s="9"/>
      <c r="AF65" s="9"/>
      <c r="AG65" s="9" t="n">
        <f aca="false">BF65/100*$AG$37</f>
        <v>6759880385.40669</v>
      </c>
      <c r="AH65" s="43" t="n">
        <f aca="false">(AG65-AG64)/AG64</f>
        <v>0.00739282729981645</v>
      </c>
      <c r="AI65" s="43" t="n">
        <f aca="false">(AG65-AG61)/AG61</f>
        <v>0.0396770516736079</v>
      </c>
      <c r="AJ65" s="43" t="n">
        <f aca="false">AB65/AG65</f>
        <v>-0.002736240392435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12960410</v>
      </c>
      <c r="AX65" s="7"/>
      <c r="AY65" s="43" t="n">
        <f aca="false">(AW65-AW64)/AW64</f>
        <v>0.00109808334403146</v>
      </c>
      <c r="AZ65" s="12" t="n">
        <f aca="false">workers_and_wage_high!B53</f>
        <v>8052.14520487712</v>
      </c>
      <c r="BA65" s="43" t="n">
        <f aca="false">(AZ65-AZ64)/AZ64</f>
        <v>0.00628783938408722</v>
      </c>
      <c r="BB65" s="48"/>
      <c r="BC65" s="48"/>
      <c r="BD65" s="48"/>
      <c r="BE65" s="48"/>
      <c r="BF65" s="7" t="n">
        <f aca="false">BF64*(1+AY65)*(1+BA65)*(1-BE65)</f>
        <v>128.73167590505</v>
      </c>
      <c r="BG65" s="7"/>
      <c r="BH65" s="7"/>
      <c r="BI65" s="43" t="n">
        <f aca="false">T72/AG72</f>
        <v>0.016219177490171</v>
      </c>
      <c r="BJ65" s="7"/>
      <c r="BK65" s="7"/>
      <c r="BL65" s="7"/>
      <c r="BM65" s="7"/>
      <c r="BN65" s="7"/>
      <c r="BO65" s="7"/>
      <c r="BP65" s="7"/>
    </row>
    <row r="66" customFormat="false" ht="12.7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5" t="n">
        <f aca="false">'High pensions'!Q66</f>
        <v>125587715.921073</v>
      </c>
      <c r="E66" s="6"/>
      <c r="F66" s="55" t="n">
        <f aca="false">'High pensions'!I66</f>
        <v>22827053.9787072</v>
      </c>
      <c r="G66" s="55" t="n">
        <f aca="false">'High pensions'!K66</f>
        <v>1624751.44255383</v>
      </c>
      <c r="H66" s="55" t="n">
        <f aca="false">'High pensions'!V66</f>
        <v>8938903.05775498</v>
      </c>
      <c r="I66" s="55" t="n">
        <f aca="false">'High pensions'!M66</f>
        <v>50250.0446150599</v>
      </c>
      <c r="J66" s="55" t="n">
        <f aca="false">'High pensions'!W66</f>
        <v>276460.919311971</v>
      </c>
      <c r="K66" s="6"/>
      <c r="L66" s="55" t="n">
        <f aca="false">'High pensions'!N66</f>
        <v>3048727.73668236</v>
      </c>
      <c r="M66" s="8"/>
      <c r="N66" s="55" t="n">
        <f aca="false">'High pensions'!L66</f>
        <v>1031635.14106904</v>
      </c>
      <c r="O66" s="6"/>
      <c r="P66" s="55" t="n">
        <f aca="false">'High pensions'!X66</f>
        <v>21495614.8832729</v>
      </c>
      <c r="Q66" s="8"/>
      <c r="R66" s="55" t="n">
        <f aca="false">'High SIPA income'!G61</f>
        <v>28646053.2789873</v>
      </c>
      <c r="S66" s="8"/>
      <c r="T66" s="55" t="n">
        <f aca="false">'High SIPA income'!J61</f>
        <v>109530667.514344</v>
      </c>
      <c r="U66" s="6"/>
      <c r="V66" s="55" t="n">
        <f aca="false">'High SIPA income'!F61</f>
        <v>156771.332054474</v>
      </c>
      <c r="W66" s="8"/>
      <c r="X66" s="55" t="n">
        <f aca="false">'High SIPA income'!M61</f>
        <v>393764.387691637</v>
      </c>
      <c r="Y66" s="6"/>
      <c r="Z66" s="6" t="n">
        <f aca="false">R66+V66-N66-L66-F66</f>
        <v>1895407.75458317</v>
      </c>
      <c r="AA66" s="6"/>
      <c r="AB66" s="6" t="n">
        <f aca="false">T66-P66-D66</f>
        <v>-37552663.2900018</v>
      </c>
      <c r="AC66" s="24"/>
      <c r="AD66" s="6"/>
      <c r="AE66" s="6"/>
      <c r="AF66" s="6"/>
      <c r="AG66" s="6" t="n">
        <f aca="false">BF66/100*$AG$37</f>
        <v>6853845755.10432</v>
      </c>
      <c r="AH66" s="36" t="n">
        <f aca="false">(AG66-AG65)/AG65</f>
        <v>0.0139004485790147</v>
      </c>
      <c r="AI66" s="36"/>
      <c r="AJ66" s="36" t="n">
        <f aca="false">AB66/AG66</f>
        <v>-0.00547906454737982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0.0103151843113955</v>
      </c>
      <c r="AV66" s="5"/>
      <c r="AW66" s="5" t="n">
        <f aca="false">workers_and_wage_high!C54</f>
        <v>13039599</v>
      </c>
      <c r="AX66" s="5"/>
      <c r="AY66" s="36" t="n">
        <f aca="false">(AW66-AW65)/AW65</f>
        <v>0.00611006904874151</v>
      </c>
      <c r="AZ66" s="11" t="n">
        <f aca="false">workers_and_wage_high!B54</f>
        <v>8114.49351954827</v>
      </c>
      <c r="BA66" s="36" t="n">
        <f aca="false">(AZ66-AZ65)/AZ65</f>
        <v>0.00774306884498142</v>
      </c>
      <c r="BB66" s="41"/>
      <c r="BC66" s="41"/>
      <c r="BD66" s="41"/>
      <c r="BE66" s="41"/>
      <c r="BF66" s="5" t="n">
        <f aca="false">BF65*(1+AY66)*(1+BA66)*(1-BE66)</f>
        <v>130.521103946458</v>
      </c>
      <c r="BG66" s="5"/>
      <c r="BH66" s="5"/>
      <c r="BI66" s="36" t="n">
        <f aca="false">T73/AG73</f>
        <v>0.0186963947873991</v>
      </c>
      <c r="BJ66" s="5"/>
      <c r="BK66" s="5"/>
      <c r="BL66" s="5"/>
      <c r="BM66" s="5"/>
      <c r="BN66" s="5"/>
      <c r="BO66" s="5"/>
      <c r="BP66" s="5"/>
    </row>
    <row r="67" customFormat="false" ht="12.7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56" t="n">
        <f aca="false">'High pensions'!Q67</f>
        <v>126141984.195811</v>
      </c>
      <c r="E67" s="9"/>
      <c r="F67" s="56" t="n">
        <f aca="false">'High pensions'!I67</f>
        <v>22927798.7986391</v>
      </c>
      <c r="G67" s="56" t="n">
        <f aca="false">'High pensions'!K67</f>
        <v>1691213.34772914</v>
      </c>
      <c r="H67" s="56" t="n">
        <f aca="false">'High pensions'!V67</f>
        <v>9304556.85059727</v>
      </c>
      <c r="I67" s="56" t="n">
        <f aca="false">'High pensions'!M67</f>
        <v>52305.5674555399</v>
      </c>
      <c r="J67" s="56" t="n">
        <f aca="false">'High pensions'!W67</f>
        <v>287769.799503006</v>
      </c>
      <c r="K67" s="9"/>
      <c r="L67" s="56" t="n">
        <f aca="false">'High pensions'!N67</f>
        <v>2526945.42111427</v>
      </c>
      <c r="M67" s="42"/>
      <c r="N67" s="56" t="n">
        <f aca="false">'High pensions'!L67</f>
        <v>1038560.51223956</v>
      </c>
      <c r="O67" s="9"/>
      <c r="P67" s="56" t="n">
        <f aca="false">'High pensions'!X67</f>
        <v>18826185.3162067</v>
      </c>
      <c r="Q67" s="42"/>
      <c r="R67" s="56" t="n">
        <f aca="false">'High SIPA income'!G62</f>
        <v>33102089.559098</v>
      </c>
      <c r="S67" s="42"/>
      <c r="T67" s="56" t="n">
        <f aca="false">'High SIPA income'!J62</f>
        <v>126568708.443587</v>
      </c>
      <c r="U67" s="9"/>
      <c r="V67" s="56" t="n">
        <f aca="false">'High SIPA income'!F62</f>
        <v>162194.165999412</v>
      </c>
      <c r="W67" s="42"/>
      <c r="X67" s="56" t="n">
        <f aca="false">'High SIPA income'!M62</f>
        <v>407384.983114912</v>
      </c>
      <c r="Y67" s="9"/>
      <c r="Z67" s="9" t="n">
        <f aca="false">R67+V67-N67-L67-F67</f>
        <v>6770978.99310454</v>
      </c>
      <c r="AA67" s="9"/>
      <c r="AB67" s="9" t="n">
        <f aca="false">T67-P67-D67</f>
        <v>-18399461.0684303</v>
      </c>
      <c r="AC67" s="24"/>
      <c r="AD67" s="9"/>
      <c r="AE67" s="9"/>
      <c r="AF67" s="9"/>
      <c r="AG67" s="9" t="n">
        <f aca="false">BF67/100*$AG$37</f>
        <v>6911978205.58253</v>
      </c>
      <c r="AH67" s="43" t="n">
        <f aca="false">(AG67-AG66)/AG66</f>
        <v>0.00848172727478033</v>
      </c>
      <c r="AI67" s="43"/>
      <c r="AJ67" s="43" t="n">
        <f aca="false">AB67/AG67</f>
        <v>-0.00266196746013606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13067302</v>
      </c>
      <c r="AX67" s="7"/>
      <c r="AY67" s="43" t="n">
        <f aca="false">(AW67-AW66)/AW66</f>
        <v>0.0021245285226946</v>
      </c>
      <c r="AZ67" s="12" t="n">
        <f aca="false">workers_and_wage_high!B55</f>
        <v>8165.96960521232</v>
      </c>
      <c r="BA67" s="43" t="n">
        <f aca="false">(AZ67-AZ66)/AZ66</f>
        <v>0.00634372133516908</v>
      </c>
      <c r="BB67" s="48"/>
      <c r="BC67" s="48"/>
      <c r="BD67" s="48"/>
      <c r="BE67" s="48"/>
      <c r="BF67" s="7" t="n">
        <f aca="false">BF66*(1+AY67)*(1+BA67)*(1-BE67)</f>
        <v>131.628148353735</v>
      </c>
      <c r="BG67" s="7"/>
      <c r="BH67" s="7"/>
      <c r="BI67" s="43" t="n">
        <f aca="false">T74/AG74</f>
        <v>0.0161149714860389</v>
      </c>
      <c r="BJ67" s="7"/>
      <c r="BK67" s="7"/>
      <c r="BL67" s="7"/>
      <c r="BM67" s="7"/>
      <c r="BN67" s="7"/>
      <c r="BO67" s="7"/>
      <c r="BP67" s="7"/>
    </row>
    <row r="68" customFormat="false" ht="12.7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56" t="n">
        <f aca="false">'High pensions'!Q68</f>
        <v>126490597.457189</v>
      </c>
      <c r="E68" s="9"/>
      <c r="F68" s="56" t="n">
        <f aca="false">'High pensions'!I68</f>
        <v>22991163.3855082</v>
      </c>
      <c r="G68" s="56" t="n">
        <f aca="false">'High pensions'!K68</f>
        <v>1771930.3843426</v>
      </c>
      <c r="H68" s="56" t="n">
        <f aca="false">'High pensions'!V68</f>
        <v>9748638.17066852</v>
      </c>
      <c r="I68" s="56" t="n">
        <f aca="false">'High pensions'!M68</f>
        <v>54801.97064977</v>
      </c>
      <c r="J68" s="56" t="n">
        <f aca="false">'High pensions'!W68</f>
        <v>301504.273319639</v>
      </c>
      <c r="K68" s="9"/>
      <c r="L68" s="56" t="n">
        <f aca="false">'High pensions'!N68</f>
        <v>2454043.50695083</v>
      </c>
      <c r="M68" s="42"/>
      <c r="N68" s="56" t="n">
        <f aca="false">'High pensions'!L68</f>
        <v>1044265.66546753</v>
      </c>
      <c r="O68" s="9"/>
      <c r="P68" s="56" t="n">
        <f aca="false">'High pensions'!X68</f>
        <v>18479285.0068194</v>
      </c>
      <c r="Q68" s="42"/>
      <c r="R68" s="56" t="n">
        <f aca="false">'High SIPA income'!G63</f>
        <v>29203624.6952774</v>
      </c>
      <c r="S68" s="42"/>
      <c r="T68" s="56" t="n">
        <f aca="false">'High SIPA income'!J63</f>
        <v>111662590.150192</v>
      </c>
      <c r="U68" s="9"/>
      <c r="V68" s="56" t="n">
        <f aca="false">'High SIPA income'!F63</f>
        <v>162918.236678812</v>
      </c>
      <c r="W68" s="42"/>
      <c r="X68" s="56" t="n">
        <f aca="false">'High SIPA income'!M63</f>
        <v>409203.639906195</v>
      </c>
      <c r="Y68" s="9"/>
      <c r="Z68" s="9" t="n">
        <f aca="false">R68+V68-N68-L68-F68</f>
        <v>2877070.37402968</v>
      </c>
      <c r="AA68" s="9"/>
      <c r="AB68" s="9" t="n">
        <f aca="false">T68-P68-D68</f>
        <v>-33307292.3138166</v>
      </c>
      <c r="AC68" s="24"/>
      <c r="AD68" s="9"/>
      <c r="AE68" s="9"/>
      <c r="AF68" s="9"/>
      <c r="AG68" s="9" t="n">
        <f aca="false">BF68/100*$AG$37</f>
        <v>6957317715.0867</v>
      </c>
      <c r="AH68" s="43" t="n">
        <f aca="false">(AG68-AG67)/AG67</f>
        <v>0.00655955620166027</v>
      </c>
      <c r="AI68" s="43"/>
      <c r="AJ68" s="43" t="n">
        <f aca="false">AB68/AG68</f>
        <v>-0.0047873754912171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13106158</v>
      </c>
      <c r="AX68" s="7"/>
      <c r="AY68" s="43" t="n">
        <f aca="false">(AW68-AW67)/AW67</f>
        <v>0.00297352888913105</v>
      </c>
      <c r="AZ68" s="12" t="n">
        <f aca="false">workers_and_wage_high!B56</f>
        <v>8195.16617839607</v>
      </c>
      <c r="BA68" s="43" t="n">
        <f aca="false">(AZ68-AZ67)/AZ67</f>
        <v>0.00357539576991737</v>
      </c>
      <c r="BB68" s="48"/>
      <c r="BC68" s="48"/>
      <c r="BD68" s="48"/>
      <c r="BE68" s="48"/>
      <c r="BF68" s="7" t="n">
        <f aca="false">BF67*(1+AY68)*(1+BA68)*(1-BE68)</f>
        <v>132.491570590582</v>
      </c>
      <c r="BG68" s="7"/>
      <c r="BH68" s="7"/>
      <c r="BI68" s="43" t="n">
        <f aca="false">T75/AG75</f>
        <v>0.018641967149237</v>
      </c>
      <c r="BJ68" s="7"/>
      <c r="BK68" s="7"/>
      <c r="BL68" s="7"/>
      <c r="BM68" s="7"/>
      <c r="BN68" s="7"/>
      <c r="BO68" s="7"/>
      <c r="BP68" s="7"/>
    </row>
    <row r="69" customFormat="false" ht="12.7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56" t="n">
        <f aca="false">'High pensions'!Q69</f>
        <v>126895002.909802</v>
      </c>
      <c r="E69" s="9"/>
      <c r="F69" s="56" t="n">
        <f aca="false">'High pensions'!I69</f>
        <v>23064668.8635589</v>
      </c>
      <c r="G69" s="56" t="n">
        <f aca="false">'High pensions'!K69</f>
        <v>1862745.72074696</v>
      </c>
      <c r="H69" s="56" t="n">
        <f aca="false">'High pensions'!V69</f>
        <v>10248277.3567092</v>
      </c>
      <c r="I69" s="56" t="n">
        <f aca="false">'High pensions'!M69</f>
        <v>57610.6923942401</v>
      </c>
      <c r="J69" s="56" t="n">
        <f aca="false">'High pensions'!W69</f>
        <v>316957.031650822</v>
      </c>
      <c r="K69" s="9"/>
      <c r="L69" s="56" t="n">
        <f aca="false">'High pensions'!N69</f>
        <v>2477930.20868585</v>
      </c>
      <c r="M69" s="42"/>
      <c r="N69" s="56" t="n">
        <f aca="false">'High pensions'!L69</f>
        <v>1049966.64973956</v>
      </c>
      <c r="O69" s="9"/>
      <c r="P69" s="56" t="n">
        <f aca="false">'High pensions'!X69</f>
        <v>18634598.3490775</v>
      </c>
      <c r="Q69" s="42"/>
      <c r="R69" s="56" t="n">
        <f aca="false">'High SIPA income'!G64</f>
        <v>33944113.1021938</v>
      </c>
      <c r="S69" s="42"/>
      <c r="T69" s="56" t="n">
        <f aca="false">'High SIPA income'!J64</f>
        <v>129788258.440226</v>
      </c>
      <c r="U69" s="9"/>
      <c r="V69" s="56" t="n">
        <f aca="false">'High SIPA income'!F64</f>
        <v>160621.241160931</v>
      </c>
      <c r="W69" s="42"/>
      <c r="X69" s="56" t="n">
        <f aca="false">'High SIPA income'!M64</f>
        <v>403434.249407462</v>
      </c>
      <c r="Y69" s="9"/>
      <c r="Z69" s="9" t="n">
        <f aca="false">R69+V69-N69-L69-F69</f>
        <v>7512168.62137042</v>
      </c>
      <c r="AA69" s="9"/>
      <c r="AB69" s="9" t="n">
        <f aca="false">T69-P69-D69</f>
        <v>-15741342.8186536</v>
      </c>
      <c r="AC69" s="24"/>
      <c r="AD69" s="9"/>
      <c r="AE69" s="9"/>
      <c r="AF69" s="9"/>
      <c r="AG69" s="9" t="n">
        <f aca="false">BF69/100*$AG$37</f>
        <v>7043024948.12821</v>
      </c>
      <c r="AH69" s="43" t="n">
        <f aca="false">(AG69-AG68)/AG68</f>
        <v>0.0123190051901268</v>
      </c>
      <c r="AI69" s="43" t="n">
        <f aca="false">(AG69-AG65)/AG65</f>
        <v>0.0418860314944006</v>
      </c>
      <c r="AJ69" s="43" t="n">
        <f aca="false">AB69/AG69</f>
        <v>-0.00223502584962972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13145527</v>
      </c>
      <c r="AX69" s="7"/>
      <c r="AY69" s="43" t="n">
        <f aca="false">(AW69-AW68)/AW68</f>
        <v>0.00300385513435745</v>
      </c>
      <c r="AZ69" s="12" t="n">
        <f aca="false">workers_and_wage_high!B57</f>
        <v>8271.27675593069</v>
      </c>
      <c r="BA69" s="43" t="n">
        <f aca="false">(AZ69-AZ68)/AZ68</f>
        <v>0.00928725249467932</v>
      </c>
      <c r="BB69" s="48"/>
      <c r="BC69" s="48"/>
      <c r="BD69" s="48"/>
      <c r="BE69" s="48"/>
      <c r="BF69" s="7" t="n">
        <f aca="false">BF68*(1+AY69)*(1+BA69)*(1-BE69)</f>
        <v>134.123734936336</v>
      </c>
      <c r="BG69" s="7"/>
      <c r="BH69" s="7"/>
      <c r="BI69" s="43" t="n">
        <f aca="false">T76/AG76</f>
        <v>0.0162002241434643</v>
      </c>
      <c r="BJ69" s="7"/>
      <c r="BK69" s="7"/>
      <c r="BL69" s="7"/>
      <c r="BM69" s="7"/>
      <c r="BN69" s="7"/>
      <c r="BO69" s="7"/>
      <c r="BP69" s="7"/>
    </row>
    <row r="70" customFormat="false" ht="12.7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5" t="n">
        <f aca="false">'High pensions'!Q70</f>
        <v>127758050.448412</v>
      </c>
      <c r="E70" s="6"/>
      <c r="F70" s="55" t="n">
        <f aca="false">'High pensions'!I70</f>
        <v>23221537.9697892</v>
      </c>
      <c r="G70" s="55" t="n">
        <f aca="false">'High pensions'!K70</f>
        <v>1919679.25494809</v>
      </c>
      <c r="H70" s="55" t="n">
        <f aca="false">'High pensions'!V70</f>
        <v>10561508.8637755</v>
      </c>
      <c r="I70" s="55" t="n">
        <f aca="false">'High pensions'!M70</f>
        <v>59371.52334891</v>
      </c>
      <c r="J70" s="55" t="n">
        <f aca="false">'High pensions'!W70</f>
        <v>326644.604034293</v>
      </c>
      <c r="K70" s="6"/>
      <c r="L70" s="55" t="n">
        <f aca="false">'High pensions'!N70</f>
        <v>2998611.85864211</v>
      </c>
      <c r="M70" s="8"/>
      <c r="N70" s="55" t="n">
        <f aca="false">'High pensions'!L70</f>
        <v>1059021.96037669</v>
      </c>
      <c r="O70" s="6"/>
      <c r="P70" s="55" t="n">
        <f aca="false">'High pensions'!X70</f>
        <v>21386237.5532939</v>
      </c>
      <c r="Q70" s="8"/>
      <c r="R70" s="55" t="n">
        <f aca="false">'High SIPA income'!G65</f>
        <v>29899480.6579271</v>
      </c>
      <c r="S70" s="8"/>
      <c r="T70" s="55" t="n">
        <f aca="false">'High SIPA income'!J65</f>
        <v>114323255.734402</v>
      </c>
      <c r="U70" s="6"/>
      <c r="V70" s="55" t="n">
        <f aca="false">'High SIPA income'!F65</f>
        <v>165654.539890883</v>
      </c>
      <c r="W70" s="8"/>
      <c r="X70" s="55" t="n">
        <f aca="false">'High SIPA income'!M65</f>
        <v>416076.444676811</v>
      </c>
      <c r="Y70" s="6"/>
      <c r="Z70" s="6" t="n">
        <f aca="false">R70+V70-N70-L70-F70</f>
        <v>2785963.40900995</v>
      </c>
      <c r="AA70" s="6"/>
      <c r="AB70" s="6" t="n">
        <f aca="false">T70-P70-D70</f>
        <v>-34821032.2673037</v>
      </c>
      <c r="AC70" s="24"/>
      <c r="AD70" s="6"/>
      <c r="AE70" s="6"/>
      <c r="AF70" s="6"/>
      <c r="AG70" s="6" t="n">
        <f aca="false">BF70/100*$AG$37</f>
        <v>7109892047.63822</v>
      </c>
      <c r="AH70" s="36" t="n">
        <f aca="false">(AG70-AG69)/AG69</f>
        <v>0.00949408812299861</v>
      </c>
      <c r="AI70" s="36"/>
      <c r="AJ70" s="36" t="n">
        <f aca="false">AB70/AG70</f>
        <v>-0.0048975472530375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0.00945224958290141</v>
      </c>
      <c r="AV70" s="5"/>
      <c r="AW70" s="5" t="n">
        <f aca="false">workers_and_wage_high!C58</f>
        <v>13217008</v>
      </c>
      <c r="AX70" s="5"/>
      <c r="AY70" s="36" t="n">
        <f aca="false">(AW70-AW69)/AW69</f>
        <v>0.00543766712433819</v>
      </c>
      <c r="AZ70" s="11" t="n">
        <f aca="false">workers_and_wage_high!B58</f>
        <v>8304.64707993541</v>
      </c>
      <c r="BA70" s="36" t="n">
        <f aca="false">(AZ70-AZ69)/AZ69</f>
        <v>0.00403448282404437</v>
      </c>
      <c r="BB70" s="41"/>
      <c r="BC70" s="41"/>
      <c r="BD70" s="41"/>
      <c r="BE70" s="41"/>
      <c r="BF70" s="5" t="n">
        <f aca="false">BF69*(1+AY70)*(1+BA70)*(1-BE70)</f>
        <v>135.397117495207</v>
      </c>
      <c r="BG70" s="5"/>
      <c r="BH70" s="5"/>
      <c r="BI70" s="36" t="n">
        <f aca="false">T77/AG77</f>
        <v>0.0187685213568533</v>
      </c>
      <c r="BJ70" s="5"/>
      <c r="BK70" s="5"/>
      <c r="BL70" s="5"/>
      <c r="BM70" s="5"/>
      <c r="BN70" s="5"/>
      <c r="BO70" s="5"/>
      <c r="BP70" s="5"/>
    </row>
    <row r="71" customFormat="false" ht="12.7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56" t="n">
        <f aca="false">'High pensions'!Q71</f>
        <v>128262118.772146</v>
      </c>
      <c r="E71" s="9"/>
      <c r="F71" s="56" t="n">
        <f aca="false">'High pensions'!I71</f>
        <v>23313158.3543981</v>
      </c>
      <c r="G71" s="56" t="n">
        <f aca="false">'High pensions'!K71</f>
        <v>1979473.38634968</v>
      </c>
      <c r="H71" s="56" t="n">
        <f aca="false">'High pensions'!V71</f>
        <v>10890478.5326261</v>
      </c>
      <c r="I71" s="56" t="n">
        <f aca="false">'High pensions'!M71</f>
        <v>61220.8263819502</v>
      </c>
      <c r="J71" s="56" t="n">
        <f aca="false">'High pensions'!W71</f>
        <v>336818.923689474</v>
      </c>
      <c r="K71" s="9"/>
      <c r="L71" s="56" t="n">
        <f aca="false">'High pensions'!N71</f>
        <v>2480059.94357045</v>
      </c>
      <c r="M71" s="42"/>
      <c r="N71" s="56" t="n">
        <f aca="false">'High pensions'!L71</f>
        <v>1063882.23144875</v>
      </c>
      <c r="O71" s="9"/>
      <c r="P71" s="56" t="n">
        <f aca="false">'High pensions'!X71</f>
        <v>18722208.9783216</v>
      </c>
      <c r="Q71" s="42"/>
      <c r="R71" s="56" t="n">
        <f aca="false">'High SIPA income'!G66</f>
        <v>35068929.7318844</v>
      </c>
      <c r="S71" s="42"/>
      <c r="T71" s="56" t="n">
        <f aca="false">'High SIPA income'!J66</f>
        <v>134089092.313617</v>
      </c>
      <c r="U71" s="9"/>
      <c r="V71" s="56" t="n">
        <f aca="false">'High SIPA income'!F66</f>
        <v>162834.053040419</v>
      </c>
      <c r="W71" s="42"/>
      <c r="X71" s="56" t="n">
        <f aca="false">'High SIPA income'!M66</f>
        <v>408992.194877369</v>
      </c>
      <c r="Y71" s="9"/>
      <c r="Z71" s="9" t="n">
        <f aca="false">R71+V71-N71-L71-F71</f>
        <v>8374663.2555075</v>
      </c>
      <c r="AA71" s="9"/>
      <c r="AB71" s="9" t="n">
        <f aca="false">T71-P71-D71</f>
        <v>-12895235.4368508</v>
      </c>
      <c r="AC71" s="24"/>
      <c r="AD71" s="9"/>
      <c r="AE71" s="9"/>
      <c r="AF71" s="9"/>
      <c r="AG71" s="9" t="n">
        <f aca="false">BF71/100*$AG$37</f>
        <v>7170166598.15049</v>
      </c>
      <c r="AH71" s="43" t="n">
        <f aca="false">(AG71-AG70)/AG70</f>
        <v>0.00847756198102798</v>
      </c>
      <c r="AI71" s="43"/>
      <c r="AJ71" s="43" t="n">
        <f aca="false">AB71/AG71</f>
        <v>-0.0017984568782791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13253558</v>
      </c>
      <c r="AX71" s="7"/>
      <c r="AY71" s="43" t="n">
        <f aca="false">(AW71-AW70)/AW70</f>
        <v>0.00276537624854279</v>
      </c>
      <c r="AZ71" s="12" t="n">
        <f aca="false">workers_and_wage_high!B59</f>
        <v>8351.9539452171</v>
      </c>
      <c r="BA71" s="43" t="n">
        <f aca="false">(AZ71-AZ70)/AZ70</f>
        <v>0.00569643295209808</v>
      </c>
      <c r="BB71" s="48"/>
      <c r="BC71" s="48"/>
      <c r="BD71" s="48"/>
      <c r="BE71" s="48"/>
      <c r="BF71" s="7" t="n">
        <f aca="false">BF70*(1+AY71)*(1+BA71)*(1-BE71)</f>
        <v>136.544954950825</v>
      </c>
      <c r="BG71" s="7"/>
      <c r="BH71" s="7"/>
      <c r="BI71" s="43" t="n">
        <f aca="false">T78/AG78</f>
        <v>0.0164135430995325</v>
      </c>
      <c r="BJ71" s="7"/>
      <c r="BK71" s="7"/>
      <c r="BL71" s="7"/>
      <c r="BM71" s="7"/>
      <c r="BN71" s="7"/>
      <c r="BO71" s="7"/>
      <c r="BP71" s="7"/>
    </row>
    <row r="72" customFormat="false" ht="12.7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56" t="n">
        <f aca="false">'High pensions'!Q72</f>
        <v>129099359.135898</v>
      </c>
      <c r="E72" s="9"/>
      <c r="F72" s="56" t="n">
        <f aca="false">'High pensions'!I72</f>
        <v>23465336.7011127</v>
      </c>
      <c r="G72" s="56" t="n">
        <f aca="false">'High pensions'!K72</f>
        <v>2048695.77184984</v>
      </c>
      <c r="H72" s="56" t="n">
        <f aca="false">'High pensions'!V72</f>
        <v>11271319.6737423</v>
      </c>
      <c r="I72" s="56" t="n">
        <f aca="false">'High pensions'!M72</f>
        <v>63361.72490258</v>
      </c>
      <c r="J72" s="56" t="n">
        <f aca="false">'High pensions'!W72</f>
        <v>348597.515682795</v>
      </c>
      <c r="K72" s="9"/>
      <c r="L72" s="56" t="n">
        <f aca="false">'High pensions'!N72</f>
        <v>2435456.06654645</v>
      </c>
      <c r="M72" s="42"/>
      <c r="N72" s="56" t="n">
        <f aca="false">'High pensions'!L72</f>
        <v>1072614.70382742</v>
      </c>
      <c r="O72" s="9"/>
      <c r="P72" s="56" t="n">
        <f aca="false">'High pensions'!X72</f>
        <v>18538802.7349377</v>
      </c>
      <c r="Q72" s="42"/>
      <c r="R72" s="56" t="n">
        <f aca="false">'High SIPA income'!G67</f>
        <v>30773536.3424084</v>
      </c>
      <c r="S72" s="42"/>
      <c r="T72" s="56" t="n">
        <f aca="false">'High SIPA income'!J67</f>
        <v>117665283.399908</v>
      </c>
      <c r="U72" s="9"/>
      <c r="V72" s="56" t="n">
        <f aca="false">'High SIPA income'!F67</f>
        <v>167137.334175383</v>
      </c>
      <c r="W72" s="42"/>
      <c r="X72" s="56" t="n">
        <f aca="false">'High SIPA income'!M67</f>
        <v>419800.796418021</v>
      </c>
      <c r="Y72" s="9"/>
      <c r="Z72" s="9" t="n">
        <f aca="false">R72+V72-N72-L72-F72</f>
        <v>3967266.20509728</v>
      </c>
      <c r="AA72" s="9"/>
      <c r="AB72" s="9" t="n">
        <f aca="false">T72-P72-D72</f>
        <v>-29972878.4709277</v>
      </c>
      <c r="AC72" s="24"/>
      <c r="AD72" s="9"/>
      <c r="AE72" s="9"/>
      <c r="AF72" s="9"/>
      <c r="AG72" s="9" t="n">
        <f aca="false">BF72/100*$AG$37</f>
        <v>7254701014.96913</v>
      </c>
      <c r="AH72" s="43" t="n">
        <f aca="false">(AG72-AG71)/AG71</f>
        <v>0.0117897423527714</v>
      </c>
      <c r="AI72" s="43"/>
      <c r="AJ72" s="43" t="n">
        <f aca="false">AB72/AG72</f>
        <v>-0.0041315111965445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13307093</v>
      </c>
      <c r="AX72" s="7"/>
      <c r="AY72" s="43" t="n">
        <f aca="false">(AW72-AW71)/AW71</f>
        <v>0.0040392926940826</v>
      </c>
      <c r="AZ72" s="12" t="n">
        <f aca="false">workers_and_wage_high!B60</f>
        <v>8416.42492665688</v>
      </c>
      <c r="BA72" s="43" t="n">
        <f aca="false">(AZ72-AZ71)/AZ71</f>
        <v>0.00771926927071977</v>
      </c>
      <c r="BB72" s="48"/>
      <c r="BC72" s="48"/>
      <c r="BD72" s="48"/>
      <c r="BE72" s="48"/>
      <c r="BF72" s="7" t="n">
        <f aca="false">BF71*(1+AY72)*(1+BA72)*(1-BE72)</f>
        <v>138.154784789266</v>
      </c>
      <c r="BG72" s="7"/>
      <c r="BH72" s="7"/>
      <c r="BI72" s="43" t="n">
        <f aca="false">T79/AG79</f>
        <v>0.0188288851180822</v>
      </c>
      <c r="BJ72" s="7"/>
      <c r="BK72" s="7"/>
      <c r="BL72" s="7"/>
      <c r="BM72" s="7"/>
      <c r="BN72" s="7"/>
      <c r="BO72" s="7"/>
      <c r="BP72" s="7"/>
    </row>
    <row r="73" customFormat="false" ht="12.7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56" t="n">
        <f aca="false">'High pensions'!Q73</f>
        <v>129301620.284338</v>
      </c>
      <c r="E73" s="9"/>
      <c r="F73" s="56" t="n">
        <f aca="false">'High pensions'!I73</f>
        <v>23502100.0590522</v>
      </c>
      <c r="G73" s="56" t="n">
        <f aca="false">'High pensions'!K73</f>
        <v>2115027.87720666</v>
      </c>
      <c r="H73" s="56" t="n">
        <f aca="false">'High pensions'!V73</f>
        <v>11636259.3462804</v>
      </c>
      <c r="I73" s="56" t="n">
        <f aca="false">'High pensions'!M73</f>
        <v>65413.2333156699</v>
      </c>
      <c r="J73" s="56" t="n">
        <f aca="false">'High pensions'!W73</f>
        <v>359884.309678777</v>
      </c>
      <c r="K73" s="9"/>
      <c r="L73" s="56" t="n">
        <f aca="false">'High pensions'!N73</f>
        <v>2407096.42226415</v>
      </c>
      <c r="M73" s="42"/>
      <c r="N73" s="56" t="n">
        <f aca="false">'High pensions'!L73</f>
        <v>1076299.38356433</v>
      </c>
      <c r="O73" s="9"/>
      <c r="P73" s="56" t="n">
        <f aca="false">'High pensions'!X73</f>
        <v>18411916.426697</v>
      </c>
      <c r="Q73" s="42"/>
      <c r="R73" s="56" t="n">
        <f aca="false">'High SIPA income'!G68</f>
        <v>35759175.1202235</v>
      </c>
      <c r="S73" s="42"/>
      <c r="T73" s="56" t="n">
        <f aca="false">'High SIPA income'!J68</f>
        <v>136728305.380673</v>
      </c>
      <c r="U73" s="9"/>
      <c r="V73" s="56" t="n">
        <f aca="false">'High SIPA income'!F68</f>
        <v>164648.709436825</v>
      </c>
      <c r="W73" s="42"/>
      <c r="X73" s="56" t="n">
        <f aca="false">'High SIPA income'!M68</f>
        <v>413550.088565184</v>
      </c>
      <c r="Y73" s="9"/>
      <c r="Z73" s="9" t="n">
        <f aca="false">R73+V73-N73-L73-F73</f>
        <v>8938327.96477963</v>
      </c>
      <c r="AA73" s="9"/>
      <c r="AB73" s="9" t="n">
        <f aca="false">T73-P73-D73</f>
        <v>-10985231.3303619</v>
      </c>
      <c r="AC73" s="24"/>
      <c r="AD73" s="9"/>
      <c r="AE73" s="9"/>
      <c r="AF73" s="9"/>
      <c r="AG73" s="9" t="n">
        <f aca="false">BF73/100*$AG$37</f>
        <v>7313083989.47717</v>
      </c>
      <c r="AH73" s="43" t="n">
        <f aca="false">(AG73-AG72)/AG72</f>
        <v>0.00804760587480764</v>
      </c>
      <c r="AI73" s="43" t="n">
        <f aca="false">(AG73-AG69)/AG69</f>
        <v>0.0383441835486796</v>
      </c>
      <c r="AJ73" s="43" t="n">
        <f aca="false">AB73/AG73</f>
        <v>-0.00150213389401361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13332925</v>
      </c>
      <c r="AX73" s="7"/>
      <c r="AY73" s="43" t="n">
        <f aca="false">(AW73-AW72)/AW72</f>
        <v>0.0019412203702191</v>
      </c>
      <c r="AZ73" s="12" t="n">
        <f aca="false">workers_and_wage_high!B61</f>
        <v>8467.71928817003</v>
      </c>
      <c r="BA73" s="43" t="n">
        <f aca="false">(AZ73-AZ72)/AZ72</f>
        <v>0.0060945546309916</v>
      </c>
      <c r="BB73" s="48"/>
      <c r="BC73" s="48"/>
      <c r="BD73" s="48"/>
      <c r="BE73" s="48"/>
      <c r="BF73" s="7" t="n">
        <f aca="false">BF72*(1+AY73)*(1+BA73)*(1-BE73)</f>
        <v>139.266600046969</v>
      </c>
      <c r="BG73" s="7"/>
      <c r="BH73" s="7"/>
      <c r="BI73" s="43" t="n">
        <f aca="false">T80/AG80</f>
        <v>0.0164040869954774</v>
      </c>
      <c r="BJ73" s="7"/>
      <c r="BK73" s="7"/>
      <c r="BL73" s="7"/>
      <c r="BM73" s="7"/>
      <c r="BN73" s="7"/>
      <c r="BO73" s="7"/>
      <c r="BP73" s="7"/>
    </row>
    <row r="74" customFormat="false" ht="12.7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5" t="n">
        <f aca="false">'High pensions'!Q74</f>
        <v>129643253.40234</v>
      </c>
      <c r="E74" s="6"/>
      <c r="F74" s="55" t="n">
        <f aca="false">'High pensions'!I74</f>
        <v>23564195.9222372</v>
      </c>
      <c r="G74" s="55" t="n">
        <f aca="false">'High pensions'!K74</f>
        <v>2221160.63582355</v>
      </c>
      <c r="H74" s="55" t="n">
        <f aca="false">'High pensions'!V74</f>
        <v>12220170.4699642</v>
      </c>
      <c r="I74" s="55" t="n">
        <f aca="false">'High pensions'!M74</f>
        <v>68695.6897677397</v>
      </c>
      <c r="J74" s="55" t="n">
        <f aca="false">'High pensions'!W74</f>
        <v>377943.416596838</v>
      </c>
      <c r="K74" s="6"/>
      <c r="L74" s="55" t="n">
        <f aca="false">'High pensions'!N74</f>
        <v>2976169.04323001</v>
      </c>
      <c r="M74" s="8"/>
      <c r="N74" s="55" t="n">
        <f aca="false">'High pensions'!L74</f>
        <v>1081485.42941507</v>
      </c>
      <c r="O74" s="6"/>
      <c r="P74" s="55" t="n">
        <f aca="false">'High pensions'!X74</f>
        <v>21393369.0562861</v>
      </c>
      <c r="Q74" s="8"/>
      <c r="R74" s="55" t="n">
        <f aca="false">'High SIPA income'!G69</f>
        <v>31224868.0142204</v>
      </c>
      <c r="S74" s="8"/>
      <c r="T74" s="55" t="n">
        <f aca="false">'High SIPA income'!J69</f>
        <v>119390989.164765</v>
      </c>
      <c r="U74" s="6"/>
      <c r="V74" s="55" t="n">
        <f aca="false">'High SIPA income'!F69</f>
        <v>176385.556436875</v>
      </c>
      <c r="W74" s="8"/>
      <c r="X74" s="55" t="n">
        <f aca="false">'High SIPA income'!M69</f>
        <v>443029.664402425</v>
      </c>
      <c r="Y74" s="6"/>
      <c r="Z74" s="6" t="n">
        <f aca="false">R74+V74-N74-L74-F74</f>
        <v>3779403.17577494</v>
      </c>
      <c r="AA74" s="6"/>
      <c r="AB74" s="6" t="n">
        <f aca="false">T74-P74-D74</f>
        <v>-31645633.2938615</v>
      </c>
      <c r="AC74" s="24"/>
      <c r="AD74" s="6"/>
      <c r="AE74" s="6"/>
      <c r="AF74" s="6"/>
      <c r="AG74" s="6" t="n">
        <f aca="false">BF74/100*$AG$37</f>
        <v>7408699994.7967</v>
      </c>
      <c r="AH74" s="36" t="n">
        <f aca="false">(AG74-AG73)/AG73</f>
        <v>0.0130746488700414</v>
      </c>
      <c r="AI74" s="36"/>
      <c r="AJ74" s="36" t="n">
        <f aca="false">AB74/AG74</f>
        <v>-0.00427141513573055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0.00876527045116801</v>
      </c>
      <c r="AV74" s="5"/>
      <c r="AW74" s="5" t="n">
        <f aca="false">workers_and_wage_high!C62</f>
        <v>13378880</v>
      </c>
      <c r="AX74" s="5"/>
      <c r="AY74" s="36" t="n">
        <f aca="false">(AW74-AW73)/AW73</f>
        <v>0.00344673055612328</v>
      </c>
      <c r="AZ74" s="11" t="n">
        <f aca="false">workers_and_wage_high!B62</f>
        <v>8548.96576307409</v>
      </c>
      <c r="BA74" s="36" t="n">
        <f aca="false">(AZ74-AZ73)/AZ73</f>
        <v>0.00959484745999621</v>
      </c>
      <c r="BB74" s="41"/>
      <c r="BC74" s="41"/>
      <c r="BD74" s="41"/>
      <c r="BE74" s="41"/>
      <c r="BF74" s="5" t="n">
        <f aca="false">BF73*(1+AY74)*(1+BA74)*(1-BE74)</f>
        <v>141.087461941908</v>
      </c>
      <c r="BG74" s="5"/>
      <c r="BH74" s="5"/>
      <c r="BI74" s="36" t="n">
        <f aca="false">T81/AG81</f>
        <v>0.0188809068792622</v>
      </c>
      <c r="BJ74" s="5"/>
      <c r="BK74" s="5"/>
      <c r="BL74" s="5"/>
      <c r="BM74" s="5"/>
      <c r="BN74" s="5"/>
      <c r="BO74" s="5"/>
      <c r="BP74" s="5"/>
    </row>
    <row r="75" customFormat="false" ht="12.7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56" t="n">
        <f aca="false">'High pensions'!Q75</f>
        <v>130337167.467064</v>
      </c>
      <c r="E75" s="9"/>
      <c r="F75" s="56" t="n">
        <f aca="false">'High pensions'!I75</f>
        <v>23690323.0175178</v>
      </c>
      <c r="G75" s="56" t="n">
        <f aca="false">'High pensions'!K75</f>
        <v>2280638.67310299</v>
      </c>
      <c r="H75" s="56" t="n">
        <f aca="false">'High pensions'!V75</f>
        <v>12547401.0822176</v>
      </c>
      <c r="I75" s="56" t="n">
        <f aca="false">'High pensions'!M75</f>
        <v>70535.2166939103</v>
      </c>
      <c r="J75" s="56" t="n">
        <f aca="false">'High pensions'!W75</f>
        <v>388063.95099644</v>
      </c>
      <c r="K75" s="9"/>
      <c r="L75" s="56" t="n">
        <f aca="false">'High pensions'!N75</f>
        <v>2395590.15002931</v>
      </c>
      <c r="M75" s="42"/>
      <c r="N75" s="56" t="n">
        <f aca="false">'High pensions'!L75</f>
        <v>1089942.52007179</v>
      </c>
      <c r="O75" s="9"/>
      <c r="P75" s="56" t="n">
        <f aca="false">'High pensions'!X75</f>
        <v>18427270.8370599</v>
      </c>
      <c r="Q75" s="42"/>
      <c r="R75" s="56" t="n">
        <f aca="false">'High SIPA income'!G70</f>
        <v>36328670.0060411</v>
      </c>
      <c r="S75" s="42"/>
      <c r="T75" s="56" t="n">
        <f aca="false">'High SIPA income'!J70</f>
        <v>138905818.435686</v>
      </c>
      <c r="U75" s="9"/>
      <c r="V75" s="56" t="n">
        <f aca="false">'High SIPA income'!F70</f>
        <v>170828.787467267</v>
      </c>
      <c r="W75" s="42"/>
      <c r="X75" s="56" t="n">
        <f aca="false">'High SIPA income'!M70</f>
        <v>429072.662811718</v>
      </c>
      <c r="Y75" s="9"/>
      <c r="Z75" s="9" t="n">
        <f aca="false">R75+V75-N75-L75-F75</f>
        <v>9323643.10588946</v>
      </c>
      <c r="AA75" s="9"/>
      <c r="AB75" s="9" t="n">
        <f aca="false">T75-P75-D75</f>
        <v>-9858619.86843795</v>
      </c>
      <c r="AC75" s="24"/>
      <c r="AD75" s="9"/>
      <c r="AE75" s="9"/>
      <c r="AF75" s="9"/>
      <c r="AG75" s="9" t="n">
        <f aca="false">BF75/100*$AG$37</f>
        <v>7451242528.4137</v>
      </c>
      <c r="AH75" s="43" t="n">
        <f aca="false">(AG75-AG74)/AG74</f>
        <v>0.00574224002144379</v>
      </c>
      <c r="AI75" s="43"/>
      <c r="AJ75" s="43" t="n">
        <f aca="false">AB75/AG75</f>
        <v>-0.00132308401328292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13429551</v>
      </c>
      <c r="AX75" s="7"/>
      <c r="AY75" s="43" t="n">
        <f aca="false">(AW75-AW74)/AW74</f>
        <v>0.00378738728503432</v>
      </c>
      <c r="AZ75" s="12" t="n">
        <f aca="false">workers_and_wage_high!B63</f>
        <v>8565.61467630722</v>
      </c>
      <c r="BA75" s="43" t="n">
        <f aca="false">(AZ75-AZ74)/AZ74</f>
        <v>0.00194747688720924</v>
      </c>
      <c r="BB75" s="48"/>
      <c r="BC75" s="48"/>
      <c r="BD75" s="48"/>
      <c r="BE75" s="48"/>
      <c r="BF75" s="7" t="n">
        <f aca="false">BF74*(1+AY75)*(1+BA75)*(1-BE75)</f>
        <v>141.897620012394</v>
      </c>
      <c r="BG75" s="7"/>
      <c r="BH75" s="7"/>
      <c r="BI75" s="43" t="n">
        <f aca="false">T82/AG82</f>
        <v>0.0164544014993905</v>
      </c>
      <c r="BJ75" s="7"/>
      <c r="BK75" s="7"/>
      <c r="BL75" s="7"/>
      <c r="BM75" s="7"/>
      <c r="BN75" s="7"/>
      <c r="BO75" s="7"/>
      <c r="BP75" s="7"/>
    </row>
    <row r="76" customFormat="false" ht="12.7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56" t="n">
        <f aca="false">'High pensions'!Q76</f>
        <v>131269757.787695</v>
      </c>
      <c r="E76" s="9"/>
      <c r="F76" s="56" t="n">
        <f aca="false">'High pensions'!I76</f>
        <v>23859832.3475739</v>
      </c>
      <c r="G76" s="56" t="n">
        <f aca="false">'High pensions'!K76</f>
        <v>2346878.07533862</v>
      </c>
      <c r="H76" s="56" t="n">
        <f aca="false">'High pensions'!V76</f>
        <v>12911830.7295348</v>
      </c>
      <c r="I76" s="56" t="n">
        <f aca="false">'High pensions'!M76</f>
        <v>72583.85800017</v>
      </c>
      <c r="J76" s="56" t="n">
        <f aca="false">'High pensions'!W76</f>
        <v>399334.971016575</v>
      </c>
      <c r="K76" s="9"/>
      <c r="L76" s="56" t="n">
        <f aca="false">'High pensions'!N76</f>
        <v>2360462.30420385</v>
      </c>
      <c r="M76" s="42"/>
      <c r="N76" s="56" t="n">
        <f aca="false">'High pensions'!L76</f>
        <v>1100849.52791053</v>
      </c>
      <c r="O76" s="9"/>
      <c r="P76" s="56" t="n">
        <f aca="false">'High pensions'!X76</f>
        <v>18304999.4171219</v>
      </c>
      <c r="Q76" s="42"/>
      <c r="R76" s="56" t="n">
        <f aca="false">'High SIPA income'!G71</f>
        <v>31736151.7762516</v>
      </c>
      <c r="S76" s="42"/>
      <c r="T76" s="56" t="n">
        <f aca="false">'High SIPA income'!J71</f>
        <v>121345926.942724</v>
      </c>
      <c r="U76" s="9"/>
      <c r="V76" s="56" t="n">
        <f aca="false">'High SIPA income'!F71</f>
        <v>170736.93107454</v>
      </c>
      <c r="W76" s="42"/>
      <c r="X76" s="56" t="n">
        <f aca="false">'High SIPA income'!M71</f>
        <v>428841.94603612</v>
      </c>
      <c r="Y76" s="9"/>
      <c r="Z76" s="9" t="n">
        <f aca="false">R76+V76-N76-L76-F76</f>
        <v>4585744.5276379</v>
      </c>
      <c r="AA76" s="9"/>
      <c r="AB76" s="9" t="n">
        <f aca="false">T76-P76-D76</f>
        <v>-28228830.2620929</v>
      </c>
      <c r="AC76" s="24"/>
      <c r="AD76" s="9"/>
      <c r="AE76" s="9"/>
      <c r="AF76" s="9"/>
      <c r="AG76" s="9" t="n">
        <f aca="false">BF76/100*$AG$37</f>
        <v>7490385680.35363</v>
      </c>
      <c r="AH76" s="43" t="n">
        <f aca="false">(AG76-AG75)/AG75</f>
        <v>0.00525323820700717</v>
      </c>
      <c r="AI76" s="43"/>
      <c r="AJ76" s="43" t="n">
        <f aca="false">AB76/AG76</f>
        <v>-0.00376867513459736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13431829</v>
      </c>
      <c r="AX76" s="7"/>
      <c r="AY76" s="43" t="n">
        <f aca="false">(AW76-AW75)/AW75</f>
        <v>0.000169625924202529</v>
      </c>
      <c r="AZ76" s="12" t="n">
        <f aca="false">workers_and_wage_high!B64</f>
        <v>8609.15155530213</v>
      </c>
      <c r="BA76" s="43" t="n">
        <f aca="false">(AZ76-AZ75)/AZ75</f>
        <v>0.00508275011661873</v>
      </c>
      <c r="BB76" s="48"/>
      <c r="BC76" s="48"/>
      <c r="BD76" s="48"/>
      <c r="BE76" s="48"/>
      <c r="BF76" s="7" t="n">
        <f aca="false">BF75*(1+AY76)*(1+BA76)*(1-BE76)</f>
        <v>142.643042011327</v>
      </c>
      <c r="BG76" s="7"/>
      <c r="BH76" s="7"/>
      <c r="BI76" s="43" t="n">
        <f aca="false">T83/AG83</f>
        <v>0.0189024261418371</v>
      </c>
      <c r="BJ76" s="7"/>
      <c r="BK76" s="7"/>
      <c r="BL76" s="7"/>
      <c r="BM76" s="7"/>
      <c r="BN76" s="7"/>
      <c r="BO76" s="7"/>
      <c r="BP76" s="7"/>
    </row>
    <row r="77" customFormat="false" ht="12.7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56" t="n">
        <f aca="false">'High pensions'!Q77</f>
        <v>131850348.265122</v>
      </c>
      <c r="E77" s="9"/>
      <c r="F77" s="56" t="n">
        <f aca="false">'High pensions'!I77</f>
        <v>23965361.5394264</v>
      </c>
      <c r="G77" s="56" t="n">
        <f aca="false">'High pensions'!K77</f>
        <v>2376223.71814273</v>
      </c>
      <c r="H77" s="56" t="n">
        <f aca="false">'High pensions'!V77</f>
        <v>13073281.7978786</v>
      </c>
      <c r="I77" s="56" t="n">
        <f aca="false">'High pensions'!M77</f>
        <v>73491.4552002898</v>
      </c>
      <c r="J77" s="56" t="n">
        <f aca="false">'High pensions'!W77</f>
        <v>404328.303027168</v>
      </c>
      <c r="K77" s="9"/>
      <c r="L77" s="56" t="n">
        <f aca="false">'High pensions'!N77</f>
        <v>2315970.00499129</v>
      </c>
      <c r="M77" s="42"/>
      <c r="N77" s="56" t="n">
        <f aca="false">'High pensions'!L77</f>
        <v>1107245.86561701</v>
      </c>
      <c r="O77" s="9"/>
      <c r="P77" s="56" t="n">
        <f aca="false">'High pensions'!X77</f>
        <v>18109319.4278368</v>
      </c>
      <c r="Q77" s="42"/>
      <c r="R77" s="56" t="n">
        <f aca="false">'High SIPA income'!G72</f>
        <v>37171541.3555931</v>
      </c>
      <c r="S77" s="42"/>
      <c r="T77" s="56" t="n">
        <f aca="false">'High SIPA income'!J72</f>
        <v>142128610.093791</v>
      </c>
      <c r="U77" s="9"/>
      <c r="V77" s="56" t="n">
        <f aca="false">'High SIPA income'!F72</f>
        <v>171031.740891799</v>
      </c>
      <c r="W77" s="42"/>
      <c r="X77" s="56" t="n">
        <f aca="false">'High SIPA income'!M72</f>
        <v>429582.423301046</v>
      </c>
      <c r="Y77" s="9"/>
      <c r="Z77" s="9" t="n">
        <f aca="false">R77+V77-N77-L77-F77</f>
        <v>9953995.68645027</v>
      </c>
      <c r="AA77" s="9"/>
      <c r="AB77" s="9" t="n">
        <f aca="false">T77-P77-D77</f>
        <v>-7831057.59916751</v>
      </c>
      <c r="AC77" s="24"/>
      <c r="AD77" s="9"/>
      <c r="AE77" s="9"/>
      <c r="AF77" s="9"/>
      <c r="AG77" s="9" t="n">
        <f aca="false">BF77/100*$AG$37</f>
        <v>7572712170.09822</v>
      </c>
      <c r="AH77" s="43" t="n">
        <f aca="false">(AG77-AG76)/AG76</f>
        <v>0.0109909547061797</v>
      </c>
      <c r="AI77" s="43" t="n">
        <f aca="false">(AG77-AG73)/AG73</f>
        <v>0.0355018732171859</v>
      </c>
      <c r="AJ77" s="43" t="n">
        <f aca="false">AB77/AG77</f>
        <v>-0.00103411531077193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13488648</v>
      </c>
      <c r="AX77" s="7"/>
      <c r="AY77" s="43" t="n">
        <f aca="false">(AW77-AW76)/AW76</f>
        <v>0.00423017594997673</v>
      </c>
      <c r="AZ77" s="12" t="n">
        <f aca="false">workers_and_wage_high!B65</f>
        <v>8667.11094582628</v>
      </c>
      <c r="BA77" s="43" t="n">
        <f aca="false">(AZ77-AZ76)/AZ76</f>
        <v>0.00673229994289664</v>
      </c>
      <c r="BB77" s="48"/>
      <c r="BC77" s="48"/>
      <c r="BD77" s="48"/>
      <c r="BE77" s="48"/>
      <c r="BF77" s="7" t="n">
        <f aca="false">BF76*(1+AY77)*(1+BA77)*(1-BE77)</f>
        <v>144.210825225225</v>
      </c>
      <c r="BG77" s="7"/>
      <c r="BH77" s="7"/>
      <c r="BI77" s="43" t="n">
        <f aca="false">T84/AG84</f>
        <v>0.0164346612841786</v>
      </c>
      <c r="BJ77" s="7"/>
      <c r="BK77" s="7"/>
      <c r="BL77" s="7"/>
      <c r="BM77" s="7"/>
      <c r="BN77" s="7"/>
      <c r="BO77" s="7"/>
      <c r="BP77" s="7"/>
    </row>
    <row r="78" customFormat="false" ht="12.7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5" t="n">
        <f aca="false">'High pensions'!Q78</f>
        <v>132681977.81288</v>
      </c>
      <c r="E78" s="6"/>
      <c r="F78" s="55" t="n">
        <f aca="false">'High pensions'!I78</f>
        <v>24116520.0539174</v>
      </c>
      <c r="G78" s="55" t="n">
        <f aca="false">'High pensions'!K78</f>
        <v>2463545.66914758</v>
      </c>
      <c r="H78" s="55" t="n">
        <f aca="false">'High pensions'!V78</f>
        <v>13553701.4081665</v>
      </c>
      <c r="I78" s="55" t="n">
        <f aca="false">'High pensions'!M78</f>
        <v>76192.1340973503</v>
      </c>
      <c r="J78" s="55" t="n">
        <f aca="false">'High pensions'!W78</f>
        <v>419186.641489698</v>
      </c>
      <c r="K78" s="6"/>
      <c r="L78" s="55" t="n">
        <f aca="false">'High pensions'!N78</f>
        <v>2874415.0965814</v>
      </c>
      <c r="M78" s="8"/>
      <c r="N78" s="55" t="n">
        <f aca="false">'High pensions'!L78</f>
        <v>1116776.20427085</v>
      </c>
      <c r="O78" s="6"/>
      <c r="P78" s="55" t="n">
        <f aca="false">'High pensions'!X78</f>
        <v>21059526.7742031</v>
      </c>
      <c r="Q78" s="8"/>
      <c r="R78" s="55" t="n">
        <f aca="false">'High SIPA income'!G73</f>
        <v>32820529.9461553</v>
      </c>
      <c r="S78" s="8"/>
      <c r="T78" s="55" t="n">
        <f aca="false">'High SIPA income'!J73</f>
        <v>125492140.86025</v>
      </c>
      <c r="U78" s="6"/>
      <c r="V78" s="55" t="n">
        <f aca="false">'High SIPA income'!F73</f>
        <v>175971.55934178</v>
      </c>
      <c r="W78" s="8"/>
      <c r="X78" s="55" t="n">
        <f aca="false">'High SIPA income'!M73</f>
        <v>441989.823058221</v>
      </c>
      <c r="Y78" s="6"/>
      <c r="Z78" s="6" t="n">
        <f aca="false">R78+V78-N78-L78-F78</f>
        <v>4888790.15072737</v>
      </c>
      <c r="AA78" s="6"/>
      <c r="AB78" s="6" t="n">
        <f aca="false">T78-P78-D78</f>
        <v>-28249363.7268329</v>
      </c>
      <c r="AC78" s="24"/>
      <c r="AD78" s="6"/>
      <c r="AE78" s="6"/>
      <c r="AF78" s="6"/>
      <c r="AG78" s="6" t="n">
        <f aca="false">BF78/100*$AG$37</f>
        <v>7645646043.59092</v>
      </c>
      <c r="AH78" s="36" t="n">
        <f aca="false">(AG78-AG77)/AG77</f>
        <v>0.00963114295835631</v>
      </c>
      <c r="AI78" s="36"/>
      <c r="AJ78" s="36" t="n">
        <f aca="false">AB78/AG78</f>
        <v>-0.00369483017730246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0.0101650037995464</v>
      </c>
      <c r="AV78" s="5"/>
      <c r="AW78" s="5" t="n">
        <f aca="false">workers_and_wage_high!C66</f>
        <v>13537212</v>
      </c>
      <c r="AX78" s="5"/>
      <c r="AY78" s="36" t="n">
        <f aca="false">(AW78-AW77)/AW77</f>
        <v>0.00360036083675695</v>
      </c>
      <c r="AZ78" s="11" t="n">
        <f aca="false">workers_and_wage_high!B66</f>
        <v>8719.192889773</v>
      </c>
      <c r="BA78" s="36" t="n">
        <f aca="false">(AZ78-AZ77)/AZ77</f>
        <v>0.00600914702399189</v>
      </c>
      <c r="BB78" s="41"/>
      <c r="BC78" s="41"/>
      <c r="BD78" s="41"/>
      <c r="BE78" s="41"/>
      <c r="BF78" s="5" t="n">
        <f aca="false">BF77*(1+AY78)*(1+BA78)*(1-BE78)</f>
        <v>145.599740299112</v>
      </c>
      <c r="BG78" s="5"/>
      <c r="BH78" s="5"/>
      <c r="BI78" s="36" t="n">
        <f aca="false">T85/AG85</f>
        <v>0.0189150785043278</v>
      </c>
      <c r="BJ78" s="5"/>
      <c r="BK78" s="5"/>
      <c r="BL78" s="5"/>
      <c r="BM78" s="5"/>
      <c r="BN78" s="5"/>
      <c r="BO78" s="5"/>
      <c r="BP78" s="5"/>
    </row>
    <row r="79" customFormat="false" ht="12.7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56" t="n">
        <f aca="false">'High pensions'!Q79</f>
        <v>133357091.383291</v>
      </c>
      <c r="E79" s="9"/>
      <c r="F79" s="56" t="n">
        <f aca="false">'High pensions'!I79</f>
        <v>24239229.9368109</v>
      </c>
      <c r="G79" s="56" t="n">
        <f aca="false">'High pensions'!K79</f>
        <v>2503157.22517595</v>
      </c>
      <c r="H79" s="56" t="n">
        <f aca="false">'High pensions'!V79</f>
        <v>13771632.5021361</v>
      </c>
      <c r="I79" s="56" t="n">
        <f aca="false">'High pensions'!M79</f>
        <v>77417.23376833</v>
      </c>
      <c r="J79" s="56" t="n">
        <f aca="false">'High pensions'!W79</f>
        <v>425926.778416588</v>
      </c>
      <c r="K79" s="9"/>
      <c r="L79" s="56" t="n">
        <f aca="false">'High pensions'!N79</f>
        <v>2280239.73490332</v>
      </c>
      <c r="M79" s="42"/>
      <c r="N79" s="56" t="n">
        <f aca="false">'High pensions'!L79</f>
        <v>1124057.12605337</v>
      </c>
      <c r="O79" s="9"/>
      <c r="P79" s="56" t="n">
        <f aca="false">'High pensions'!X79</f>
        <v>18016405.4812929</v>
      </c>
      <c r="Q79" s="42"/>
      <c r="R79" s="56" t="n">
        <f aca="false">'High SIPA income'!G74</f>
        <v>38166833.9447803</v>
      </c>
      <c r="S79" s="42"/>
      <c r="T79" s="56" t="n">
        <f aca="false">'High SIPA income'!J74</f>
        <v>145934197.572249</v>
      </c>
      <c r="U79" s="9"/>
      <c r="V79" s="56" t="n">
        <f aca="false">'High SIPA income'!F74</f>
        <v>172233.363281865</v>
      </c>
      <c r="W79" s="42"/>
      <c r="X79" s="56" t="n">
        <f aca="false">'High SIPA income'!M74</f>
        <v>432600.552307544</v>
      </c>
      <c r="Y79" s="9"/>
      <c r="Z79" s="9" t="n">
        <f aca="false">R79+V79-N79-L79-F79</f>
        <v>10695540.5102945</v>
      </c>
      <c r="AA79" s="9"/>
      <c r="AB79" s="9" t="n">
        <f aca="false">T79-P79-D79</f>
        <v>-5439299.29233505</v>
      </c>
      <c r="AC79" s="24"/>
      <c r="AD79" s="9"/>
      <c r="AE79" s="9"/>
      <c r="AF79" s="9"/>
      <c r="AG79" s="9" t="n">
        <f aca="false">BF79/100*$AG$37</f>
        <v>7750549045.09995</v>
      </c>
      <c r="AH79" s="43" t="n">
        <f aca="false">(AG79-AG78)/AG78</f>
        <v>0.0137206196717629</v>
      </c>
      <c r="AI79" s="43"/>
      <c r="AJ79" s="43" t="n">
        <f aca="false">AB79/AG79</f>
        <v>-0.000701795351617558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13590068</v>
      </c>
      <c r="AX79" s="7"/>
      <c r="AY79" s="43" t="n">
        <f aca="false">(AW79-AW78)/AW78</f>
        <v>0.00390449673093692</v>
      </c>
      <c r="AZ79" s="12" t="n">
        <f aca="false">workers_and_wage_high!B67</f>
        <v>8804.44867817667</v>
      </c>
      <c r="BA79" s="43" t="n">
        <f aca="false">(AZ79-AZ78)/AZ78</f>
        <v>0.0097779449865904</v>
      </c>
      <c r="BB79" s="48"/>
      <c r="BC79" s="48"/>
      <c r="BD79" s="48"/>
      <c r="BE79" s="48"/>
      <c r="BF79" s="7" t="n">
        <f aca="false">BF78*(1+AY79)*(1+BA79)*(1-BE79)</f>
        <v>147.597458960063</v>
      </c>
      <c r="BG79" s="7"/>
      <c r="BH79" s="7"/>
      <c r="BI79" s="43" t="n">
        <f aca="false">T86/AG86</f>
        <v>0.0164627083526962</v>
      </c>
      <c r="BJ79" s="7"/>
      <c r="BK79" s="7"/>
      <c r="BL79" s="7"/>
      <c r="BM79" s="7"/>
      <c r="BN79" s="7"/>
      <c r="BO79" s="7"/>
      <c r="BP79" s="7"/>
    </row>
    <row r="80" customFormat="false" ht="12.7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56" t="n">
        <f aca="false">'High pensions'!Q80</f>
        <v>133995511.629263</v>
      </c>
      <c r="E80" s="9"/>
      <c r="F80" s="56" t="n">
        <f aca="false">'High pensions'!I80</f>
        <v>24355270.3736405</v>
      </c>
      <c r="G80" s="56" t="n">
        <f aca="false">'High pensions'!K80</f>
        <v>2563938.09323765</v>
      </c>
      <c r="H80" s="56" t="n">
        <f aca="false">'High pensions'!V80</f>
        <v>14106030.9049562</v>
      </c>
      <c r="I80" s="56" t="n">
        <f aca="false">'High pensions'!M80</f>
        <v>79297.0544300298</v>
      </c>
      <c r="J80" s="56" t="n">
        <f aca="false">'High pensions'!W80</f>
        <v>436268.997060498</v>
      </c>
      <c r="K80" s="9"/>
      <c r="L80" s="56" t="n">
        <f aca="false">'High pensions'!N80</f>
        <v>2306401.23759545</v>
      </c>
      <c r="M80" s="42"/>
      <c r="N80" s="56" t="n">
        <f aca="false">'High pensions'!L80</f>
        <v>1131729.48699637</v>
      </c>
      <c r="O80" s="9"/>
      <c r="P80" s="56" t="n">
        <f aca="false">'High pensions'!X80</f>
        <v>18194368.7093249</v>
      </c>
      <c r="Q80" s="42"/>
      <c r="R80" s="56" t="n">
        <f aca="false">'High SIPA income'!G75</f>
        <v>33596368.089396</v>
      </c>
      <c r="S80" s="42"/>
      <c r="T80" s="56" t="n">
        <f aca="false">'High SIPA income'!J75</f>
        <v>128458625.244142</v>
      </c>
      <c r="U80" s="9"/>
      <c r="V80" s="56" t="n">
        <f aca="false">'High SIPA income'!F75</f>
        <v>177346.759570742</v>
      </c>
      <c r="W80" s="42"/>
      <c r="X80" s="56" t="n">
        <f aca="false">'High SIPA income'!M75</f>
        <v>445443.929552146</v>
      </c>
      <c r="Y80" s="9"/>
      <c r="Z80" s="9" t="n">
        <f aca="false">R80+V80-N80-L80-F80</f>
        <v>5980313.75073445</v>
      </c>
      <c r="AA80" s="9"/>
      <c r="AB80" s="9" t="n">
        <f aca="false">T80-P80-D80</f>
        <v>-23731255.0944463</v>
      </c>
      <c r="AC80" s="24"/>
      <c r="AD80" s="9"/>
      <c r="AE80" s="9"/>
      <c r="AF80" s="9"/>
      <c r="AG80" s="9" t="n">
        <f aca="false">BF80/100*$AG$37</f>
        <v>7830891489.39273</v>
      </c>
      <c r="AH80" s="43" t="n">
        <f aca="false">(AG80-AG79)/AG79</f>
        <v>0.0103660326288213</v>
      </c>
      <c r="AI80" s="43"/>
      <c r="AJ80" s="43" t="n">
        <f aca="false">AB80/AG80</f>
        <v>-0.00303046659841875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13628841</v>
      </c>
      <c r="AX80" s="7"/>
      <c r="AY80" s="43" t="n">
        <f aca="false">(AW80-AW79)/AW79</f>
        <v>0.00285303944027359</v>
      </c>
      <c r="AZ80" s="12" t="n">
        <f aca="false">workers_and_wage_high!B68</f>
        <v>8870.40825584817</v>
      </c>
      <c r="BA80" s="43" t="n">
        <f aca="false">(AZ80-AZ79)/AZ79</f>
        <v>0.00749161930320426</v>
      </c>
      <c r="BB80" s="48"/>
      <c r="BC80" s="48"/>
      <c r="BD80" s="48"/>
      <c r="BE80" s="48"/>
      <c r="BF80" s="7" t="n">
        <f aca="false">BF79*(1+AY80)*(1+BA80)*(1-BE80)</f>
        <v>149.127459035574</v>
      </c>
      <c r="BG80" s="7"/>
      <c r="BH80" s="7"/>
      <c r="BI80" s="43" t="n">
        <f aca="false">T87/AG87</f>
        <v>0.0189474535229587</v>
      </c>
      <c r="BJ80" s="7"/>
      <c r="BK80" s="7"/>
      <c r="BL80" s="7"/>
      <c r="BM80" s="7"/>
      <c r="BN80" s="7"/>
      <c r="BO80" s="7"/>
      <c r="BP80" s="7"/>
    </row>
    <row r="81" customFormat="false" ht="12.7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56" t="n">
        <f aca="false">'High pensions'!Q81</f>
        <v>134742438.502523</v>
      </c>
      <c r="E81" s="9"/>
      <c r="F81" s="56" t="n">
        <f aca="false">'High pensions'!I81</f>
        <v>24491033.1743969</v>
      </c>
      <c r="G81" s="56" t="n">
        <f aca="false">'High pensions'!K81</f>
        <v>2617527.73446787</v>
      </c>
      <c r="H81" s="56" t="n">
        <f aca="false">'High pensions'!V81</f>
        <v>14400865.2995045</v>
      </c>
      <c r="I81" s="56" t="n">
        <f aca="false">'High pensions'!M81</f>
        <v>80954.46601447</v>
      </c>
      <c r="J81" s="56" t="n">
        <f aca="false">'High pensions'!W81</f>
        <v>445387.586582612</v>
      </c>
      <c r="K81" s="9"/>
      <c r="L81" s="56" t="n">
        <f aca="false">'High pensions'!N81</f>
        <v>2242302.31398761</v>
      </c>
      <c r="M81" s="42"/>
      <c r="N81" s="56" t="n">
        <f aca="false">'High pensions'!L81</f>
        <v>1139316.26210903</v>
      </c>
      <c r="O81" s="9"/>
      <c r="P81" s="56" t="n">
        <f aca="false">'High pensions'!X81</f>
        <v>17903499.2882196</v>
      </c>
      <c r="Q81" s="42"/>
      <c r="R81" s="56" t="n">
        <f aca="false">'High SIPA income'!G76</f>
        <v>38937464.4998552</v>
      </c>
      <c r="S81" s="42"/>
      <c r="T81" s="56" t="n">
        <f aca="false">'High SIPA income'!J76</f>
        <v>148880770.291438</v>
      </c>
      <c r="U81" s="9"/>
      <c r="V81" s="56" t="n">
        <f aca="false">'High SIPA income'!F76</f>
        <v>176520.872236285</v>
      </c>
      <c r="W81" s="42"/>
      <c r="X81" s="56" t="n">
        <f aca="false">'High SIPA income'!M76</f>
        <v>443369.538677915</v>
      </c>
      <c r="Y81" s="9"/>
      <c r="Z81" s="9" t="n">
        <f aca="false">R81+V81-N81-L81-F81</f>
        <v>11241333.6215979</v>
      </c>
      <c r="AA81" s="9"/>
      <c r="AB81" s="9" t="n">
        <f aca="false">T81-P81-D81</f>
        <v>-3765167.49930455</v>
      </c>
      <c r="AC81" s="24"/>
      <c r="AD81" s="9"/>
      <c r="AE81" s="9"/>
      <c r="AF81" s="9"/>
      <c r="AG81" s="9" t="n">
        <f aca="false">BF81/100*$AG$37</f>
        <v>7885255260.43246</v>
      </c>
      <c r="AH81" s="43" t="n">
        <f aca="false">(AG81-AG80)/AG80</f>
        <v>0.00694221993924513</v>
      </c>
      <c r="AI81" s="43" t="n">
        <f aca="false">(AG81-AG77)/AG77</f>
        <v>0.0412722791139953</v>
      </c>
      <c r="AJ81" s="43" t="n">
        <f aca="false">AB81/AG81</f>
        <v>-0.000477494687863542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13698224</v>
      </c>
      <c r="AX81" s="7"/>
      <c r="AY81" s="43" t="n">
        <f aca="false">(AW81-AW80)/AW80</f>
        <v>0.00509089510986297</v>
      </c>
      <c r="AZ81" s="12" t="n">
        <f aca="false">workers_and_wage_high!B69</f>
        <v>8886.74708364047</v>
      </c>
      <c r="BA81" s="43" t="n">
        <f aca="false">(AZ81-AZ80)/AZ80</f>
        <v>0.00184194766701165</v>
      </c>
      <c r="BB81" s="48"/>
      <c r="BC81" s="48"/>
      <c r="BD81" s="48"/>
      <c r="BE81" s="48"/>
      <c r="BF81" s="7" t="n">
        <f aca="false">BF80*(1+AY81)*(1+BA81)*(1-BE81)</f>
        <v>150.16273465518</v>
      </c>
      <c r="BG81" s="7"/>
      <c r="BH81" s="7"/>
      <c r="BI81" s="43" t="n">
        <f aca="false">T88/AG88</f>
        <v>0.016440680737296</v>
      </c>
      <c r="BJ81" s="7"/>
      <c r="BK81" s="7"/>
      <c r="BL81" s="7"/>
      <c r="BM81" s="7"/>
      <c r="BN81" s="7"/>
      <c r="BO81" s="7"/>
      <c r="BP81" s="7"/>
    </row>
    <row r="82" customFormat="false" ht="12.7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5" t="n">
        <f aca="false">'High pensions'!Q82</f>
        <v>135161367.81944</v>
      </c>
      <c r="E82" s="6"/>
      <c r="F82" s="55" t="n">
        <f aca="false">'High pensions'!I82</f>
        <v>24567178.5367071</v>
      </c>
      <c r="G82" s="55" t="n">
        <f aca="false">'High pensions'!K82</f>
        <v>2677902.22501897</v>
      </c>
      <c r="H82" s="55" t="n">
        <f aca="false">'High pensions'!V82</f>
        <v>14733027.9331621</v>
      </c>
      <c r="I82" s="55" t="n">
        <f aca="false">'High pensions'!M82</f>
        <v>82821.71829955</v>
      </c>
      <c r="J82" s="55" t="n">
        <f aca="false">'High pensions'!W82</f>
        <v>455660.65772663</v>
      </c>
      <c r="K82" s="6"/>
      <c r="L82" s="55" t="n">
        <f aca="false">'High pensions'!N82</f>
        <v>2710450.69713219</v>
      </c>
      <c r="M82" s="8"/>
      <c r="N82" s="55" t="n">
        <f aca="false">'High pensions'!L82</f>
        <v>1144513.77663165</v>
      </c>
      <c r="O82" s="6"/>
      <c r="P82" s="55" t="n">
        <f aca="false">'High pensions'!X82</f>
        <v>20361318.6652294</v>
      </c>
      <c r="Q82" s="8"/>
      <c r="R82" s="55" t="n">
        <f aca="false">'High SIPA income'!G77</f>
        <v>34155685.494274</v>
      </c>
      <c r="S82" s="8"/>
      <c r="T82" s="55" t="n">
        <f aca="false">'High SIPA income'!J77</f>
        <v>130597223.818683</v>
      </c>
      <c r="U82" s="6"/>
      <c r="V82" s="55" t="n">
        <f aca="false">'High SIPA income'!F77</f>
        <v>180661.355930852</v>
      </c>
      <c r="W82" s="8"/>
      <c r="X82" s="55" t="n">
        <f aca="false">'High SIPA income'!M77</f>
        <v>453769.239984095</v>
      </c>
      <c r="Y82" s="6"/>
      <c r="Z82" s="6" t="n">
        <f aca="false">R82+V82-N82-L82-F82</f>
        <v>5914203.83973388</v>
      </c>
      <c r="AA82" s="6"/>
      <c r="AB82" s="6" t="n">
        <f aca="false">T82-P82-D82</f>
        <v>-24925462.6659862</v>
      </c>
      <c r="AC82" s="24"/>
      <c r="AD82" s="6"/>
      <c r="AE82" s="6"/>
      <c r="AF82" s="6"/>
      <c r="AG82" s="6" t="n">
        <f aca="false">BF82/100*$AG$37</f>
        <v>7936917293.74178</v>
      </c>
      <c r="AH82" s="36" t="n">
        <f aca="false">(AG82-AG81)/AG81</f>
        <v>0.00655172617791455</v>
      </c>
      <c r="AI82" s="36"/>
      <c r="AJ82" s="36" t="n">
        <f aca="false">AB82/AG82</f>
        <v>-0.00314044631479778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0.00839392870480869</v>
      </c>
      <c r="AV82" s="5"/>
      <c r="AW82" s="5" t="n">
        <f aca="false">workers_and_wage_high!C70</f>
        <v>13698120</v>
      </c>
      <c r="AX82" s="5"/>
      <c r="AY82" s="36" t="n">
        <f aca="false">(AW82-AW81)/AW81</f>
        <v>-7.5922250942896E-006</v>
      </c>
      <c r="AZ82" s="11" t="n">
        <f aca="false">workers_and_wage_high!B70</f>
        <v>8945.03852989086</v>
      </c>
      <c r="BA82" s="36" t="n">
        <f aca="false">(AZ82-AZ81)/AZ81</f>
        <v>0.00655936820320887</v>
      </c>
      <c r="BB82" s="41"/>
      <c r="BC82" s="41"/>
      <c r="BD82" s="41"/>
      <c r="BE82" s="41"/>
      <c r="BF82" s="5" t="n">
        <f aca="false">BF81*(1+AY82)*(1+BA82)*(1-BE82)</f>
        <v>151.146559774768</v>
      </c>
      <c r="BG82" s="5"/>
      <c r="BH82" s="5"/>
      <c r="BI82" s="36" t="n">
        <f aca="false">T89/AG89</f>
        <v>0.0188653348223705</v>
      </c>
      <c r="BJ82" s="5"/>
      <c r="BK82" s="5"/>
      <c r="BL82" s="5"/>
      <c r="BM82" s="5"/>
      <c r="BN82" s="5"/>
      <c r="BO82" s="5"/>
      <c r="BP82" s="5"/>
    </row>
    <row r="83" customFormat="false" ht="12.7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56" t="n">
        <f aca="false">'High pensions'!Q83</f>
        <v>135689920.043828</v>
      </c>
      <c r="E83" s="9"/>
      <c r="F83" s="56" t="n">
        <f aca="false">'High pensions'!I83</f>
        <v>24663249.1600813</v>
      </c>
      <c r="G83" s="56" t="n">
        <f aca="false">'High pensions'!K83</f>
        <v>2726437.36191261</v>
      </c>
      <c r="H83" s="56" t="n">
        <f aca="false">'High pensions'!V83</f>
        <v>15000053.9361704</v>
      </c>
      <c r="I83" s="56" t="n">
        <f aca="false">'High pensions'!M83</f>
        <v>84322.80500761</v>
      </c>
      <c r="J83" s="56" t="n">
        <f aca="false">'High pensions'!W83</f>
        <v>463919.193902195</v>
      </c>
      <c r="K83" s="9"/>
      <c r="L83" s="56" t="n">
        <f aca="false">'High pensions'!N83</f>
        <v>2187645.38291004</v>
      </c>
      <c r="M83" s="42"/>
      <c r="N83" s="56" t="n">
        <f aca="false">'High pensions'!L83</f>
        <v>1151778.61947269</v>
      </c>
      <c r="O83" s="9"/>
      <c r="P83" s="56" t="n">
        <f aca="false">'High pensions'!X83</f>
        <v>17688448.426255</v>
      </c>
      <c r="Q83" s="42"/>
      <c r="R83" s="56" t="n">
        <f aca="false">'High SIPA income'!G78</f>
        <v>39599204.6101603</v>
      </c>
      <c r="S83" s="42"/>
      <c r="T83" s="56" t="n">
        <f aca="false">'High SIPA income'!J78</f>
        <v>151410990.95733</v>
      </c>
      <c r="U83" s="9"/>
      <c r="V83" s="56" t="n">
        <f aca="false">'High SIPA income'!F78</f>
        <v>181588.703141834</v>
      </c>
      <c r="W83" s="42"/>
      <c r="X83" s="56" t="n">
        <f aca="false">'High SIPA income'!M78</f>
        <v>456098.468816462</v>
      </c>
      <c r="Y83" s="9"/>
      <c r="Z83" s="9" t="n">
        <f aca="false">R83+V83-N83-L83-F83</f>
        <v>11778120.1508381</v>
      </c>
      <c r="AA83" s="9"/>
      <c r="AB83" s="9" t="n">
        <f aca="false">T83-P83-D83</f>
        <v>-1967377.5127528</v>
      </c>
      <c r="AC83" s="24"/>
      <c r="AD83" s="9"/>
      <c r="AE83" s="9"/>
      <c r="AF83" s="9"/>
      <c r="AG83" s="9" t="n">
        <f aca="false">BF83/100*$AG$37</f>
        <v>8010135303.33068</v>
      </c>
      <c r="AH83" s="43" t="n">
        <f aca="false">(AG83-AG82)/AG82</f>
        <v>0.00922499339216166</v>
      </c>
      <c r="AI83" s="43"/>
      <c r="AJ83" s="43" t="n">
        <f aca="false">AB83/AG83</f>
        <v>-0.000245611021318797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13752482</v>
      </c>
      <c r="AX83" s="7"/>
      <c r="AY83" s="43" t="n">
        <f aca="false">(AW83-AW82)/AW82</f>
        <v>0.00396857378968793</v>
      </c>
      <c r="AZ83" s="12" t="n">
        <f aca="false">workers_and_wage_high!B71</f>
        <v>8991.87154548608</v>
      </c>
      <c r="BA83" s="43" t="n">
        <f aca="false">(AZ83-AZ82)/AZ82</f>
        <v>0.0052356415725568</v>
      </c>
      <c r="BB83" s="48"/>
      <c r="BC83" s="48"/>
      <c r="BD83" s="48"/>
      <c r="BE83" s="48"/>
      <c r="BF83" s="7" t="n">
        <f aca="false">BF82*(1+AY83)*(1+BA83)*(1-BE83)</f>
        <v>152.540885789938</v>
      </c>
      <c r="BG83" s="7"/>
      <c r="BH83" s="7"/>
      <c r="BI83" s="43" t="n">
        <f aca="false">T90/AG90</f>
        <v>0.0164424454993669</v>
      </c>
      <c r="BJ83" s="7"/>
      <c r="BK83" s="7"/>
      <c r="BL83" s="7"/>
      <c r="BM83" s="7"/>
      <c r="BN83" s="7"/>
      <c r="BO83" s="7"/>
      <c r="BP83" s="7"/>
    </row>
    <row r="84" customFormat="false" ht="12.7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56" t="n">
        <f aca="false">'High pensions'!Q84</f>
        <v>136587812.447344</v>
      </c>
      <c r="E84" s="9"/>
      <c r="F84" s="56" t="n">
        <f aca="false">'High pensions'!I84</f>
        <v>24826451.7329748</v>
      </c>
      <c r="G84" s="56" t="n">
        <f aca="false">'High pensions'!K84</f>
        <v>2857356.93477239</v>
      </c>
      <c r="H84" s="56" t="n">
        <f aca="false">'High pensions'!V84</f>
        <v>15720334.798526</v>
      </c>
      <c r="I84" s="56" t="n">
        <f aca="false">'High pensions'!M84</f>
        <v>88371.86396203</v>
      </c>
      <c r="J84" s="56" t="n">
        <f aca="false">'High pensions'!W84</f>
        <v>486195.921603883</v>
      </c>
      <c r="K84" s="9"/>
      <c r="L84" s="56" t="n">
        <f aca="false">'High pensions'!N84</f>
        <v>2219177.3963719</v>
      </c>
      <c r="M84" s="42"/>
      <c r="N84" s="56" t="n">
        <f aca="false">'High pensions'!L84</f>
        <v>1163476.49729717</v>
      </c>
      <c r="O84" s="9"/>
      <c r="P84" s="56" t="n">
        <f aca="false">'High pensions'!X84</f>
        <v>17916426.4663638</v>
      </c>
      <c r="Q84" s="42"/>
      <c r="R84" s="56" t="n">
        <f aca="false">'High SIPA income'!G79</f>
        <v>34829553.9521206</v>
      </c>
      <c r="S84" s="42"/>
      <c r="T84" s="56" t="n">
        <f aca="false">'High SIPA income'!J79</f>
        <v>133173818.272585</v>
      </c>
      <c r="U84" s="9"/>
      <c r="V84" s="56" t="n">
        <f aca="false">'High SIPA income'!F79</f>
        <v>177581.535565368</v>
      </c>
      <c r="W84" s="42"/>
      <c r="X84" s="56" t="n">
        <f aca="false">'High SIPA income'!M79</f>
        <v>446033.619162849</v>
      </c>
      <c r="Y84" s="9"/>
      <c r="Z84" s="9" t="n">
        <f aca="false">R84+V84-N84-L84-F84</f>
        <v>6798029.86104213</v>
      </c>
      <c r="AA84" s="9"/>
      <c r="AB84" s="9" t="n">
        <f aca="false">T84-P84-D84</f>
        <v>-21330420.6411237</v>
      </c>
      <c r="AC84" s="24"/>
      <c r="AD84" s="9"/>
      <c r="AE84" s="9"/>
      <c r="AF84" s="9"/>
      <c r="AG84" s="9" t="n">
        <f aca="false">BF84/100*$AG$37</f>
        <v>8103228656.18104</v>
      </c>
      <c r="AH84" s="43" t="n">
        <f aca="false">(AG84-AG83)/AG83</f>
        <v>0.0116219451139177</v>
      </c>
      <c r="AI84" s="43"/>
      <c r="AJ84" s="43" t="n">
        <f aca="false">AB84/AG84</f>
        <v>-0.00263233601644119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13807786</v>
      </c>
      <c r="AX84" s="7"/>
      <c r="AY84" s="43" t="n">
        <f aca="false">(AW84-AW83)/AW83</f>
        <v>0.00402138319468442</v>
      </c>
      <c r="AZ84" s="12" t="n">
        <f aca="false">workers_and_wage_high!B72</f>
        <v>9059.94108822211</v>
      </c>
      <c r="BA84" s="43" t="n">
        <f aca="false">(AZ84-AZ83)/AZ83</f>
        <v>0.00757011956762223</v>
      </c>
      <c r="BB84" s="48"/>
      <c r="BC84" s="48"/>
      <c r="BD84" s="48"/>
      <c r="BE84" s="48"/>
      <c r="BF84" s="7" t="n">
        <f aca="false">BF83*(1+AY84)*(1+BA84)*(1-BE84)</f>
        <v>154.313707592217</v>
      </c>
      <c r="BG84" s="7"/>
      <c r="BH84" s="7"/>
      <c r="BI84" s="43" t="n">
        <f aca="false">T91/AG91</f>
        <v>0.0188896020201287</v>
      </c>
      <c r="BJ84" s="7"/>
      <c r="BK84" s="7"/>
      <c r="BL84" s="7"/>
      <c r="BM84" s="7"/>
      <c r="BN84" s="7"/>
      <c r="BO84" s="7"/>
      <c r="BP84" s="7"/>
    </row>
    <row r="85" customFormat="false" ht="12.7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56" t="n">
        <f aca="false">'High pensions'!Q85</f>
        <v>136968410.701268</v>
      </c>
      <c r="E85" s="9"/>
      <c r="F85" s="56" t="n">
        <f aca="false">'High pensions'!I85</f>
        <v>24895629.9708525</v>
      </c>
      <c r="G85" s="56" t="n">
        <f aca="false">'High pensions'!K85</f>
        <v>2920185.19605699</v>
      </c>
      <c r="H85" s="56" t="n">
        <f aca="false">'High pensions'!V85</f>
        <v>16065997.3547799</v>
      </c>
      <c r="I85" s="56" t="n">
        <f aca="false">'High pensions'!M85</f>
        <v>90315.0060636201</v>
      </c>
      <c r="J85" s="56" t="n">
        <f aca="false">'High pensions'!W85</f>
        <v>496886.516127223</v>
      </c>
      <c r="K85" s="9"/>
      <c r="L85" s="56" t="n">
        <f aca="false">'High pensions'!N85</f>
        <v>2221963.05675668</v>
      </c>
      <c r="M85" s="42"/>
      <c r="N85" s="56" t="n">
        <f aca="false">'High pensions'!L85</f>
        <v>1168392.53907598</v>
      </c>
      <c r="O85" s="9"/>
      <c r="P85" s="56" t="n">
        <f aca="false">'High pensions'!X85</f>
        <v>17957927.8827431</v>
      </c>
      <c r="Q85" s="42"/>
      <c r="R85" s="56" t="n">
        <f aca="false">'High SIPA income'!G80</f>
        <v>40333852.9215338</v>
      </c>
      <c r="S85" s="42"/>
      <c r="T85" s="56" t="n">
        <f aca="false">'High SIPA income'!J80</f>
        <v>154219982.449085</v>
      </c>
      <c r="U85" s="9"/>
      <c r="V85" s="56" t="n">
        <f aca="false">'High SIPA income'!F80</f>
        <v>180696.780793921</v>
      </c>
      <c r="W85" s="42"/>
      <c r="X85" s="56" t="n">
        <f aca="false">'High SIPA income'!M80</f>
        <v>453858.217026852</v>
      </c>
      <c r="Y85" s="9"/>
      <c r="Z85" s="9" t="n">
        <f aca="false">R85+V85-N85-L85-F85</f>
        <v>12228564.1356425</v>
      </c>
      <c r="AA85" s="9"/>
      <c r="AB85" s="9" t="n">
        <f aca="false">T85-P85-D85</f>
        <v>-706356.134926021</v>
      </c>
      <c r="AC85" s="24"/>
      <c r="AD85" s="9"/>
      <c r="AE85" s="9"/>
      <c r="AF85" s="9"/>
      <c r="AG85" s="9" t="n">
        <f aca="false">BF85/100*$AG$37</f>
        <v>8153282705.84759</v>
      </c>
      <c r="AH85" s="43" t="n">
        <f aca="false">(AG85-AG84)/AG84</f>
        <v>0.00617705013524085</v>
      </c>
      <c r="AI85" s="43" t="n">
        <f aca="false">(AG85-AG81)/AG81</f>
        <v>0.0339909662481148</v>
      </c>
      <c r="AJ85" s="43" t="n">
        <f aca="false">AB85/AG85</f>
        <v>-8.66345692170612E-005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13811200</v>
      </c>
      <c r="AX85" s="7"/>
      <c r="AY85" s="43" t="n">
        <f aca="false">(AW85-AW84)/AW84</f>
        <v>0.000247251804163245</v>
      </c>
      <c r="AZ85" s="12" t="n">
        <f aca="false">workers_and_wage_high!B73</f>
        <v>9113.65143178736</v>
      </c>
      <c r="BA85" s="43" t="n">
        <f aca="false">(AZ85-AZ84)/AZ84</f>
        <v>0.00592833254016131</v>
      </c>
      <c r="BB85" s="48"/>
      <c r="BC85" s="48"/>
      <c r="BD85" s="48"/>
      <c r="BE85" s="48"/>
      <c r="BF85" s="7" t="n">
        <f aca="false">BF84*(1+AY85)*(1+BA85)*(1-BE85)</f>
        <v>155.266911100569</v>
      </c>
      <c r="BG85" s="7"/>
      <c r="BH85" s="7"/>
      <c r="BI85" s="43" t="n">
        <f aca="false">T92/AG92</f>
        <v>0.0163380287951791</v>
      </c>
      <c r="BJ85" s="7"/>
      <c r="BK85" s="7"/>
      <c r="BL85" s="7"/>
      <c r="BM85" s="7"/>
      <c r="BN85" s="7"/>
      <c r="BO85" s="7"/>
      <c r="BP85" s="7"/>
    </row>
    <row r="86" customFormat="false" ht="12.7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5" t="n">
        <f aca="false">'High pensions'!Q86</f>
        <v>138113126.477763</v>
      </c>
      <c r="E86" s="6"/>
      <c r="F86" s="55" t="n">
        <f aca="false">'High pensions'!I86</f>
        <v>25103695.6134889</v>
      </c>
      <c r="G86" s="55" t="n">
        <f aca="false">'High pensions'!K86</f>
        <v>2960653.14072344</v>
      </c>
      <c r="H86" s="55" t="n">
        <f aca="false">'High pensions'!V86</f>
        <v>16288640.0463607</v>
      </c>
      <c r="I86" s="55" t="n">
        <f aca="false">'High pensions'!M86</f>
        <v>91566.59198114</v>
      </c>
      <c r="J86" s="55" t="n">
        <f aca="false">'High pensions'!W86</f>
        <v>503772.372567871</v>
      </c>
      <c r="K86" s="6"/>
      <c r="L86" s="55" t="n">
        <f aca="false">'High pensions'!N86</f>
        <v>2725916.85242414</v>
      </c>
      <c r="M86" s="8"/>
      <c r="N86" s="55" t="n">
        <f aca="false">'High pensions'!L86</f>
        <v>1179057.86203006</v>
      </c>
      <c r="O86" s="6"/>
      <c r="P86" s="55" t="n">
        <f aca="false">'High pensions'!X86</f>
        <v>20631623.9842714</v>
      </c>
      <c r="Q86" s="8"/>
      <c r="R86" s="55" t="n">
        <f aca="false">'High SIPA income'!G81</f>
        <v>35423091.3081266</v>
      </c>
      <c r="S86" s="8"/>
      <c r="T86" s="55" t="n">
        <f aca="false">'High SIPA income'!J81</f>
        <v>135443259.796165</v>
      </c>
      <c r="U86" s="6"/>
      <c r="V86" s="55" t="n">
        <f aca="false">'High SIPA income'!F81</f>
        <v>184524.853212073</v>
      </c>
      <c r="W86" s="8"/>
      <c r="X86" s="55" t="n">
        <f aca="false">'High SIPA income'!M81</f>
        <v>463473.231277348</v>
      </c>
      <c r="Y86" s="6"/>
      <c r="Z86" s="6" t="n">
        <f aca="false">R86+V86-N86-L86-F86</f>
        <v>6598945.83339566</v>
      </c>
      <c r="AA86" s="6"/>
      <c r="AB86" s="6" t="n">
        <f aca="false">T86-P86-D86</f>
        <v>-23301490.6658697</v>
      </c>
      <c r="AC86" s="24"/>
      <c r="AD86" s="6"/>
      <c r="AE86" s="6"/>
      <c r="AF86" s="6"/>
      <c r="AG86" s="6" t="n">
        <f aca="false">BF86/100*$AG$37</f>
        <v>8227276879.01865</v>
      </c>
      <c r="AH86" s="36" t="n">
        <f aca="false">(AG86-AG85)/AG85</f>
        <v>0.00907538421524189</v>
      </c>
      <c r="AI86" s="36"/>
      <c r="AJ86" s="36" t="n">
        <f aca="false">AB86/AG86</f>
        <v>-0.00283222395557072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0.010971281319775</v>
      </c>
      <c r="AV86" s="5"/>
      <c r="AW86" s="5" t="n">
        <f aca="false">workers_and_wage_high!C74</f>
        <v>13854606</v>
      </c>
      <c r="AX86" s="5"/>
      <c r="AY86" s="36" t="n">
        <f aca="false">(AW86-AW85)/AW85</f>
        <v>0.00314281163113994</v>
      </c>
      <c r="AZ86" s="11" t="n">
        <f aca="false">workers_and_wage_high!B74</f>
        <v>9167.54943912828</v>
      </c>
      <c r="BA86" s="36" t="n">
        <f aca="false">(AZ86-AZ85)/AZ85</f>
        <v>0.00591398603998924</v>
      </c>
      <c r="BB86" s="41"/>
      <c r="BC86" s="41"/>
      <c r="BD86" s="41"/>
      <c r="BE86" s="41"/>
      <c r="BF86" s="5" t="n">
        <f aca="false">BF85*(1+AY86)*(1+BA86)*(1-BE86)</f>
        <v>156.67601797472</v>
      </c>
      <c r="BG86" s="5"/>
      <c r="BH86" s="5"/>
      <c r="BI86" s="36" t="n">
        <f aca="false">T93/AG93</f>
        <v>0.0189609028049074</v>
      </c>
      <c r="BJ86" s="5"/>
      <c r="BK86" s="5"/>
      <c r="BL86" s="5"/>
      <c r="BM86" s="5"/>
      <c r="BN86" s="5"/>
      <c r="BO86" s="5"/>
      <c r="BP86" s="5"/>
    </row>
    <row r="87" customFormat="false" ht="12.7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56" t="n">
        <f aca="false">'High pensions'!Q87</f>
        <v>138502191.521877</v>
      </c>
      <c r="E87" s="9"/>
      <c r="F87" s="56" t="n">
        <f aca="false">'High pensions'!I87</f>
        <v>25174412.790707</v>
      </c>
      <c r="G87" s="56" t="n">
        <f aca="false">'High pensions'!K87</f>
        <v>3008876.25676064</v>
      </c>
      <c r="H87" s="56" t="n">
        <f aca="false">'High pensions'!V87</f>
        <v>16553949.4026779</v>
      </c>
      <c r="I87" s="56" t="n">
        <f aca="false">'High pensions'!M87</f>
        <v>93058.0285596098</v>
      </c>
      <c r="J87" s="56" t="n">
        <f aca="false">'High pensions'!W87</f>
        <v>511977.81657768</v>
      </c>
      <c r="K87" s="9"/>
      <c r="L87" s="56" t="n">
        <f aca="false">'High pensions'!N87</f>
        <v>2199559.48808547</v>
      </c>
      <c r="M87" s="42"/>
      <c r="N87" s="56" t="n">
        <f aca="false">'High pensions'!L87</f>
        <v>1183670.87668399</v>
      </c>
      <c r="O87" s="9"/>
      <c r="P87" s="56" t="n">
        <f aca="false">'High pensions'!X87</f>
        <v>17925732.564087</v>
      </c>
      <c r="Q87" s="42"/>
      <c r="R87" s="56" t="n">
        <f aca="false">'High SIPA income'!G82</f>
        <v>41159892.7179932</v>
      </c>
      <c r="S87" s="42"/>
      <c r="T87" s="56" t="n">
        <f aca="false">'High SIPA income'!J82</f>
        <v>157378417.205121</v>
      </c>
      <c r="U87" s="9"/>
      <c r="V87" s="56" t="n">
        <f aca="false">'High SIPA income'!F82</f>
        <v>176657.724542483</v>
      </c>
      <c r="W87" s="42"/>
      <c r="X87" s="56" t="n">
        <f aca="false">'High SIPA income'!M82</f>
        <v>443713.27221547</v>
      </c>
      <c r="Y87" s="9"/>
      <c r="Z87" s="9" t="n">
        <f aca="false">R87+V87-N87-L87-F87</f>
        <v>12778907.2870592</v>
      </c>
      <c r="AA87" s="9"/>
      <c r="AB87" s="9" t="n">
        <f aca="false">T87-P87-D87</f>
        <v>950493.119156629</v>
      </c>
      <c r="AC87" s="24"/>
      <c r="AD87" s="9"/>
      <c r="AE87" s="9"/>
      <c r="AF87" s="9"/>
      <c r="AG87" s="9" t="n">
        <f aca="false">BF87/100*$AG$37</f>
        <v>8306045823.75276</v>
      </c>
      <c r="AH87" s="43" t="n">
        <f aca="false">(AG87-AG86)/AG86</f>
        <v>0.0095741210478763</v>
      </c>
      <c r="AI87" s="43"/>
      <c r="AJ87" s="43" t="n">
        <f aca="false">AB87/AG87</f>
        <v>0.000114433888197258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13929570</v>
      </c>
      <c r="AX87" s="7"/>
      <c r="AY87" s="43" t="n">
        <f aca="false">(AW87-AW86)/AW86</f>
        <v>0.00541076375611114</v>
      </c>
      <c r="AZ87" s="12" t="n">
        <f aca="false">workers_and_wage_high!B75</f>
        <v>9205.51181747245</v>
      </c>
      <c r="BA87" s="43" t="n">
        <f aca="false">(AZ87-AZ86)/AZ86</f>
        <v>0.00414095158103461</v>
      </c>
      <c r="BB87" s="48"/>
      <c r="BC87" s="48"/>
      <c r="BD87" s="48"/>
      <c r="BE87" s="48"/>
      <c r="BF87" s="7" t="n">
        <f aca="false">BF86*(1+AY87)*(1+BA87)*(1-BE87)</f>
        <v>158.17605313611</v>
      </c>
      <c r="BG87" s="7"/>
      <c r="BH87" s="7"/>
      <c r="BI87" s="43" t="n">
        <f aca="false">T94/AG94</f>
        <v>0.0165974831874902</v>
      </c>
      <c r="BJ87" s="7"/>
      <c r="BK87" s="7"/>
      <c r="BL87" s="7"/>
      <c r="BM87" s="7"/>
      <c r="BN87" s="7"/>
      <c r="BO87" s="7"/>
      <c r="BP87" s="7"/>
    </row>
    <row r="88" customFormat="false" ht="12.7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56" t="n">
        <f aca="false">'High pensions'!Q88</f>
        <v>139264593.057544</v>
      </c>
      <c r="E88" s="9"/>
      <c r="F88" s="56" t="n">
        <f aca="false">'High pensions'!I88</f>
        <v>25312988.2945329</v>
      </c>
      <c r="G88" s="56" t="n">
        <f aca="false">'High pensions'!K88</f>
        <v>3036300.9748529</v>
      </c>
      <c r="H88" s="56" t="n">
        <f aca="false">'High pensions'!V88</f>
        <v>16704832.1100215</v>
      </c>
      <c r="I88" s="56" t="n">
        <f aca="false">'High pensions'!M88</f>
        <v>93906.2157171001</v>
      </c>
      <c r="J88" s="56" t="n">
        <f aca="false">'High pensions'!W88</f>
        <v>516644.292062522</v>
      </c>
      <c r="K88" s="9"/>
      <c r="L88" s="56" t="n">
        <f aca="false">'High pensions'!N88</f>
        <v>2221050.59592486</v>
      </c>
      <c r="M88" s="42"/>
      <c r="N88" s="56" t="n">
        <f aca="false">'High pensions'!L88</f>
        <v>1191423.8968799</v>
      </c>
      <c r="O88" s="9"/>
      <c r="P88" s="56" t="n">
        <f aca="false">'High pensions'!X88</f>
        <v>18079904.8544371</v>
      </c>
      <c r="Q88" s="42"/>
      <c r="R88" s="56" t="n">
        <f aca="false">'High SIPA income'!G83</f>
        <v>36091166.9458373</v>
      </c>
      <c r="S88" s="42"/>
      <c r="T88" s="56" t="n">
        <f aca="false">'High SIPA income'!J83</f>
        <v>137997704.900203</v>
      </c>
      <c r="U88" s="9"/>
      <c r="V88" s="56" t="n">
        <f aca="false">'High SIPA income'!F83</f>
        <v>187348.111546751</v>
      </c>
      <c r="W88" s="42"/>
      <c r="X88" s="56" t="n">
        <f aca="false">'High SIPA income'!M83</f>
        <v>470564.442246095</v>
      </c>
      <c r="Y88" s="9"/>
      <c r="Z88" s="9" t="n">
        <f aca="false">R88+V88-N88-L88-F88</f>
        <v>7553052.27004636</v>
      </c>
      <c r="AA88" s="9"/>
      <c r="AB88" s="9" t="n">
        <f aca="false">T88-P88-D88</f>
        <v>-19346793.0117777</v>
      </c>
      <c r="AC88" s="24"/>
      <c r="AD88" s="9"/>
      <c r="AE88" s="9"/>
      <c r="AF88" s="9"/>
      <c r="AG88" s="9" t="n">
        <f aca="false">BF88/100*$AG$37</f>
        <v>8393673419.32216</v>
      </c>
      <c r="AH88" s="43" t="n">
        <f aca="false">(AG88-AG87)/AG87</f>
        <v>0.0105498569871614</v>
      </c>
      <c r="AI88" s="43"/>
      <c r="AJ88" s="43" t="n">
        <f aca="false">AB88/AG88</f>
        <v>-0.00230492563211258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13924466</v>
      </c>
      <c r="AX88" s="7"/>
      <c r="AY88" s="43" t="n">
        <f aca="false">(AW88-AW87)/AW87</f>
        <v>-0.000366414756521558</v>
      </c>
      <c r="AZ88" s="12" t="n">
        <f aca="false">workers_and_wage_high!B76</f>
        <v>9306.03852047907</v>
      </c>
      <c r="BA88" s="43" t="n">
        <f aca="false">(AZ88-AZ87)/AZ87</f>
        <v>0.0109202730928893</v>
      </c>
      <c r="BB88" s="48"/>
      <c r="BC88" s="48"/>
      <c r="BD88" s="48"/>
      <c r="BE88" s="48"/>
      <c r="BF88" s="7" t="n">
        <f aca="false">BF87*(1+AY88)*(1+BA88)*(1-BE88)</f>
        <v>159.844787875489</v>
      </c>
      <c r="BG88" s="7"/>
      <c r="BH88" s="7"/>
      <c r="BI88" s="43" t="n">
        <f aca="false">T95/AG95</f>
        <v>0.0190958076795984</v>
      </c>
      <c r="BJ88" s="7"/>
      <c r="BK88" s="7"/>
      <c r="BL88" s="7"/>
      <c r="BM88" s="7"/>
      <c r="BN88" s="7"/>
      <c r="BO88" s="7"/>
      <c r="BP88" s="7"/>
    </row>
    <row r="89" customFormat="false" ht="12.7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56" t="n">
        <f aca="false">'High pensions'!Q89</f>
        <v>140228815.789103</v>
      </c>
      <c r="E89" s="9"/>
      <c r="F89" s="56" t="n">
        <f aca="false">'High pensions'!I89</f>
        <v>25488247.1897153</v>
      </c>
      <c r="G89" s="56" t="n">
        <f aca="false">'High pensions'!K89</f>
        <v>3083191.40867264</v>
      </c>
      <c r="H89" s="56" t="n">
        <f aca="false">'High pensions'!V89</f>
        <v>16962809.4419831</v>
      </c>
      <c r="I89" s="56" t="n">
        <f aca="false">'High pensions'!M89</f>
        <v>95356.4353197701</v>
      </c>
      <c r="J89" s="56" t="n">
        <f aca="false">'High pensions'!W89</f>
        <v>524622.972432454</v>
      </c>
      <c r="K89" s="9"/>
      <c r="L89" s="56" t="n">
        <f aca="false">'High pensions'!N89</f>
        <v>2196024.30426928</v>
      </c>
      <c r="M89" s="42"/>
      <c r="N89" s="56" t="n">
        <f aca="false">'High pensions'!L89</f>
        <v>1201410.44416383</v>
      </c>
      <c r="O89" s="9"/>
      <c r="P89" s="56" t="n">
        <f aca="false">'High pensions'!X89</f>
        <v>18004986.3447147</v>
      </c>
      <c r="Q89" s="42"/>
      <c r="R89" s="56" t="n">
        <f aca="false">'High SIPA income'!G84</f>
        <v>42022047.8514377</v>
      </c>
      <c r="S89" s="42"/>
      <c r="T89" s="56" t="n">
        <f aca="false">'High SIPA income'!J84</f>
        <v>160674942.082297</v>
      </c>
      <c r="U89" s="9"/>
      <c r="V89" s="56" t="n">
        <f aca="false">'High SIPA income'!F84</f>
        <v>192738.547914281</v>
      </c>
      <c r="W89" s="42"/>
      <c r="X89" s="56" t="n">
        <f aca="false">'High SIPA income'!M84</f>
        <v>484103.664295402</v>
      </c>
      <c r="Y89" s="9"/>
      <c r="Z89" s="9" t="n">
        <f aca="false">R89+V89-N89-L89-F89</f>
        <v>13329104.4612036</v>
      </c>
      <c r="AA89" s="9"/>
      <c r="AB89" s="9" t="n">
        <f aca="false">T89-P89-D89</f>
        <v>2441139.94847912</v>
      </c>
      <c r="AC89" s="24"/>
      <c r="AD89" s="9"/>
      <c r="AE89" s="9"/>
      <c r="AF89" s="9"/>
      <c r="AG89" s="9" t="n">
        <f aca="false">BF89/100*$AG$37</f>
        <v>8516940918.09964</v>
      </c>
      <c r="AH89" s="43" t="n">
        <f aca="false">(AG89-AG88)/AG88</f>
        <v>0.0146857630288206</v>
      </c>
      <c r="AI89" s="43" t="n">
        <f aca="false">(AG89-AG85)/AG85</f>
        <v>0.0446026742076821</v>
      </c>
      <c r="AJ89" s="43" t="n">
        <f aca="false">AB89/AG89</f>
        <v>0.000286621684000574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14004148</v>
      </c>
      <c r="AX89" s="7"/>
      <c r="AY89" s="43" t="n">
        <f aca="false">(AW89-AW88)/AW88</f>
        <v>0.00572244565788017</v>
      </c>
      <c r="AZ89" s="12" t="n">
        <f aca="false">workers_and_wage_high!B77</f>
        <v>9388.97688690947</v>
      </c>
      <c r="BA89" s="43" t="n">
        <f aca="false">(AZ89-AZ88)/AZ88</f>
        <v>0.00891231712053249</v>
      </c>
      <c r="BB89" s="48"/>
      <c r="BC89" s="48"/>
      <c r="BD89" s="48"/>
      <c r="BE89" s="48"/>
      <c r="BF89" s="7" t="n">
        <f aca="false">BF88*(1+AY89)*(1+BA89)*(1-BE89)</f>
        <v>162.192230551621</v>
      </c>
      <c r="BG89" s="7"/>
      <c r="BH89" s="7"/>
      <c r="BI89" s="43" t="n">
        <f aca="false">T96/AG96</f>
        <v>0.0166709107836998</v>
      </c>
      <c r="BJ89" s="7"/>
      <c r="BK89" s="7"/>
      <c r="BL89" s="7"/>
      <c r="BM89" s="7"/>
      <c r="BN89" s="7"/>
      <c r="BO89" s="7"/>
      <c r="BP89" s="7"/>
    </row>
    <row r="90" customFormat="false" ht="12.7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5" t="n">
        <f aca="false">'High pensions'!Q90</f>
        <v>140650997.138153</v>
      </c>
      <c r="E90" s="6"/>
      <c r="F90" s="55" t="n">
        <f aca="false">'High pensions'!I90</f>
        <v>25564983.6473608</v>
      </c>
      <c r="G90" s="55" t="n">
        <f aca="false">'High pensions'!K90</f>
        <v>3136882.75801191</v>
      </c>
      <c r="H90" s="55" t="n">
        <f aca="false">'High pensions'!V90</f>
        <v>17258203.4045386</v>
      </c>
      <c r="I90" s="55" t="n">
        <f aca="false">'High pensions'!M90</f>
        <v>97016.9925158299</v>
      </c>
      <c r="J90" s="55" t="n">
        <f aca="false">'High pensions'!W90</f>
        <v>533758.868181593</v>
      </c>
      <c r="K90" s="6"/>
      <c r="L90" s="55" t="n">
        <f aca="false">'High pensions'!N90</f>
        <v>2659381.33417655</v>
      </c>
      <c r="M90" s="8"/>
      <c r="N90" s="55" t="n">
        <f aca="false">'High pensions'!L90</f>
        <v>1205933.77407817</v>
      </c>
      <c r="O90" s="6"/>
      <c r="P90" s="55" t="n">
        <f aca="false">'High pensions'!X90</f>
        <v>20434234.2022008</v>
      </c>
      <c r="Q90" s="8"/>
      <c r="R90" s="55" t="n">
        <f aca="false">'High SIPA income'!G85</f>
        <v>36812198.9168325</v>
      </c>
      <c r="S90" s="8"/>
      <c r="T90" s="55" t="n">
        <f aca="false">'High SIPA income'!J85</f>
        <v>140754633.13437</v>
      </c>
      <c r="U90" s="6"/>
      <c r="V90" s="55" t="n">
        <f aca="false">'High SIPA income'!F85</f>
        <v>187124.017678206</v>
      </c>
      <c r="W90" s="8"/>
      <c r="X90" s="55" t="n">
        <f aca="false">'High SIPA income'!M85</f>
        <v>470001.583056365</v>
      </c>
      <c r="Y90" s="6"/>
      <c r="Z90" s="6" t="n">
        <f aca="false">R90+V90-N90-L90-F90</f>
        <v>7569024.17889516</v>
      </c>
      <c r="AA90" s="6"/>
      <c r="AB90" s="6" t="n">
        <f aca="false">T90-P90-D90</f>
        <v>-20330598.2059844</v>
      </c>
      <c r="AC90" s="24"/>
      <c r="AD90" s="6"/>
      <c r="AE90" s="6"/>
      <c r="AF90" s="6"/>
      <c r="AG90" s="6" t="n">
        <f aca="false">BF90/100*$AG$37</f>
        <v>8560443952.19615</v>
      </c>
      <c r="AH90" s="36" t="n">
        <f aca="false">(AG90-AG89)/AG89</f>
        <v>0.00510782386714249</v>
      </c>
      <c r="AI90" s="36"/>
      <c r="AJ90" s="36" t="n">
        <f aca="false">AB90/AG90</f>
        <v>-0.00237494671065146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0.0075662179611656</v>
      </c>
      <c r="AV90" s="5"/>
      <c r="AW90" s="5" t="n">
        <f aca="false">workers_and_wage_high!C78</f>
        <v>14003020</v>
      </c>
      <c r="AX90" s="5"/>
      <c r="AY90" s="36" t="n">
        <f aca="false">(AW90-AW89)/AW89</f>
        <v>-8.05475634790492E-005</v>
      </c>
      <c r="AZ90" s="11" t="n">
        <f aca="false">workers_and_wage_high!B78</f>
        <v>9437.69431042204</v>
      </c>
      <c r="BA90" s="36" t="n">
        <f aca="false">(AZ90-AZ89)/AZ89</f>
        <v>0.00518878937496324</v>
      </c>
      <c r="BB90" s="41"/>
      <c r="BC90" s="41"/>
      <c r="BD90" s="41"/>
      <c r="BE90" s="41"/>
      <c r="BF90" s="5" t="n">
        <f aca="false">BF89*(1+AY90)*(1+BA90)*(1-BE90)</f>
        <v>163.020679897897</v>
      </c>
      <c r="BG90" s="5"/>
      <c r="BH90" s="5"/>
      <c r="BI90" s="36" t="n">
        <f aca="false">T97/AG97</f>
        <v>0.0190947032617826</v>
      </c>
      <c r="BJ90" s="5"/>
      <c r="BK90" s="5"/>
      <c r="BL90" s="5"/>
      <c r="BM90" s="5"/>
      <c r="BN90" s="5"/>
      <c r="BO90" s="5"/>
      <c r="BP90" s="5"/>
    </row>
    <row r="91" customFormat="false" ht="12.7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56" t="n">
        <f aca="false">'High pensions'!Q91</f>
        <v>141304810.900474</v>
      </c>
      <c r="E91" s="9"/>
      <c r="F91" s="56" t="n">
        <f aca="false">'High pensions'!I91</f>
        <v>25683822.0380032</v>
      </c>
      <c r="G91" s="56" t="n">
        <f aca="false">'High pensions'!K91</f>
        <v>3212580.52179706</v>
      </c>
      <c r="H91" s="56" t="n">
        <f aca="false">'High pensions'!V91</f>
        <v>17674670.1664334</v>
      </c>
      <c r="I91" s="56" t="n">
        <f aca="false">'High pensions'!M91</f>
        <v>99358.1604679599</v>
      </c>
      <c r="J91" s="56" t="n">
        <f aca="false">'High pensions'!W91</f>
        <v>546639.283497993</v>
      </c>
      <c r="K91" s="9"/>
      <c r="L91" s="56" t="n">
        <f aca="false">'High pensions'!N91</f>
        <v>2184574.30337631</v>
      </c>
      <c r="M91" s="42"/>
      <c r="N91" s="56" t="n">
        <f aca="false">'High pensions'!L91</f>
        <v>1213285.60052194</v>
      </c>
      <c r="O91" s="9"/>
      <c r="P91" s="56" t="n">
        <f aca="false">'High pensions'!X91</f>
        <v>18010905.8421948</v>
      </c>
      <c r="Q91" s="42"/>
      <c r="R91" s="56" t="n">
        <f aca="false">'High SIPA income'!G86</f>
        <v>42542660.3484919</v>
      </c>
      <c r="S91" s="42"/>
      <c r="T91" s="56" t="n">
        <f aca="false">'High SIPA income'!J86</f>
        <v>162665549.087154</v>
      </c>
      <c r="U91" s="9"/>
      <c r="V91" s="56" t="n">
        <f aca="false">'High SIPA income'!F86</f>
        <v>189843.562178027</v>
      </c>
      <c r="W91" s="42"/>
      <c r="X91" s="56" t="n">
        <f aca="false">'High SIPA income'!M86</f>
        <v>476832.294773479</v>
      </c>
      <c r="Y91" s="9"/>
      <c r="Z91" s="9" t="n">
        <f aca="false">R91+V91-N91-L91-F91</f>
        <v>13650821.9687684</v>
      </c>
      <c r="AA91" s="9"/>
      <c r="AB91" s="9" t="n">
        <f aca="false">T91-P91-D91</f>
        <v>3349832.34448451</v>
      </c>
      <c r="AC91" s="24"/>
      <c r="AD91" s="9"/>
      <c r="AE91" s="9"/>
      <c r="AF91" s="9"/>
      <c r="AG91" s="9" t="n">
        <f aca="false">BF91/100*$AG$37</f>
        <v>8611380425.79289</v>
      </c>
      <c r="AH91" s="43" t="n">
        <f aca="false">(AG91-AG90)/AG90</f>
        <v>0.0059502140170748</v>
      </c>
      <c r="AI91" s="43"/>
      <c r="AJ91" s="43" t="n">
        <f aca="false">AB91/AG91</f>
        <v>0.000389000622298727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13981838</v>
      </c>
      <c r="AX91" s="7"/>
      <c r="AY91" s="43" t="n">
        <f aca="false">(AW91-AW90)/AW90</f>
        <v>-0.00151267369467443</v>
      </c>
      <c r="AZ91" s="12" t="n">
        <f aca="false">workers_and_wage_high!B79</f>
        <v>9508.23346604369</v>
      </c>
      <c r="BA91" s="43" t="n">
        <f aca="false">(AZ91-AZ90)/AZ90</f>
        <v>0.00747419372799061</v>
      </c>
      <c r="BB91" s="48"/>
      <c r="BC91" s="48"/>
      <c r="BD91" s="48"/>
      <c r="BE91" s="48"/>
      <c r="BF91" s="7" t="n">
        <f aca="false">BF90*(1+AY91)*(1+BA91)*(1-BE91)</f>
        <v>163.990687832499</v>
      </c>
      <c r="BG91" s="7"/>
      <c r="BH91" s="7"/>
      <c r="BI91" s="43" t="n">
        <f aca="false">T98/AG98</f>
        <v>0.0166813327869314</v>
      </c>
      <c r="BJ91" s="7"/>
      <c r="BK91" s="7"/>
      <c r="BL91" s="7"/>
      <c r="BM91" s="7"/>
      <c r="BN91" s="7"/>
      <c r="BO91" s="7"/>
      <c r="BP91" s="7"/>
    </row>
    <row r="92" customFormat="false" ht="12.7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56" t="n">
        <f aca="false">'High pensions'!Q92</f>
        <v>141705997.582939</v>
      </c>
      <c r="E92" s="9"/>
      <c r="F92" s="56" t="n">
        <f aca="false">'High pensions'!I92</f>
        <v>25756742.4664782</v>
      </c>
      <c r="G92" s="56" t="n">
        <f aca="false">'High pensions'!K92</f>
        <v>3286291.98533147</v>
      </c>
      <c r="H92" s="56" t="n">
        <f aca="false">'High pensions'!V92</f>
        <v>18080208.8904019</v>
      </c>
      <c r="I92" s="56" t="n">
        <f aca="false">'High pensions'!M92</f>
        <v>101637.89645355</v>
      </c>
      <c r="J92" s="56" t="n">
        <f aca="false">'High pensions'!W92</f>
        <v>559181.718259851</v>
      </c>
      <c r="K92" s="9"/>
      <c r="L92" s="56" t="n">
        <f aca="false">'High pensions'!N92</f>
        <v>2116652.11671023</v>
      </c>
      <c r="M92" s="42"/>
      <c r="N92" s="56" t="n">
        <f aca="false">'High pensions'!L92</f>
        <v>1217879.48335995</v>
      </c>
      <c r="O92" s="9"/>
      <c r="P92" s="56" t="n">
        <f aca="false">'High pensions'!X92</f>
        <v>17683731.4806562</v>
      </c>
      <c r="Q92" s="42"/>
      <c r="R92" s="56" t="n">
        <f aca="false">'High SIPA income'!G87</f>
        <v>37288866.1163078</v>
      </c>
      <c r="S92" s="42"/>
      <c r="T92" s="56" t="n">
        <f aca="false">'High SIPA income'!J87</f>
        <v>142577211.48512</v>
      </c>
      <c r="U92" s="9"/>
      <c r="V92" s="56" t="n">
        <f aca="false">'High SIPA income'!F87</f>
        <v>194671.87189126</v>
      </c>
      <c r="W92" s="42"/>
      <c r="X92" s="56" t="n">
        <f aca="false">'High SIPA income'!M87</f>
        <v>488959.616732804</v>
      </c>
      <c r="Y92" s="9"/>
      <c r="Z92" s="9" t="n">
        <f aca="false">R92+V92-N92-L92-F92</f>
        <v>8392263.92165066</v>
      </c>
      <c r="AA92" s="9"/>
      <c r="AB92" s="9" t="n">
        <f aca="false">T92-P92-D92</f>
        <v>-16812517.5784749</v>
      </c>
      <c r="AC92" s="24"/>
      <c r="AD92" s="9"/>
      <c r="AE92" s="9"/>
      <c r="AF92" s="9"/>
      <c r="AG92" s="9" t="n">
        <f aca="false">BF92/100*$AG$37</f>
        <v>8726708299.54653</v>
      </c>
      <c r="AH92" s="43" t="n">
        <f aca="false">(AG92-AG91)/AG91</f>
        <v>0.0133924955176994</v>
      </c>
      <c r="AI92" s="43"/>
      <c r="AJ92" s="43" t="n">
        <f aca="false">AB92/AG92</f>
        <v>-0.00192655890415731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14082843</v>
      </c>
      <c r="AX92" s="7"/>
      <c r="AY92" s="43" t="n">
        <f aca="false">(AW92-AW91)/AW91</f>
        <v>0.00722401446791187</v>
      </c>
      <c r="AZ92" s="12" t="n">
        <f aca="false">workers_and_wage_high!B80</f>
        <v>9566.46416458718</v>
      </c>
      <c r="BA92" s="43" t="n">
        <f aca="false">(AZ92-AZ91)/AZ91</f>
        <v>0.00612423945535691</v>
      </c>
      <c r="BB92" s="48"/>
      <c r="BC92" s="48"/>
      <c r="BD92" s="48"/>
      <c r="BE92" s="48"/>
      <c r="BF92" s="7" t="n">
        <f aca="false">BF91*(1+AY92)*(1+BA92)*(1-BE92)</f>
        <v>166.18693238424</v>
      </c>
      <c r="BG92" s="7"/>
      <c r="BH92" s="7"/>
      <c r="BI92" s="43" t="n">
        <f aca="false">T99/AG99</f>
        <v>0.0192407857743038</v>
      </c>
      <c r="BJ92" s="7"/>
      <c r="BK92" s="7"/>
      <c r="BL92" s="7"/>
      <c r="BM92" s="7"/>
      <c r="BN92" s="7"/>
      <c r="BO92" s="7"/>
      <c r="BP92" s="7"/>
    </row>
    <row r="93" customFormat="false" ht="12.7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56" t="n">
        <f aca="false">'High pensions'!Q93</f>
        <v>142161320.514983</v>
      </c>
      <c r="E93" s="9"/>
      <c r="F93" s="56" t="n">
        <f aca="false">'High pensions'!I93</f>
        <v>25839502.7991373</v>
      </c>
      <c r="G93" s="56" t="n">
        <f aca="false">'High pensions'!K93</f>
        <v>3343998.6066337</v>
      </c>
      <c r="H93" s="56" t="n">
        <f aca="false">'High pensions'!V93</f>
        <v>18397693.6946009</v>
      </c>
      <c r="I93" s="56" t="n">
        <f aca="false">'High pensions'!M93</f>
        <v>103422.63731857</v>
      </c>
      <c r="J93" s="56" t="n">
        <f aca="false">'High pensions'!W93</f>
        <v>569000.835915504</v>
      </c>
      <c r="K93" s="9"/>
      <c r="L93" s="56" t="n">
        <f aca="false">'High pensions'!N93</f>
        <v>2115410.03121378</v>
      </c>
      <c r="M93" s="42"/>
      <c r="N93" s="56" t="n">
        <f aca="false">'High pensions'!L93</f>
        <v>1223892.23927073</v>
      </c>
      <c r="O93" s="9"/>
      <c r="P93" s="56" t="n">
        <f aca="false">'High pensions'!X93</f>
        <v>17710366.7020819</v>
      </c>
      <c r="Q93" s="42"/>
      <c r="R93" s="56" t="n">
        <f aca="false">'High SIPA income'!G88</f>
        <v>43526761.4014266</v>
      </c>
      <c r="S93" s="42"/>
      <c r="T93" s="56" t="n">
        <f aca="false">'High SIPA income'!J88</f>
        <v>166428344.756761</v>
      </c>
      <c r="U93" s="9"/>
      <c r="V93" s="56" t="n">
        <f aca="false">'High SIPA income'!F88</f>
        <v>190534.240901639</v>
      </c>
      <c r="W93" s="42"/>
      <c r="X93" s="56" t="n">
        <f aca="false">'High SIPA income'!M88</f>
        <v>478567.080598991</v>
      </c>
      <c r="Y93" s="9"/>
      <c r="Z93" s="9" t="n">
        <f aca="false">R93+V93-N93-L93-F93</f>
        <v>14538490.5727064</v>
      </c>
      <c r="AA93" s="9"/>
      <c r="AB93" s="9" t="n">
        <f aca="false">T93-P93-D93</f>
        <v>6556657.53969535</v>
      </c>
      <c r="AC93" s="24"/>
      <c r="AD93" s="9"/>
      <c r="AE93" s="9"/>
      <c r="AF93" s="9"/>
      <c r="AG93" s="9" t="n">
        <f aca="false">BF93/100*$AG$37</f>
        <v>8777448335.09121</v>
      </c>
      <c r="AH93" s="43" t="n">
        <f aca="false">(AG93-AG92)/AG92</f>
        <v>0.00581433844274572</v>
      </c>
      <c r="AI93" s="43" t="n">
        <f aca="false">(AG93-AG89)/AG89</f>
        <v>0.0305869700748958</v>
      </c>
      <c r="AJ93" s="43" t="n">
        <f aca="false">AB93/AG93</f>
        <v>0.000746989021112503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14110346</v>
      </c>
      <c r="AX93" s="7"/>
      <c r="AY93" s="43" t="n">
        <f aca="false">(AW93-AW92)/AW92</f>
        <v>0.00195294373444339</v>
      </c>
      <c r="AZ93" s="12" t="n">
        <f aca="false">workers_and_wage_high!B81</f>
        <v>9603.33205776849</v>
      </c>
      <c r="BA93" s="43" t="n">
        <f aca="false">(AZ93-AZ92)/AZ92</f>
        <v>0.00385386832031279</v>
      </c>
      <c r="BB93" s="48"/>
      <c r="BC93" s="48"/>
      <c r="BD93" s="48"/>
      <c r="BE93" s="48"/>
      <c r="BF93" s="7" t="n">
        <f aca="false">BF92*(1+AY93)*(1+BA93)*(1-BE93)</f>
        <v>167.153199453884</v>
      </c>
      <c r="BG93" s="7"/>
      <c r="BH93" s="7"/>
      <c r="BI93" s="43" t="n">
        <f aca="false">T100/AG100</f>
        <v>0.0166984236495856</v>
      </c>
      <c r="BJ93" s="7"/>
      <c r="BK93" s="7"/>
      <c r="BL93" s="7"/>
      <c r="BM93" s="7"/>
      <c r="BN93" s="7"/>
      <c r="BO93" s="7"/>
      <c r="BP93" s="7"/>
    </row>
    <row r="94" customFormat="false" ht="12.7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5" t="n">
        <f aca="false">'High pensions'!Q94</f>
        <v>142755339.500939</v>
      </c>
      <c r="E94" s="6"/>
      <c r="F94" s="55" t="n">
        <f aca="false">'High pensions'!I94</f>
        <v>25947472.7813711</v>
      </c>
      <c r="G94" s="55" t="n">
        <f aca="false">'High pensions'!K94</f>
        <v>3422499.77302342</v>
      </c>
      <c r="H94" s="55" t="n">
        <f aca="false">'High pensions'!V94</f>
        <v>18829583.9504886</v>
      </c>
      <c r="I94" s="55" t="n">
        <f aca="false">'High pensions'!M94</f>
        <v>105850.50844402</v>
      </c>
      <c r="J94" s="55" t="n">
        <f aca="false">'High pensions'!W94</f>
        <v>582358.266509938</v>
      </c>
      <c r="K94" s="6"/>
      <c r="L94" s="55" t="n">
        <f aca="false">'High pensions'!N94</f>
        <v>2572566.61683543</v>
      </c>
      <c r="M94" s="8"/>
      <c r="N94" s="55" t="n">
        <f aca="false">'High pensions'!L94</f>
        <v>1230600.25750788</v>
      </c>
      <c r="O94" s="6"/>
      <c r="P94" s="55" t="n">
        <f aca="false">'High pensions'!X94</f>
        <v>20119459.935259</v>
      </c>
      <c r="Q94" s="8"/>
      <c r="R94" s="55" t="n">
        <f aca="false">'High SIPA income'!G89</f>
        <v>38203590.040409</v>
      </c>
      <c r="S94" s="8"/>
      <c r="T94" s="55" t="n">
        <f aca="false">'High SIPA income'!J89</f>
        <v>146074737.689599</v>
      </c>
      <c r="U94" s="6"/>
      <c r="V94" s="55" t="n">
        <f aca="false">'High SIPA income'!F89</f>
        <v>188297.330419967</v>
      </c>
      <c r="W94" s="8"/>
      <c r="X94" s="55" t="n">
        <f aca="false">'High SIPA income'!M89</f>
        <v>472948.606388218</v>
      </c>
      <c r="Y94" s="6"/>
      <c r="Z94" s="6" t="n">
        <f aca="false">R94+V94-N94-L94-F94</f>
        <v>8641247.7151146</v>
      </c>
      <c r="AA94" s="6"/>
      <c r="AB94" s="6" t="n">
        <f aca="false">T94-P94-D94</f>
        <v>-16800061.7465989</v>
      </c>
      <c r="AC94" s="24"/>
      <c r="AD94" s="6"/>
      <c r="AE94" s="6"/>
      <c r="AF94" s="6"/>
      <c r="AG94" s="6" t="n">
        <f aca="false">BF94/100*$AG$37</f>
        <v>8801017361.45743</v>
      </c>
      <c r="AH94" s="36" t="n">
        <f aca="false">(AG94-AG93)/AG93</f>
        <v>0.0026851797317904</v>
      </c>
      <c r="AI94" s="36"/>
      <c r="AJ94" s="36" t="n">
        <f aca="false">AB94/AG94</f>
        <v>-0.00190887724187114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0.0064536055603333</v>
      </c>
      <c r="AV94" s="5"/>
      <c r="AW94" s="5" t="n">
        <f aca="false">workers_and_wage_high!C82</f>
        <v>14140172</v>
      </c>
      <c r="AX94" s="5"/>
      <c r="AY94" s="36" t="n">
        <f aca="false">(AW94-AW93)/AW93</f>
        <v>0.00211376815281496</v>
      </c>
      <c r="AZ94" s="11" t="n">
        <f aca="false">workers_and_wage_high!B82</f>
        <v>9608.80793816146</v>
      </c>
      <c r="BA94" s="36" t="n">
        <f aca="false">(AZ94-AZ93)/AZ93</f>
        <v>0.000570206295068299</v>
      </c>
      <c r="BB94" s="41"/>
      <c r="BC94" s="41"/>
      <c r="BD94" s="41"/>
      <c r="BE94" s="41"/>
      <c r="BF94" s="5" t="n">
        <f aca="false">BF93*(1+AY94)*(1+BA94)*(1-BE94)</f>
        <v>167.602035837161</v>
      </c>
      <c r="BG94" s="5"/>
      <c r="BH94" s="5"/>
      <c r="BI94" s="36" t="n">
        <f aca="false">T101/AG101</f>
        <v>0.0191178433126845</v>
      </c>
      <c r="BJ94" s="5"/>
      <c r="BK94" s="5"/>
      <c r="BL94" s="5"/>
      <c r="BM94" s="5"/>
      <c r="BN94" s="5"/>
      <c r="BO94" s="5"/>
      <c r="BP94" s="5"/>
    </row>
    <row r="95" customFormat="false" ht="12.7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56" t="n">
        <f aca="false">'High pensions'!Q95</f>
        <v>142879252.402455</v>
      </c>
      <c r="E95" s="9"/>
      <c r="F95" s="56" t="n">
        <f aca="false">'High pensions'!I95</f>
        <v>25969995.4180066</v>
      </c>
      <c r="G95" s="56" t="n">
        <f aca="false">'High pensions'!K95</f>
        <v>3489644.58940309</v>
      </c>
      <c r="H95" s="56" t="n">
        <f aca="false">'High pensions'!V95</f>
        <v>19198994.9192859</v>
      </c>
      <c r="I95" s="56" t="n">
        <f aca="false">'High pensions'!M95</f>
        <v>107927.15224958</v>
      </c>
      <c r="J95" s="56" t="n">
        <f aca="false">'High pensions'!W95</f>
        <v>593783.348019149</v>
      </c>
      <c r="K95" s="9"/>
      <c r="L95" s="56" t="n">
        <f aca="false">'High pensions'!N95</f>
        <v>2054620.9096392</v>
      </c>
      <c r="M95" s="42"/>
      <c r="N95" s="56" t="n">
        <f aca="false">'High pensions'!L95</f>
        <v>1234270.74307902</v>
      </c>
      <c r="O95" s="9"/>
      <c r="P95" s="56" t="n">
        <f aca="false">'High pensions'!X95</f>
        <v>17452031.1270515</v>
      </c>
      <c r="Q95" s="42"/>
      <c r="R95" s="56" t="n">
        <f aca="false">'High SIPA income'!G90</f>
        <v>44191143.1235621</v>
      </c>
      <c r="S95" s="42"/>
      <c r="T95" s="56" t="n">
        <f aca="false">'High SIPA income'!J90</f>
        <v>168968665.854439</v>
      </c>
      <c r="U95" s="9"/>
      <c r="V95" s="56" t="n">
        <f aca="false">'High SIPA income'!F90</f>
        <v>194028.23503378</v>
      </c>
      <c r="W95" s="42"/>
      <c r="X95" s="56" t="n">
        <f aca="false">'High SIPA income'!M90</f>
        <v>487342.986512469</v>
      </c>
      <c r="Y95" s="9"/>
      <c r="Z95" s="9" t="n">
        <f aca="false">R95+V95-N95-L95-F95</f>
        <v>15126284.287871</v>
      </c>
      <c r="AA95" s="9"/>
      <c r="AB95" s="9" t="n">
        <f aca="false">T95-P95-D95</f>
        <v>8637382.32493222</v>
      </c>
      <c r="AC95" s="24"/>
      <c r="AD95" s="9"/>
      <c r="AE95" s="9"/>
      <c r="AF95" s="9"/>
      <c r="AG95" s="9" t="n">
        <f aca="false">BF95/100*$AG$37</f>
        <v>8848469187.03323</v>
      </c>
      <c r="AH95" s="43" t="n">
        <f aca="false">(AG95-AG94)/AG94</f>
        <v>0.00539162958405257</v>
      </c>
      <c r="AI95" s="43"/>
      <c r="AJ95" s="43" t="n">
        <f aca="false">AB95/AG95</f>
        <v>0.000976144250758047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14185262</v>
      </c>
      <c r="AX95" s="7"/>
      <c r="AY95" s="43" t="n">
        <f aca="false">(AW95-AW94)/AW94</f>
        <v>0.0031887872368172</v>
      </c>
      <c r="AZ95" s="12" t="n">
        <f aca="false">workers_and_wage_high!B83</f>
        <v>9629.90734567272</v>
      </c>
      <c r="BA95" s="43" t="n">
        <f aca="false">(AZ95-AZ94)/AZ94</f>
        <v>0.00219584027977736</v>
      </c>
      <c r="BB95" s="48"/>
      <c r="BC95" s="48"/>
      <c r="BD95" s="48"/>
      <c r="BE95" s="48"/>
      <c r="BF95" s="7" t="n">
        <f aca="false">BF94*(1+AY95)*(1+BA95)*(1-BE95)</f>
        <v>168.505683931928</v>
      </c>
      <c r="BG95" s="7"/>
      <c r="BH95" s="7"/>
      <c r="BI95" s="43" t="n">
        <f aca="false">T102/AG102</f>
        <v>0.0167439166073507</v>
      </c>
      <c r="BJ95" s="7"/>
      <c r="BK95" s="7"/>
      <c r="BL95" s="7"/>
      <c r="BM95" s="7"/>
      <c r="BN95" s="7"/>
      <c r="BO95" s="7"/>
      <c r="BP95" s="7"/>
    </row>
    <row r="96" customFormat="false" ht="12.7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56" t="n">
        <f aca="false">'High pensions'!Q96</f>
        <v>143607326.835411</v>
      </c>
      <c r="E96" s="9"/>
      <c r="F96" s="56" t="n">
        <f aca="false">'High pensions'!I96</f>
        <v>26102331.5645772</v>
      </c>
      <c r="G96" s="56" t="n">
        <f aca="false">'High pensions'!K96</f>
        <v>3531158.1054448</v>
      </c>
      <c r="H96" s="56" t="n">
        <f aca="false">'High pensions'!V96</f>
        <v>19427390.0360799</v>
      </c>
      <c r="I96" s="56" t="n">
        <f aca="false">'High pensions'!M96</f>
        <v>109211.07542612</v>
      </c>
      <c r="J96" s="56" t="n">
        <f aca="false">'High pensions'!W96</f>
        <v>600847.114517892</v>
      </c>
      <c r="K96" s="9"/>
      <c r="L96" s="56" t="n">
        <f aca="false">'High pensions'!N96</f>
        <v>2030149.63184405</v>
      </c>
      <c r="M96" s="42"/>
      <c r="N96" s="56" t="n">
        <f aca="false">'High pensions'!L96</f>
        <v>1242434.77873058</v>
      </c>
      <c r="O96" s="9"/>
      <c r="P96" s="56" t="n">
        <f aca="false">'High pensions'!X96</f>
        <v>17369965.6656159</v>
      </c>
      <c r="Q96" s="42"/>
      <c r="R96" s="56" t="n">
        <f aca="false">'High SIPA income'!G91</f>
        <v>38854830.9106489</v>
      </c>
      <c r="S96" s="42"/>
      <c r="T96" s="56" t="n">
        <f aca="false">'High SIPA income'!J91</f>
        <v>148564813.601115</v>
      </c>
      <c r="U96" s="9"/>
      <c r="V96" s="56" t="n">
        <f aca="false">'High SIPA income'!F91</f>
        <v>195117.699107649</v>
      </c>
      <c r="W96" s="42"/>
      <c r="X96" s="56" t="n">
        <f aca="false">'High SIPA income'!M91</f>
        <v>490079.40616482</v>
      </c>
      <c r="Y96" s="9"/>
      <c r="Z96" s="9" t="n">
        <f aca="false">R96+V96-N96-L96-F96</f>
        <v>9675032.63460477</v>
      </c>
      <c r="AA96" s="9"/>
      <c r="AB96" s="9" t="n">
        <f aca="false">T96-P96-D96</f>
        <v>-12412478.8999123</v>
      </c>
      <c r="AC96" s="24"/>
      <c r="AD96" s="9"/>
      <c r="AE96" s="9"/>
      <c r="AF96" s="9"/>
      <c r="AG96" s="9" t="n">
        <f aca="false">BF96/100*$AG$37</f>
        <v>8911619498.70044</v>
      </c>
      <c r="AH96" s="43" t="n">
        <f aca="false">(AG96-AG95)/AG95</f>
        <v>0.00713686292310876</v>
      </c>
      <c r="AI96" s="43"/>
      <c r="AJ96" s="43" t="n">
        <f aca="false">AB96/AG96</f>
        <v>-0.00139284210930711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14210911</v>
      </c>
      <c r="AX96" s="7"/>
      <c r="AY96" s="43" t="n">
        <f aca="false">(AW96-AW95)/AW95</f>
        <v>0.00180814425563659</v>
      </c>
      <c r="AZ96" s="12" t="n">
        <f aca="false">workers_and_wage_high!B84</f>
        <v>9681.12979513388</v>
      </c>
      <c r="BA96" s="43" t="n">
        <f aca="false">(AZ96-AZ95)/AZ95</f>
        <v>0.00531910096561597</v>
      </c>
      <c r="BB96" s="48"/>
      <c r="BC96" s="48"/>
      <c r="BD96" s="48"/>
      <c r="BE96" s="48"/>
      <c r="BF96" s="7" t="n">
        <f aca="false">BF95*(1+AY96)*(1+BA96)*(1-BE96)</f>
        <v>169.708285899915</v>
      </c>
      <c r="BG96" s="7"/>
      <c r="BH96" s="7"/>
      <c r="BI96" s="43" t="n">
        <f aca="false">T103/AG103</f>
        <v>0.0193338562314391</v>
      </c>
      <c r="BJ96" s="7"/>
      <c r="BK96" s="7"/>
      <c r="BL96" s="7"/>
      <c r="BM96" s="7"/>
      <c r="BN96" s="7"/>
      <c r="BO96" s="7"/>
      <c r="BP96" s="7"/>
    </row>
    <row r="97" customFormat="false" ht="12.7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56" t="n">
        <f aca="false">'High pensions'!Q97</f>
        <v>143109628.338762</v>
      </c>
      <c r="E97" s="9"/>
      <c r="F97" s="56" t="n">
        <f aca="false">'High pensions'!I97</f>
        <v>26011868.9714422</v>
      </c>
      <c r="G97" s="56" t="n">
        <f aca="false">'High pensions'!K97</f>
        <v>3597304.57635297</v>
      </c>
      <c r="H97" s="56" t="n">
        <f aca="false">'High pensions'!V97</f>
        <v>19791308.4026526</v>
      </c>
      <c r="I97" s="56" t="n">
        <f aca="false">'High pensions'!M97</f>
        <v>111256.84256761</v>
      </c>
      <c r="J97" s="56" t="n">
        <f aca="false">'High pensions'!W97</f>
        <v>612102.321731479</v>
      </c>
      <c r="K97" s="9"/>
      <c r="L97" s="56" t="n">
        <f aca="false">'High pensions'!N97</f>
        <v>2056480.88325891</v>
      </c>
      <c r="M97" s="42"/>
      <c r="N97" s="56" t="n">
        <f aca="false">'High pensions'!L97</f>
        <v>1238522.73154119</v>
      </c>
      <c r="O97" s="9"/>
      <c r="P97" s="56" t="n">
        <f aca="false">'High pensions'!X97</f>
        <v>17485075.7249856</v>
      </c>
      <c r="Q97" s="42"/>
      <c r="R97" s="56" t="n">
        <f aca="false">'High SIPA income'!G92</f>
        <v>44975730.4949847</v>
      </c>
      <c r="S97" s="42"/>
      <c r="T97" s="56" t="n">
        <f aca="false">'High SIPA income'!J92</f>
        <v>171968603.670595</v>
      </c>
      <c r="U97" s="9"/>
      <c r="V97" s="56" t="n">
        <f aca="false">'High SIPA income'!F92</f>
        <v>196357.176030012</v>
      </c>
      <c r="W97" s="42"/>
      <c r="X97" s="56" t="n">
        <f aca="false">'High SIPA income'!M92</f>
        <v>493192.614842683</v>
      </c>
      <c r="Y97" s="9"/>
      <c r="Z97" s="9" t="n">
        <f aca="false">R97+V97-N97-L97-F97</f>
        <v>15865215.0847724</v>
      </c>
      <c r="AA97" s="9"/>
      <c r="AB97" s="9" t="n">
        <f aca="false">T97-P97-D97</f>
        <v>11373899.6068467</v>
      </c>
      <c r="AC97" s="24"/>
      <c r="AD97" s="9"/>
      <c r="AE97" s="9"/>
      <c r="AF97" s="9"/>
      <c r="AG97" s="9" t="n">
        <f aca="false">BF97/100*$AG$37</f>
        <v>9006089349.12251</v>
      </c>
      <c r="AH97" s="43" t="n">
        <f aca="false">(AG97-AG96)/AG96</f>
        <v>0.0106007500023815</v>
      </c>
      <c r="AI97" s="43" t="n">
        <f aca="false">(AG97-AG93)/AG93</f>
        <v>0.0260486881041746</v>
      </c>
      <c r="AJ97" s="43" t="n">
        <f aca="false">AB97/AG97</f>
        <v>0.00126291214376581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14234975</v>
      </c>
      <c r="AX97" s="7"/>
      <c r="AY97" s="43" t="n">
        <f aca="false">(AW97-AW96)/AW96</f>
        <v>0.00169334675306882</v>
      </c>
      <c r="AZ97" s="12" t="n">
        <f aca="false">workers_and_wage_high!B85</f>
        <v>9767.21774537705</v>
      </c>
      <c r="BA97" s="43" t="n">
        <f aca="false">(AZ97-AZ96)/AZ96</f>
        <v>0.00889234542505981</v>
      </c>
      <c r="BB97" s="48"/>
      <c r="BC97" s="48"/>
      <c r="BD97" s="48"/>
      <c r="BE97" s="48"/>
      <c r="BF97" s="7" t="n">
        <f aca="false">BF96*(1+AY97)*(1+BA97)*(1-BE97)</f>
        <v>171.507321012073</v>
      </c>
      <c r="BG97" s="7"/>
      <c r="BH97" s="7"/>
      <c r="BI97" s="43" t="n">
        <f aca="false">T104/AG104</f>
        <v>0.0169034440090763</v>
      </c>
      <c r="BJ97" s="7"/>
      <c r="BK97" s="7"/>
      <c r="BL97" s="7"/>
      <c r="BM97" s="7"/>
      <c r="BN97" s="7"/>
      <c r="BO97" s="7"/>
      <c r="BP97" s="7"/>
    </row>
    <row r="98" customFormat="false" ht="12.7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5" t="n">
        <f aca="false">'High pensions'!Q98</f>
        <v>144039428.190171</v>
      </c>
      <c r="E98" s="6"/>
      <c r="F98" s="55" t="n">
        <f aca="false">'High pensions'!I98</f>
        <v>26180871.1006858</v>
      </c>
      <c r="G98" s="55" t="n">
        <f aca="false">'High pensions'!K98</f>
        <v>3676904.21878437</v>
      </c>
      <c r="H98" s="55" t="n">
        <f aca="false">'High pensions'!V98</f>
        <v>20229242.1496187</v>
      </c>
      <c r="I98" s="55" t="n">
        <f aca="false">'High pensions'!M98</f>
        <v>113718.6871789</v>
      </c>
      <c r="J98" s="55" t="n">
        <f aca="false">'High pensions'!W98</f>
        <v>625646.664421209</v>
      </c>
      <c r="K98" s="6"/>
      <c r="L98" s="55" t="n">
        <f aca="false">'High pensions'!N98</f>
        <v>2517686.5267897</v>
      </c>
      <c r="M98" s="8"/>
      <c r="N98" s="55" t="n">
        <f aca="false">'High pensions'!L98</f>
        <v>1248286.1885067</v>
      </c>
      <c r="O98" s="6"/>
      <c r="P98" s="55" t="n">
        <f aca="false">'High pensions'!X98</f>
        <v>19931989.6612849</v>
      </c>
      <c r="Q98" s="8"/>
      <c r="R98" s="55" t="n">
        <f aca="false">'High SIPA income'!G93</f>
        <v>39286647.7093563</v>
      </c>
      <c r="S98" s="8"/>
      <c r="T98" s="55" t="n">
        <f aca="false">'High SIPA income'!J93</f>
        <v>150215902.557268</v>
      </c>
      <c r="U98" s="6"/>
      <c r="V98" s="55" t="n">
        <f aca="false">'High SIPA income'!F93</f>
        <v>197228.296362859</v>
      </c>
      <c r="W98" s="8"/>
      <c r="X98" s="55" t="n">
        <f aca="false">'High SIPA income'!M93</f>
        <v>495380.617967834</v>
      </c>
      <c r="Y98" s="6"/>
      <c r="Z98" s="6" t="n">
        <f aca="false">R98+V98-N98-L98-F98</f>
        <v>9537032.18973694</v>
      </c>
      <c r="AA98" s="6"/>
      <c r="AB98" s="6" t="n">
        <f aca="false">T98-P98-D98</f>
        <v>-13755515.2941881</v>
      </c>
      <c r="AC98" s="24"/>
      <c r="AD98" s="6"/>
      <c r="AE98" s="6"/>
      <c r="AF98" s="6"/>
      <c r="AG98" s="6" t="n">
        <f aca="false">BF98/100*$AG$37</f>
        <v>9005030022.23848</v>
      </c>
      <c r="AH98" s="36" t="n">
        <f aca="false">(AG98-AG97)/AG97</f>
        <v>-0.000117623403784308</v>
      </c>
      <c r="AI98" s="36"/>
      <c r="AJ98" s="36" t="n">
        <f aca="false">AB98/AG98</f>
        <v>-0.00152753686108963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0.00752902214773251</v>
      </c>
      <c r="AV98" s="5"/>
      <c r="AW98" s="5" t="n">
        <f aca="false">workers_and_wage_high!C86</f>
        <v>14206041</v>
      </c>
      <c r="AX98" s="5"/>
      <c r="AY98" s="36" t="n">
        <f aca="false">(AW98-AW97)/AW97</f>
        <v>-0.00203259928450875</v>
      </c>
      <c r="AZ98" s="11" t="n">
        <f aca="false">workers_and_wage_high!B86</f>
        <v>9785.95982692277</v>
      </c>
      <c r="BA98" s="36" t="n">
        <f aca="false">(AZ98-AZ97)/AZ97</f>
        <v>0.00191887618708937</v>
      </c>
      <c r="BB98" s="41"/>
      <c r="BC98" s="41"/>
      <c r="BD98" s="41"/>
      <c r="BE98" s="41"/>
      <c r="BF98" s="5" t="n">
        <f aca="false">BF97*(1+AY98)*(1+BA98)*(1-BE98)</f>
        <v>171.487147737202</v>
      </c>
      <c r="BG98" s="5"/>
      <c r="BH98" s="5"/>
      <c r="BI98" s="36" t="n">
        <f aca="false">T105/AG105</f>
        <v>0.01948965655953</v>
      </c>
      <c r="BJ98" s="5"/>
      <c r="BK98" s="5"/>
      <c r="BL98" s="5"/>
      <c r="BM98" s="5"/>
      <c r="BN98" s="5"/>
      <c r="BO98" s="5"/>
      <c r="BP98" s="5"/>
    </row>
    <row r="99" customFormat="false" ht="12.7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56" t="n">
        <f aca="false">'High pensions'!Q99</f>
        <v>144308009.109428</v>
      </c>
      <c r="E99" s="9"/>
      <c r="F99" s="56" t="n">
        <f aca="false">'High pensions'!I99</f>
        <v>26229688.8620136</v>
      </c>
      <c r="G99" s="56" t="n">
        <f aca="false">'High pensions'!K99</f>
        <v>3750989.44095121</v>
      </c>
      <c r="H99" s="56" t="n">
        <f aca="false">'High pensions'!V99</f>
        <v>20636837.1833063</v>
      </c>
      <c r="I99" s="56" t="n">
        <f aca="false">'High pensions'!M99</f>
        <v>116009.98270983</v>
      </c>
      <c r="J99" s="56" t="n">
        <f aca="false">'High pensions'!W99</f>
        <v>638252.69639091</v>
      </c>
      <c r="K99" s="9"/>
      <c r="L99" s="56" t="n">
        <f aca="false">'High pensions'!N99</f>
        <v>1990215.95387163</v>
      </c>
      <c r="M99" s="42"/>
      <c r="N99" s="56" t="n">
        <f aca="false">'High pensions'!L99</f>
        <v>1251160.55584397</v>
      </c>
      <c r="O99" s="9"/>
      <c r="P99" s="56" t="n">
        <f aca="false">'High pensions'!X99</f>
        <v>17210756.2719377</v>
      </c>
      <c r="Q99" s="42"/>
      <c r="R99" s="56" t="n">
        <f aca="false">'High SIPA income'!G94</f>
        <v>45808319.3143102</v>
      </c>
      <c r="S99" s="42"/>
      <c r="T99" s="56" t="n">
        <f aca="false">'High SIPA income'!J94</f>
        <v>175152079.183174</v>
      </c>
      <c r="U99" s="9"/>
      <c r="V99" s="56" t="n">
        <f aca="false">'High SIPA income'!F94</f>
        <v>197130.421885663</v>
      </c>
      <c r="W99" s="42"/>
      <c r="X99" s="56" t="n">
        <f aca="false">'High SIPA income'!M94</f>
        <v>495134.785499112</v>
      </c>
      <c r="Y99" s="9"/>
      <c r="Z99" s="9" t="n">
        <f aca="false">R99+V99-N99-L99-F99</f>
        <v>16534384.3644667</v>
      </c>
      <c r="AA99" s="9"/>
      <c r="AB99" s="9" t="n">
        <f aca="false">T99-P99-D99</f>
        <v>13633313.8018083</v>
      </c>
      <c r="AC99" s="24"/>
      <c r="AD99" s="9"/>
      <c r="AE99" s="9"/>
      <c r="AF99" s="9"/>
      <c r="AG99" s="9" t="n">
        <f aca="false">BF99/100*$AG$37</f>
        <v>9103166639.74767</v>
      </c>
      <c r="AH99" s="43" t="n">
        <f aca="false">(AG99-AG98)/AG98</f>
        <v>0.0108979778264858</v>
      </c>
      <c r="AI99" s="43"/>
      <c r="AJ99" s="43" t="n">
        <f aca="false">AB99/AG99</f>
        <v>0.00149764519769202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14256384</v>
      </c>
      <c r="AX99" s="7"/>
      <c r="AY99" s="43" t="n">
        <f aca="false">(AW99-AW98)/AW98</f>
        <v>0.00354377408878378</v>
      </c>
      <c r="AZ99" s="12" t="n">
        <f aca="false">workers_and_wage_high!B87</f>
        <v>9857.67363173562</v>
      </c>
      <c r="BA99" s="43" t="n">
        <f aca="false">(AZ99-AZ98)/AZ98</f>
        <v>0.00732823413147012</v>
      </c>
      <c r="BB99" s="48"/>
      <c r="BC99" s="48"/>
      <c r="BD99" s="48"/>
      <c r="BE99" s="48"/>
      <c r="BF99" s="7" t="n">
        <f aca="false">BF98*(1+AY99)*(1+BA99)*(1-BE99)</f>
        <v>173.356010870769</v>
      </c>
      <c r="BG99" s="7"/>
      <c r="BH99" s="7"/>
      <c r="BI99" s="43" t="n">
        <f aca="false">T106/AG106</f>
        <v>0.0169024980624886</v>
      </c>
      <c r="BJ99" s="7"/>
      <c r="BK99" s="7"/>
      <c r="BL99" s="7"/>
      <c r="BM99" s="7"/>
      <c r="BN99" s="7"/>
      <c r="BO99" s="7"/>
      <c r="BP99" s="7"/>
    </row>
    <row r="100" customFormat="false" ht="12.7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56" t="n">
        <f aca="false">'High pensions'!Q100</f>
        <v>145021093.688083</v>
      </c>
      <c r="E100" s="9"/>
      <c r="F100" s="56" t="n">
        <f aca="false">'High pensions'!I100</f>
        <v>26359300.4251268</v>
      </c>
      <c r="G100" s="56" t="n">
        <f aca="false">'High pensions'!K100</f>
        <v>3813195.14431433</v>
      </c>
      <c r="H100" s="56" t="n">
        <f aca="false">'High pensions'!V100</f>
        <v>20979074.6095605</v>
      </c>
      <c r="I100" s="56" t="n">
        <f aca="false">'High pensions'!M100</f>
        <v>117933.87044271</v>
      </c>
      <c r="J100" s="56" t="n">
        <f aca="false">'High pensions'!W100</f>
        <v>648837.359058564</v>
      </c>
      <c r="K100" s="9"/>
      <c r="L100" s="56" t="n">
        <f aca="false">'High pensions'!N100</f>
        <v>1966083.4375602</v>
      </c>
      <c r="M100" s="42"/>
      <c r="N100" s="56" t="n">
        <f aca="false">'High pensions'!L100</f>
        <v>1258910.47300839</v>
      </c>
      <c r="O100" s="9"/>
      <c r="P100" s="56" t="n">
        <f aca="false">'High pensions'!X100</f>
        <v>17128170.2877199</v>
      </c>
      <c r="Q100" s="42"/>
      <c r="R100" s="56" t="n">
        <f aca="false">'High SIPA income'!G95</f>
        <v>40064901.8038172</v>
      </c>
      <c r="S100" s="42"/>
      <c r="T100" s="56" t="n">
        <f aca="false">'High SIPA income'!J95</f>
        <v>153191624.540045</v>
      </c>
      <c r="U100" s="9"/>
      <c r="V100" s="56" t="n">
        <f aca="false">'High SIPA income'!F95</f>
        <v>198812.123668407</v>
      </c>
      <c r="W100" s="42"/>
      <c r="X100" s="56" t="n">
        <f aca="false">'High SIPA income'!M95</f>
        <v>499358.735529288</v>
      </c>
      <c r="Y100" s="9"/>
      <c r="Z100" s="9" t="n">
        <f aca="false">R100+V100-N100-L100-F100</f>
        <v>10679419.5917903</v>
      </c>
      <c r="AA100" s="9"/>
      <c r="AB100" s="9" t="n">
        <f aca="false">T100-P100-D100</f>
        <v>-8957639.43575856</v>
      </c>
      <c r="AC100" s="24"/>
      <c r="AD100" s="9"/>
      <c r="AE100" s="9"/>
      <c r="AF100" s="9"/>
      <c r="AG100" s="9" t="n">
        <f aca="false">BF100/100*$AG$37</f>
        <v>9174017126.09243</v>
      </c>
      <c r="AH100" s="43" t="n">
        <f aca="false">(AG100-AG99)/AG99</f>
        <v>0.00778305936259592</v>
      </c>
      <c r="AI100" s="43"/>
      <c r="AJ100" s="43" t="n">
        <f aca="false">AB100/AG100</f>
        <v>-0.000976414073861007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14264986</v>
      </c>
      <c r="AX100" s="7"/>
      <c r="AY100" s="43" t="n">
        <f aca="false">(AW100-AW99)/AW99</f>
        <v>0.00060337880910054</v>
      </c>
      <c r="AZ100" s="12" t="n">
        <f aca="false">workers_and_wage_high!B88</f>
        <v>9928.40590105967</v>
      </c>
      <c r="BA100" s="43" t="n">
        <f aca="false">(AZ100-AZ99)/AZ99</f>
        <v>0.00717535109869485</v>
      </c>
      <c r="BB100" s="48"/>
      <c r="BC100" s="48"/>
      <c r="BD100" s="48"/>
      <c r="BE100" s="48"/>
      <c r="BF100" s="7" t="n">
        <f aca="false">BF99*(1+AY100)*(1+BA100)*(1-BE100)</f>
        <v>174.705250994239</v>
      </c>
      <c r="BG100" s="7"/>
      <c r="BH100" s="7"/>
      <c r="BI100" s="43" t="n">
        <f aca="false">T107/AG107</f>
        <v>0.0194566279967813</v>
      </c>
      <c r="BJ100" s="7"/>
      <c r="BK100" s="7"/>
      <c r="BL100" s="7"/>
      <c r="BM100" s="7"/>
      <c r="BN100" s="7"/>
      <c r="BO100" s="7"/>
      <c r="BP100" s="7"/>
    </row>
    <row r="101" customFormat="false" ht="12.7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56" t="n">
        <f aca="false">'High pensions'!Q101</f>
        <v>145793346.3675</v>
      </c>
      <c r="E101" s="9"/>
      <c r="F101" s="56" t="n">
        <f aca="false">'High pensions'!I101</f>
        <v>26499666.4909395</v>
      </c>
      <c r="G101" s="56" t="n">
        <f aca="false">'High pensions'!K101</f>
        <v>3904959.14817165</v>
      </c>
      <c r="H101" s="56" t="n">
        <f aca="false">'High pensions'!V101</f>
        <v>21483933.0840252</v>
      </c>
      <c r="I101" s="56" t="n">
        <f aca="false">'High pensions'!M101</f>
        <v>120771.93241768</v>
      </c>
      <c r="J101" s="56" t="n">
        <f aca="false">'High pensions'!W101</f>
        <v>664451.538681191</v>
      </c>
      <c r="K101" s="9"/>
      <c r="L101" s="56" t="n">
        <f aca="false">'High pensions'!N101</f>
        <v>1954352.45491212</v>
      </c>
      <c r="M101" s="42"/>
      <c r="N101" s="56" t="n">
        <f aca="false">'High pensions'!L101</f>
        <v>1268284.72880952</v>
      </c>
      <c r="O101" s="9"/>
      <c r="P101" s="56" t="n">
        <f aca="false">'High pensions'!X101</f>
        <v>17118872.5525575</v>
      </c>
      <c r="Q101" s="42"/>
      <c r="R101" s="56" t="n">
        <f aca="false">'High SIPA income'!G96</f>
        <v>46399789.2681727</v>
      </c>
      <c r="S101" s="42"/>
      <c r="T101" s="56" t="n">
        <f aca="false">'High SIPA income'!J96</f>
        <v>177413615.815474</v>
      </c>
      <c r="U101" s="9"/>
      <c r="V101" s="56" t="n">
        <f aca="false">'High SIPA income'!F96</f>
        <v>203995.828637063</v>
      </c>
      <c r="W101" s="42"/>
      <c r="X101" s="56" t="n">
        <f aca="false">'High SIPA income'!M96</f>
        <v>512378.70790694</v>
      </c>
      <c r="Y101" s="9"/>
      <c r="Z101" s="9" t="n">
        <f aca="false">R101+V101-N101-L101-F101</f>
        <v>16881481.4221486</v>
      </c>
      <c r="AA101" s="9"/>
      <c r="AB101" s="9" t="n">
        <f aca="false">T101-P101-D101</f>
        <v>14501396.8954162</v>
      </c>
      <c r="AC101" s="24"/>
      <c r="AD101" s="9"/>
      <c r="AE101" s="9"/>
      <c r="AF101" s="9"/>
      <c r="AG101" s="9" t="n">
        <f aca="false">BF101/100*$AG$37</f>
        <v>9280001562.61148</v>
      </c>
      <c r="AH101" s="43" t="n">
        <f aca="false">(AG101-AG100)/AG100</f>
        <v>0.0115526748056327</v>
      </c>
      <c r="AI101" s="43" t="n">
        <f aca="false">(AG101-AG97)/AG97</f>
        <v>0.030414112371166</v>
      </c>
      <c r="AJ101" s="43" t="n">
        <f aca="false">AB101/AG101</f>
        <v>0.00156265026439665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14329481</v>
      </c>
      <c r="AX101" s="7"/>
      <c r="AY101" s="43" t="n">
        <f aca="false">(AW101-AW100)/AW100</f>
        <v>0.00452121018555504</v>
      </c>
      <c r="AZ101" s="12" t="n">
        <f aca="false">workers_and_wage_high!B89</f>
        <v>9997.90292523318</v>
      </c>
      <c r="BA101" s="43" t="n">
        <f aca="false">(AZ101-AZ100)/AZ100</f>
        <v>0.00699981697626731</v>
      </c>
      <c r="BB101" s="48"/>
      <c r="BC101" s="48"/>
      <c r="BD101" s="48"/>
      <c r="BE101" s="48"/>
      <c r="BF101" s="7" t="n">
        <f aca="false">BF100*(1+AY101)*(1+BA101)*(1-BE101)</f>
        <v>176.723563945812</v>
      </c>
      <c r="BG101" s="7"/>
      <c r="BH101" s="7"/>
      <c r="BI101" s="43" t="n">
        <f aca="false">T108/AG108</f>
        <v>0.0169543153939145</v>
      </c>
      <c r="BJ101" s="7"/>
      <c r="BK101" s="7"/>
      <c r="BL101" s="7"/>
      <c r="BM101" s="7"/>
      <c r="BN101" s="7"/>
      <c r="BO101" s="7"/>
      <c r="BP101" s="7"/>
    </row>
    <row r="102" customFormat="false" ht="12.7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5" t="n">
        <f aca="false">'High pensions'!Q102</f>
        <v>146486286.6927</v>
      </c>
      <c r="E102" s="6"/>
      <c r="F102" s="55" t="n">
        <f aca="false">'High pensions'!I102</f>
        <v>26625616.597535</v>
      </c>
      <c r="G102" s="55" t="n">
        <f aca="false">'High pensions'!K102</f>
        <v>3970862.48566427</v>
      </c>
      <c r="H102" s="55" t="n">
        <f aca="false">'High pensions'!V102</f>
        <v>21846513.8022814</v>
      </c>
      <c r="I102" s="55" t="n">
        <f aca="false">'High pensions'!M102</f>
        <v>122810.17996899</v>
      </c>
      <c r="J102" s="55" t="n">
        <f aca="false">'High pensions'!W102</f>
        <v>675665.375328246</v>
      </c>
      <c r="K102" s="6"/>
      <c r="L102" s="55" t="n">
        <f aca="false">'High pensions'!N102</f>
        <v>2414920.80711329</v>
      </c>
      <c r="M102" s="8"/>
      <c r="N102" s="55" t="n">
        <f aca="false">'High pensions'!L102</f>
        <v>1275843.68503291</v>
      </c>
      <c r="O102" s="6"/>
      <c r="P102" s="55" t="n">
        <f aca="false">'High pensions'!X102</f>
        <v>19550351.0684676</v>
      </c>
      <c r="Q102" s="8"/>
      <c r="R102" s="55" t="n">
        <f aca="false">'High SIPA income'!G97</f>
        <v>40782218.7811927</v>
      </c>
      <c r="S102" s="8"/>
      <c r="T102" s="55" t="n">
        <f aca="false">'High SIPA income'!J97</f>
        <v>155934348.174122</v>
      </c>
      <c r="U102" s="6"/>
      <c r="V102" s="55" t="n">
        <f aca="false">'High SIPA income'!F97</f>
        <v>210183.535285312</v>
      </c>
      <c r="W102" s="8"/>
      <c r="X102" s="55" t="n">
        <f aca="false">'High SIPA income'!M97</f>
        <v>527920.443042013</v>
      </c>
      <c r="Y102" s="6"/>
      <c r="Z102" s="6" t="n">
        <f aca="false">R102+V102-N102-L102-F102</f>
        <v>10676021.2267968</v>
      </c>
      <c r="AA102" s="6"/>
      <c r="AB102" s="6" t="n">
        <f aca="false">T102-P102-D102</f>
        <v>-10102289.5870454</v>
      </c>
      <c r="AC102" s="24"/>
      <c r="AD102" s="6"/>
      <c r="AE102" s="6"/>
      <c r="AF102" s="6"/>
      <c r="AG102" s="6" t="n">
        <f aca="false">BF102/100*$AG$37</f>
        <v>9312895652.24338</v>
      </c>
      <c r="AH102" s="36" t="n">
        <f aca="false">(AG102-AG101)/AG101</f>
        <v>0.00354462113071458</v>
      </c>
      <c r="AI102" s="36"/>
      <c r="AJ102" s="36" t="n">
        <f aca="false">AB102/AG102</f>
        <v>-0.00108476353266257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0.00637445145167153</v>
      </c>
      <c r="AV102" s="5"/>
      <c r="AW102" s="5" t="n">
        <f aca="false">workers_and_wage_high!C90</f>
        <v>14356970</v>
      </c>
      <c r="AX102" s="5"/>
      <c r="AY102" s="36" t="n">
        <f aca="false">(AW102-AW101)/AW101</f>
        <v>0.00191835280007699</v>
      </c>
      <c r="AZ102" s="11" t="n">
        <f aca="false">workers_and_wage_high!B90</f>
        <v>10014.1310668324</v>
      </c>
      <c r="BA102" s="36" t="n">
        <f aca="false">(AZ102-AZ101)/AZ101</f>
        <v>0.00162315454756645</v>
      </c>
      <c r="BB102" s="41"/>
      <c r="BC102" s="41"/>
      <c r="BD102" s="41"/>
      <c r="BE102" s="41"/>
      <c r="BF102" s="5" t="n">
        <f aca="false">BF101*(1+AY102)*(1+BA102)*(1-BE102)</f>
        <v>177.349982024869</v>
      </c>
      <c r="BG102" s="5"/>
      <c r="BH102" s="5"/>
      <c r="BI102" s="36" t="n">
        <f aca="false">T109/AG109</f>
        <v>0.0194297429301352</v>
      </c>
      <c r="BJ102" s="5"/>
      <c r="BK102" s="5"/>
      <c r="BL102" s="5"/>
      <c r="BM102" s="5"/>
      <c r="BN102" s="5"/>
      <c r="BO102" s="5"/>
      <c r="BP102" s="5"/>
    </row>
    <row r="103" customFormat="false" ht="12.7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56" t="n">
        <f aca="false">'High pensions'!Q103</f>
        <v>147584246.226083</v>
      </c>
      <c r="E103" s="9"/>
      <c r="F103" s="56" t="n">
        <f aca="false">'High pensions'!I103</f>
        <v>26825183.7395216</v>
      </c>
      <c r="G103" s="56" t="n">
        <f aca="false">'High pensions'!K103</f>
        <v>4064291.66167702</v>
      </c>
      <c r="H103" s="56" t="n">
        <f aca="false">'High pensions'!V103</f>
        <v>22360533.5626401</v>
      </c>
      <c r="I103" s="56" t="n">
        <f aca="false">'High pensions'!M103</f>
        <v>125699.74211372</v>
      </c>
      <c r="J103" s="56" t="n">
        <f aca="false">'High pensions'!W103</f>
        <v>691562.893689884</v>
      </c>
      <c r="K103" s="9"/>
      <c r="L103" s="56" t="n">
        <f aca="false">'High pensions'!N103</f>
        <v>1918701.5664733</v>
      </c>
      <c r="M103" s="42"/>
      <c r="N103" s="56" t="n">
        <f aca="false">'High pensions'!L103</f>
        <v>1286987.32682618</v>
      </c>
      <c r="O103" s="9"/>
      <c r="P103" s="56" t="n">
        <f aca="false">'High pensions'!X103</f>
        <v>17036776.0991004</v>
      </c>
      <c r="Q103" s="42"/>
      <c r="R103" s="56" t="n">
        <f aca="false">'High SIPA income'!G98</f>
        <v>47395345.4965469</v>
      </c>
      <c r="S103" s="42"/>
      <c r="T103" s="56" t="n">
        <f aca="false">'High SIPA income'!J98</f>
        <v>181220211.341213</v>
      </c>
      <c r="U103" s="9"/>
      <c r="V103" s="56" t="n">
        <f aca="false">'High SIPA income'!F98</f>
        <v>203989.813968916</v>
      </c>
      <c r="W103" s="42"/>
      <c r="X103" s="56" t="n">
        <f aca="false">'High SIPA income'!M98</f>
        <v>512363.600794631</v>
      </c>
      <c r="Y103" s="9"/>
      <c r="Z103" s="9" t="n">
        <f aca="false">R103+V103-N103-L103-F103</f>
        <v>17568462.6776947</v>
      </c>
      <c r="AA103" s="9"/>
      <c r="AB103" s="9" t="n">
        <f aca="false">T103-P103-D103</f>
        <v>16599189.0160295</v>
      </c>
      <c r="AC103" s="24"/>
      <c r="AD103" s="9"/>
      <c r="AE103" s="9"/>
      <c r="AF103" s="9"/>
      <c r="AG103" s="9" t="n">
        <f aca="false">BF103/100*$AG$37</f>
        <v>9373205695.32983</v>
      </c>
      <c r="AH103" s="43" t="n">
        <f aca="false">(AG103-AG102)/AG102</f>
        <v>0.00647597109841154</v>
      </c>
      <c r="AI103" s="43"/>
      <c r="AJ103" s="43" t="n">
        <f aca="false">AB103/AG103</f>
        <v>0.00177091910234084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14371680</v>
      </c>
      <c r="AX103" s="7"/>
      <c r="AY103" s="43" t="n">
        <f aca="false">(AW103-AW102)/AW102</f>
        <v>0.00102458945028094</v>
      </c>
      <c r="AZ103" s="12" t="n">
        <f aca="false">workers_and_wage_high!B91</f>
        <v>10068.6660411927</v>
      </c>
      <c r="BA103" s="43" t="n">
        <f aca="false">(AZ103-AZ102)/AZ102</f>
        <v>0.00544580193691735</v>
      </c>
      <c r="BB103" s="48"/>
      <c r="BC103" s="48"/>
      <c r="BD103" s="48"/>
      <c r="BE103" s="48"/>
      <c r="BF103" s="7" t="n">
        <f aca="false">BF102*(1+AY103)*(1+BA103)*(1-BE103)</f>
        <v>178.498495382766</v>
      </c>
      <c r="BG103" s="7"/>
      <c r="BH103" s="7"/>
      <c r="BI103" s="43" t="n">
        <f aca="false">T110/AG110</f>
        <v>0.0169877576837657</v>
      </c>
      <c r="BJ103" s="7"/>
      <c r="BK103" s="7"/>
      <c r="BL103" s="7"/>
      <c r="BM103" s="7"/>
      <c r="BN103" s="7"/>
      <c r="BO103" s="7"/>
      <c r="BP103" s="7"/>
    </row>
    <row r="104" customFormat="false" ht="12.7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56" t="n">
        <f aca="false">'High pensions'!Q104</f>
        <v>148033919.071939</v>
      </c>
      <c r="E104" s="9"/>
      <c r="F104" s="56" t="n">
        <f aca="false">'High pensions'!I104</f>
        <v>26906917.1021344</v>
      </c>
      <c r="G104" s="56" t="n">
        <f aca="false">'High pensions'!K104</f>
        <v>4174759.74194005</v>
      </c>
      <c r="H104" s="56" t="n">
        <f aca="false">'High pensions'!V104</f>
        <v>22968296.3468942</v>
      </c>
      <c r="I104" s="56" t="n">
        <f aca="false">'High pensions'!M104</f>
        <v>129116.280678561</v>
      </c>
      <c r="J104" s="56" t="n">
        <f aca="false">'High pensions'!W104</f>
        <v>710359.680831793</v>
      </c>
      <c r="K104" s="9"/>
      <c r="L104" s="56" t="n">
        <f aca="false">'High pensions'!N104</f>
        <v>1923040.78806781</v>
      </c>
      <c r="M104" s="42"/>
      <c r="N104" s="56" t="n">
        <f aca="false">'High pensions'!L104</f>
        <v>1292639.47210294</v>
      </c>
      <c r="O104" s="9"/>
      <c r="P104" s="56" t="n">
        <f aca="false">'High pensions'!X104</f>
        <v>17090388.7762424</v>
      </c>
      <c r="Q104" s="42"/>
      <c r="R104" s="56" t="n">
        <f aca="false">'High SIPA income'!G99</f>
        <v>41622452.4750259</v>
      </c>
      <c r="S104" s="42"/>
      <c r="T104" s="56" t="n">
        <f aca="false">'High SIPA income'!J99</f>
        <v>159147054.526976</v>
      </c>
      <c r="U104" s="9"/>
      <c r="V104" s="56" t="n">
        <f aca="false">'High SIPA income'!F99</f>
        <v>201311.168669004</v>
      </c>
      <c r="W104" s="42"/>
      <c r="X104" s="56" t="n">
        <f aca="false">'High SIPA income'!M99</f>
        <v>505635.616076121</v>
      </c>
      <c r="Y104" s="9"/>
      <c r="Z104" s="9" t="n">
        <f aca="false">R104+V104-N104-L104-F104</f>
        <v>11701166.2813897</v>
      </c>
      <c r="AA104" s="9"/>
      <c r="AB104" s="9" t="n">
        <f aca="false">T104-P104-D104</f>
        <v>-5977253.32120532</v>
      </c>
      <c r="AC104" s="24"/>
      <c r="AD104" s="9"/>
      <c r="AE104" s="9"/>
      <c r="AF104" s="9"/>
      <c r="AG104" s="9" t="n">
        <f aca="false">BF104/100*$AG$37</f>
        <v>9415066801.86134</v>
      </c>
      <c r="AH104" s="43" t="n">
        <f aca="false">(AG104-AG103)/AG103</f>
        <v>0.00446603946314403</v>
      </c>
      <c r="AI104" s="43"/>
      <c r="AJ104" s="43" t="n">
        <f aca="false">AB104/AG104</f>
        <v>-0.000634860426059179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14360905</v>
      </c>
      <c r="AX104" s="7"/>
      <c r="AY104" s="43" t="n">
        <f aca="false">(AW104-AW103)/AW103</f>
        <v>-0.000749738374358461</v>
      </c>
      <c r="AZ104" s="12" t="n">
        <f aca="false">workers_and_wage_high!B92</f>
        <v>10121.2213691297</v>
      </c>
      <c r="BA104" s="43" t="n">
        <f aca="false">(AZ104-AZ103)/AZ103</f>
        <v>0.00521969124032781</v>
      </c>
      <c r="BB104" s="48"/>
      <c r="BC104" s="48"/>
      <c r="BD104" s="48"/>
      <c r="BE104" s="48"/>
      <c r="BF104" s="7" t="n">
        <f aca="false">BF103*(1+AY104)*(1+BA104)*(1-BE104)</f>
        <v>179.295676707257</v>
      </c>
      <c r="BG104" s="7"/>
      <c r="BH104" s="7"/>
      <c r="BI104" s="43" t="n">
        <f aca="false">T111/AG111</f>
        <v>0.0195859359494111</v>
      </c>
      <c r="BJ104" s="7"/>
      <c r="BK104" s="7"/>
      <c r="BL104" s="7"/>
      <c r="BM104" s="7"/>
      <c r="BN104" s="7"/>
      <c r="BO104" s="7"/>
      <c r="BP104" s="7"/>
    </row>
    <row r="105" customFormat="false" ht="12.7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56" t="n">
        <f aca="false">'High pensions'!Q105</f>
        <v>148966730.48942</v>
      </c>
      <c r="E105" s="9"/>
      <c r="F105" s="56" t="n">
        <f aca="false">'High pensions'!I105</f>
        <v>27076466.6191603</v>
      </c>
      <c r="G105" s="56" t="n">
        <f aca="false">'High pensions'!K105</f>
        <v>4233447.74835698</v>
      </c>
      <c r="H105" s="56" t="n">
        <f aca="false">'High pensions'!V105</f>
        <v>23291180.4424389</v>
      </c>
      <c r="I105" s="56" t="n">
        <f aca="false">'High pensions'!M105</f>
        <v>130931.37366053</v>
      </c>
      <c r="J105" s="56" t="n">
        <f aca="false">'High pensions'!W105</f>
        <v>720345.786879579</v>
      </c>
      <c r="K105" s="9"/>
      <c r="L105" s="56" t="n">
        <f aca="false">'High pensions'!N105</f>
        <v>1842542.26889887</v>
      </c>
      <c r="M105" s="42"/>
      <c r="N105" s="56" t="n">
        <f aca="false">'High pensions'!L105</f>
        <v>1301330.45201957</v>
      </c>
      <c r="O105" s="9"/>
      <c r="P105" s="56" t="n">
        <f aca="false">'High pensions'!X105</f>
        <v>16720496.7848485</v>
      </c>
      <c r="Q105" s="42"/>
      <c r="R105" s="56" t="n">
        <f aca="false">'High SIPA income'!G100</f>
        <v>48519085.7158702</v>
      </c>
      <c r="S105" s="42"/>
      <c r="T105" s="56" t="n">
        <f aca="false">'High SIPA income'!J100</f>
        <v>185516929.466271</v>
      </c>
      <c r="U105" s="9"/>
      <c r="V105" s="56" t="n">
        <f aca="false">'High SIPA income'!F100</f>
        <v>195424.672336701</v>
      </c>
      <c r="W105" s="42"/>
      <c r="X105" s="56" t="n">
        <f aca="false">'High SIPA income'!M100</f>
        <v>490850.434413361</v>
      </c>
      <c r="Y105" s="9"/>
      <c r="Z105" s="9" t="n">
        <f aca="false">R105+V105-N105-L105-F105</f>
        <v>18494171.0481282</v>
      </c>
      <c r="AA105" s="9"/>
      <c r="AB105" s="9" t="n">
        <f aca="false">T105-P105-D105</f>
        <v>19829702.1920027</v>
      </c>
      <c r="AC105" s="24"/>
      <c r="AD105" s="9"/>
      <c r="AE105" s="9"/>
      <c r="AF105" s="9"/>
      <c r="AG105" s="9" t="n">
        <f aca="false">BF105/100*$AG$37</f>
        <v>9518737741.71549</v>
      </c>
      <c r="AH105" s="43" t="n">
        <f aca="false">(AG105-AG104)/AG104</f>
        <v>0.011011174114416</v>
      </c>
      <c r="AI105" s="43" t="n">
        <f aca="false">(AG105-AG101)/AG101</f>
        <v>0.0257258770371184</v>
      </c>
      <c r="AJ105" s="43" t="n">
        <f aca="false">AB105/AG105</f>
        <v>0.00208322812646679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14453711</v>
      </c>
      <c r="AX105" s="7"/>
      <c r="AY105" s="43" t="n">
        <f aca="false">(AW105-AW104)/AW104</f>
        <v>0.00646240609488051</v>
      </c>
      <c r="AZ105" s="12" t="n">
        <f aca="false">workers_and_wage_high!B93</f>
        <v>10166.9648442995</v>
      </c>
      <c r="BA105" s="43" t="n">
        <f aca="false">(AZ105-AZ104)/AZ104</f>
        <v>0.0045195607823894</v>
      </c>
      <c r="BB105" s="48"/>
      <c r="BC105" s="48"/>
      <c r="BD105" s="48"/>
      <c r="BE105" s="48"/>
      <c r="BF105" s="7" t="n">
        <f aca="false">BF104*(1+AY105)*(1+BA105)*(1-BE105)</f>
        <v>181.269932621443</v>
      </c>
      <c r="BG105" s="7"/>
      <c r="BH105" s="7"/>
      <c r="BI105" s="43" t="n">
        <f aca="false">T112/AG112</f>
        <v>0.0170503861874873</v>
      </c>
      <c r="BJ105" s="7"/>
      <c r="BK105" s="7"/>
      <c r="BL105" s="7"/>
      <c r="BM105" s="7"/>
      <c r="BN105" s="7"/>
      <c r="BO105" s="7"/>
      <c r="BP105" s="7"/>
    </row>
    <row r="106" customFormat="false" ht="12.7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5" t="n">
        <f aca="false">'High pensions'!Q106</f>
        <v>149417224.331287</v>
      </c>
      <c r="E106" s="6"/>
      <c r="F106" s="55" t="n">
        <f aca="false">'High pensions'!I106</f>
        <v>27158349.2075166</v>
      </c>
      <c r="G106" s="55" t="n">
        <f aca="false">'High pensions'!K106</f>
        <v>4300563.38095464</v>
      </c>
      <c r="H106" s="55" t="n">
        <f aca="false">'High pensions'!V106</f>
        <v>23660430.8506782</v>
      </c>
      <c r="I106" s="55" t="n">
        <f aca="false">'High pensions'!M106</f>
        <v>133007.11487489</v>
      </c>
      <c r="J106" s="55" t="n">
        <f aca="false">'High pensions'!W106</f>
        <v>731765.902598318</v>
      </c>
      <c r="K106" s="6"/>
      <c r="L106" s="55" t="n">
        <f aca="false">'High pensions'!N106</f>
        <v>2301799.65251006</v>
      </c>
      <c r="M106" s="8"/>
      <c r="N106" s="55" t="n">
        <f aca="false">'High pensions'!L106</f>
        <v>1306748.32752201</v>
      </c>
      <c r="O106" s="6"/>
      <c r="P106" s="55" t="n">
        <f aca="false">'High pensions'!X106</f>
        <v>19133393.0841075</v>
      </c>
      <c r="Q106" s="8"/>
      <c r="R106" s="55" t="n">
        <f aca="false">'High SIPA income'!G101</f>
        <v>42525708.5769515</v>
      </c>
      <c r="S106" s="8"/>
      <c r="T106" s="55" t="n">
        <f aca="false">'High SIPA income'!J101</f>
        <v>162600732.51943</v>
      </c>
      <c r="U106" s="6"/>
      <c r="V106" s="55" t="n">
        <f aca="false">'High SIPA income'!F101</f>
        <v>199872.495001893</v>
      </c>
      <c r="W106" s="8"/>
      <c r="X106" s="55" t="n">
        <f aca="false">'High SIPA income'!M101</f>
        <v>502022.082605466</v>
      </c>
      <c r="Y106" s="6"/>
      <c r="Z106" s="6" t="n">
        <f aca="false">R106+V106-N106-L106-F106</f>
        <v>11958683.8844047</v>
      </c>
      <c r="AA106" s="6"/>
      <c r="AB106" s="6" t="n">
        <f aca="false">T106-P106-D106</f>
        <v>-5949884.89596406</v>
      </c>
      <c r="AC106" s="24"/>
      <c r="AD106" s="6"/>
      <c r="AE106" s="6"/>
      <c r="AF106" s="6"/>
      <c r="AG106" s="6" t="n">
        <f aca="false">BF106/100*$AG$37</f>
        <v>9619923156.81948</v>
      </c>
      <c r="AH106" s="36" t="n">
        <f aca="false">(AG106-AG105)/AG105</f>
        <v>0.0106301295244801</v>
      </c>
      <c r="AI106" s="36"/>
      <c r="AJ106" s="36" t="n">
        <f aca="false">AB106/AG106</f>
        <v>-0.000618496093884724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0.00714176195147699</v>
      </c>
      <c r="AV106" s="5"/>
      <c r="AW106" s="5" t="n">
        <f aca="false">workers_and_wage_high!C94</f>
        <v>14472293</v>
      </c>
      <c r="AX106" s="5"/>
      <c r="AY106" s="36" t="n">
        <f aca="false">(AW106-AW105)/AW105</f>
        <v>0.00128562138816806</v>
      </c>
      <c r="AZ106" s="11" t="n">
        <f aca="false">workers_and_wage_high!B94</f>
        <v>10261.8481460066</v>
      </c>
      <c r="BA106" s="36" t="n">
        <f aca="false">(AZ106-AZ105)/AZ105</f>
        <v>0.00933251006177121</v>
      </c>
      <c r="BB106" s="41"/>
      <c r="BC106" s="41"/>
      <c r="BD106" s="41"/>
      <c r="BE106" s="41"/>
      <c r="BF106" s="5" t="n">
        <f aca="false">BF105*(1+AY106)*(1+BA106)*(1-BE106)</f>
        <v>183.196855484103</v>
      </c>
      <c r="BG106" s="5"/>
      <c r="BH106" s="5"/>
      <c r="BI106" s="36" t="n">
        <f aca="false">T113/AG113</f>
        <v>0.0195194148467115</v>
      </c>
      <c r="BJ106" s="5"/>
      <c r="BK106" s="5"/>
      <c r="BL106" s="5"/>
      <c r="BM106" s="5"/>
      <c r="BN106" s="5"/>
      <c r="BO106" s="5"/>
      <c r="BP106" s="5"/>
    </row>
    <row r="107" customFormat="false" ht="12.7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56" t="n">
        <f aca="false">'High pensions'!Q107</f>
        <v>150078864.546898</v>
      </c>
      <c r="E107" s="9"/>
      <c r="F107" s="56" t="n">
        <f aca="false">'High pensions'!I107</f>
        <v>27278610.1486881</v>
      </c>
      <c r="G107" s="56" t="n">
        <f aca="false">'High pensions'!K107</f>
        <v>4377116.4511607</v>
      </c>
      <c r="H107" s="56" t="n">
        <f aca="false">'High pensions'!V107</f>
        <v>24081603.2561446</v>
      </c>
      <c r="I107" s="56" t="n">
        <f aca="false">'High pensions'!M107</f>
        <v>135374.7356029</v>
      </c>
      <c r="J107" s="56" t="n">
        <f aca="false">'High pensions'!W107</f>
        <v>744791.85328278</v>
      </c>
      <c r="K107" s="9"/>
      <c r="L107" s="56" t="n">
        <f aca="false">'High pensions'!N107</f>
        <v>1845229.77124112</v>
      </c>
      <c r="M107" s="42"/>
      <c r="N107" s="56" t="n">
        <f aca="false">'High pensions'!L107</f>
        <v>1314123.8080857</v>
      </c>
      <c r="O107" s="9"/>
      <c r="P107" s="56" t="n">
        <f aca="false">'High pensions'!X107</f>
        <v>16804827.5177039</v>
      </c>
      <c r="Q107" s="42"/>
      <c r="R107" s="56" t="n">
        <f aca="false">'High SIPA income'!G102</f>
        <v>49306386.8351036</v>
      </c>
      <c r="S107" s="42"/>
      <c r="T107" s="56" t="n">
        <f aca="false">'High SIPA income'!J102</f>
        <v>188527243.532386</v>
      </c>
      <c r="U107" s="9"/>
      <c r="V107" s="56" t="n">
        <f aca="false">'High SIPA income'!F102</f>
        <v>199462.141232155</v>
      </c>
      <c r="W107" s="42"/>
      <c r="X107" s="56" t="n">
        <f aca="false">'High SIPA income'!M102</f>
        <v>500991.392244159</v>
      </c>
      <c r="Y107" s="9"/>
      <c r="Z107" s="9" t="n">
        <f aca="false">R107+V107-N107-L107-F107</f>
        <v>19067885.2483208</v>
      </c>
      <c r="AA107" s="9"/>
      <c r="AB107" s="9" t="n">
        <f aca="false">T107-P107-D107</f>
        <v>21643551.4677842</v>
      </c>
      <c r="AC107" s="24"/>
      <c r="AD107" s="9"/>
      <c r="AE107" s="9"/>
      <c r="AF107" s="9"/>
      <c r="AG107" s="9" t="n">
        <f aca="false">BF107/100*$AG$37</f>
        <v>9689615464.89833</v>
      </c>
      <c r="AH107" s="43" t="n">
        <f aca="false">(AG107-AG106)/AG106</f>
        <v>0.00724458053798959</v>
      </c>
      <c r="AI107" s="43"/>
      <c r="AJ107" s="43" t="n">
        <f aca="false">AB107/AG107</f>
        <v>0.00223368528361009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14478934</v>
      </c>
      <c r="AX107" s="7"/>
      <c r="AY107" s="43" t="n">
        <f aca="false">(AW107-AW106)/AW106</f>
        <v>0.000458876834514061</v>
      </c>
      <c r="AZ107" s="12" t="n">
        <f aca="false">workers_and_wage_high!B95</f>
        <v>10331.4500682657</v>
      </c>
      <c r="BA107" s="43" t="n">
        <f aca="false">(AZ107-AZ106)/AZ106</f>
        <v>0.00678259132943669</v>
      </c>
      <c r="BB107" s="48"/>
      <c r="BC107" s="48"/>
      <c r="BD107" s="48"/>
      <c r="BE107" s="48"/>
      <c r="BF107" s="7" t="n">
        <f aca="false">BF106*(1+AY107)*(1+BA107)*(1-BE107)</f>
        <v>184.524039857964</v>
      </c>
      <c r="BG107" s="7"/>
      <c r="BH107" s="7"/>
      <c r="BI107" s="43" t="n">
        <f aca="false">T114/AG114</f>
        <v>0.0170705797692252</v>
      </c>
      <c r="BJ107" s="7"/>
      <c r="BK107" s="7"/>
      <c r="BL107" s="7"/>
      <c r="BM107" s="7"/>
      <c r="BN107" s="7"/>
      <c r="BO107" s="7"/>
      <c r="BP107" s="7"/>
    </row>
    <row r="108" customFormat="false" ht="12.7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56" t="n">
        <f aca="false">'High pensions'!Q108</f>
        <v>151331218.42992</v>
      </c>
      <c r="E108" s="9"/>
      <c r="F108" s="56" t="n">
        <f aca="false">'High pensions'!I108</f>
        <v>27506240.2913219</v>
      </c>
      <c r="G108" s="56" t="n">
        <f aca="false">'High pensions'!K108</f>
        <v>4448418.80862159</v>
      </c>
      <c r="H108" s="56" t="n">
        <f aca="false">'High pensions'!V108</f>
        <v>24473887.7892979</v>
      </c>
      <c r="I108" s="56" t="n">
        <f aca="false">'High pensions'!M108</f>
        <v>137579.96315325</v>
      </c>
      <c r="J108" s="56" t="n">
        <f aca="false">'High pensions'!W108</f>
        <v>756924.364617485</v>
      </c>
      <c r="K108" s="9"/>
      <c r="L108" s="56" t="n">
        <f aca="false">'High pensions'!N108</f>
        <v>1805615.47368786</v>
      </c>
      <c r="M108" s="42"/>
      <c r="N108" s="56" t="n">
        <f aca="false">'High pensions'!L108</f>
        <v>1327184.59891985</v>
      </c>
      <c r="O108" s="9"/>
      <c r="P108" s="56" t="n">
        <f aca="false">'High pensions'!X108</f>
        <v>16671125.3569948</v>
      </c>
      <c r="Q108" s="42"/>
      <c r="R108" s="56" t="n">
        <f aca="false">'High SIPA income'!G103</f>
        <v>43178529.3855929</v>
      </c>
      <c r="S108" s="42"/>
      <c r="T108" s="56" t="n">
        <f aca="false">'High SIPA income'!J103</f>
        <v>165096849.46236</v>
      </c>
      <c r="U108" s="9"/>
      <c r="V108" s="56" t="n">
        <f aca="false">'High SIPA income'!F103</f>
        <v>200970.718580838</v>
      </c>
      <c r="W108" s="42"/>
      <c r="X108" s="56" t="n">
        <f aca="false">'High SIPA income'!M103</f>
        <v>504780.503609132</v>
      </c>
      <c r="Y108" s="9"/>
      <c r="Z108" s="9" t="n">
        <f aca="false">R108+V108-N108-L108-F108</f>
        <v>12740459.7402441</v>
      </c>
      <c r="AA108" s="9"/>
      <c r="AB108" s="9" t="n">
        <f aca="false">T108-P108-D108</f>
        <v>-2905494.32455444</v>
      </c>
      <c r="AC108" s="24"/>
      <c r="AD108" s="9"/>
      <c r="AE108" s="9"/>
      <c r="AF108" s="9"/>
      <c r="AG108" s="9" t="n">
        <f aca="false">BF108/100*$AG$37</f>
        <v>9737747920.01448</v>
      </c>
      <c r="AH108" s="43" t="n">
        <f aca="false">(AG108-AG107)/AG107</f>
        <v>0.00496742675604734</v>
      </c>
      <c r="AI108" s="43"/>
      <c r="AJ108" s="43" t="n">
        <f aca="false">AB108/AG108</f>
        <v>-0.000298374362164648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14516354</v>
      </c>
      <c r="AX108" s="7"/>
      <c r="AY108" s="43" t="n">
        <f aca="false">(AW108-AW107)/AW107</f>
        <v>0.00258444440730236</v>
      </c>
      <c r="AZ108" s="12" t="n">
        <f aca="false">workers_and_wage_high!B96</f>
        <v>10356.0062672841</v>
      </c>
      <c r="BA108" s="43" t="n">
        <f aca="false">(AZ108-AZ107)/AZ107</f>
        <v>0.00237683953909113</v>
      </c>
      <c r="BB108" s="48"/>
      <c r="BC108" s="48"/>
      <c r="BD108" s="48"/>
      <c r="BE108" s="48"/>
      <c r="BF108" s="7" t="n">
        <f aca="false">BF107*(1+AY108)*(1+BA108)*(1-BE108)</f>
        <v>185.440649510688</v>
      </c>
      <c r="BG108" s="7"/>
      <c r="BH108" s="7"/>
      <c r="BI108" s="43" t="n">
        <f aca="false">T115/AG115</f>
        <v>0.019568201775824</v>
      </c>
      <c r="BJ108" s="7"/>
      <c r="BK108" s="7"/>
      <c r="BL108" s="7"/>
      <c r="BM108" s="7"/>
      <c r="BN108" s="7"/>
      <c r="BO108" s="7"/>
      <c r="BP108" s="7"/>
    </row>
    <row r="109" customFormat="false" ht="12.7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56" t="n">
        <f aca="false">'High pensions'!Q109</f>
        <v>151407387.960179</v>
      </c>
      <c r="E109" s="9"/>
      <c r="F109" s="56" t="n">
        <f aca="false">'High pensions'!I109</f>
        <v>27520085.0050824</v>
      </c>
      <c r="G109" s="56" t="n">
        <f aca="false">'High pensions'!K109</f>
        <v>4488553.13791802</v>
      </c>
      <c r="H109" s="56" t="n">
        <f aca="false">'High pensions'!V109</f>
        <v>24694695.0275453</v>
      </c>
      <c r="I109" s="56" t="n">
        <f aca="false">'High pensions'!M109</f>
        <v>138821.23106963</v>
      </c>
      <c r="J109" s="56" t="n">
        <f aca="false">'High pensions'!W109</f>
        <v>763753.454460166</v>
      </c>
      <c r="K109" s="9"/>
      <c r="L109" s="56" t="n">
        <f aca="false">'High pensions'!N109</f>
        <v>1854875.76518934</v>
      </c>
      <c r="M109" s="42"/>
      <c r="N109" s="56" t="n">
        <f aca="false">'High pensions'!L109</f>
        <v>1328002.86840096</v>
      </c>
      <c r="O109" s="9"/>
      <c r="P109" s="56" t="n">
        <f aca="false">'High pensions'!X109</f>
        <v>16931239.1210261</v>
      </c>
      <c r="Q109" s="42"/>
      <c r="R109" s="56" t="n">
        <f aca="false">'High SIPA income'!G104</f>
        <v>49766127.8273142</v>
      </c>
      <c r="S109" s="42"/>
      <c r="T109" s="56" t="n">
        <f aca="false">'High SIPA income'!J104</f>
        <v>190285103.062637</v>
      </c>
      <c r="U109" s="9"/>
      <c r="V109" s="56" t="n">
        <f aca="false">'High SIPA income'!F104</f>
        <v>207978.749731248</v>
      </c>
      <c r="W109" s="42"/>
      <c r="X109" s="56" t="n">
        <f aca="false">'High SIPA income'!M104</f>
        <v>522382.657387518</v>
      </c>
      <c r="Y109" s="9"/>
      <c r="Z109" s="9" t="n">
        <f aca="false">R109+V109-N109-L109-F109</f>
        <v>19271142.9383728</v>
      </c>
      <c r="AA109" s="9"/>
      <c r="AB109" s="9" t="n">
        <f aca="false">T109-P109-D109</f>
        <v>21946475.9814324</v>
      </c>
      <c r="AC109" s="24"/>
      <c r="AD109" s="9"/>
      <c r="AE109" s="9"/>
      <c r="AF109" s="9"/>
      <c r="AG109" s="9" t="n">
        <f aca="false">BF109/100*$AG$37</f>
        <v>9793495660.07421</v>
      </c>
      <c r="AH109" s="43" t="n">
        <f aca="false">(AG109-AG108)/AG108</f>
        <v>0.00572491098739096</v>
      </c>
      <c r="AI109" s="43" t="n">
        <f aca="false">(AG109-AG105)/AG105</f>
        <v>0.0288649530866479</v>
      </c>
      <c r="AJ109" s="43" t="n">
        <f aca="false">AB109/AG109</f>
        <v>0.00224092364393472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14557818</v>
      </c>
      <c r="AX109" s="7"/>
      <c r="AY109" s="43" t="n">
        <f aca="false">(AW109-AW108)/AW108</f>
        <v>0.00285636462158473</v>
      </c>
      <c r="AZ109" s="12" t="n">
        <f aca="false">workers_and_wage_high!B97</f>
        <v>10385.6283399859</v>
      </c>
      <c r="BA109" s="43" t="n">
        <f aca="false">(AZ109-AZ108)/AZ108</f>
        <v>0.00286037608874191</v>
      </c>
      <c r="BB109" s="48"/>
      <c r="BC109" s="48"/>
      <c r="BD109" s="48"/>
      <c r="BE109" s="48"/>
      <c r="BF109" s="7" t="n">
        <f aca="false">BF108*(1+AY109)*(1+BA109)*(1-BE109)</f>
        <v>186.502280722581</v>
      </c>
      <c r="BG109" s="7"/>
      <c r="BH109" s="7"/>
      <c r="BI109" s="43" t="n">
        <f aca="false">T116/AG116</f>
        <v>0.0170205273143524</v>
      </c>
      <c r="BJ109" s="7"/>
      <c r="BK109" s="7"/>
      <c r="BL109" s="7"/>
      <c r="BM109" s="7"/>
      <c r="BN109" s="7"/>
      <c r="BO109" s="7"/>
      <c r="BP109" s="7"/>
    </row>
    <row r="110" customFormat="false" ht="12.7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5" t="n">
        <f aca="false">'High pensions'!Q110</f>
        <v>152472958.777012</v>
      </c>
      <c r="E110" s="6"/>
      <c r="F110" s="55" t="n">
        <f aca="false">'High pensions'!I110</f>
        <v>27713765.1144434</v>
      </c>
      <c r="G110" s="55" t="n">
        <f aca="false">'High pensions'!K110</f>
        <v>4596837.87616429</v>
      </c>
      <c r="H110" s="55" t="n">
        <f aca="false">'High pensions'!V110</f>
        <v>25290445.7082133</v>
      </c>
      <c r="I110" s="55" t="n">
        <f aca="false">'High pensions'!M110</f>
        <v>142170.24359271</v>
      </c>
      <c r="J110" s="55" t="n">
        <f aca="false">'High pensions'!W110</f>
        <v>782178.733243711</v>
      </c>
      <c r="K110" s="6"/>
      <c r="L110" s="55" t="n">
        <f aca="false">'High pensions'!N110</f>
        <v>2335899.16995238</v>
      </c>
      <c r="M110" s="8"/>
      <c r="N110" s="55" t="n">
        <f aca="false">'High pensions'!L110</f>
        <v>1340530.13552329</v>
      </c>
      <c r="O110" s="6"/>
      <c r="P110" s="55" t="n">
        <f aca="false">'High pensions'!X110</f>
        <v>19496193.1825963</v>
      </c>
      <c r="Q110" s="8"/>
      <c r="R110" s="55" t="n">
        <f aca="false">'High SIPA income'!G105</f>
        <v>43833576.0462475</v>
      </c>
      <c r="S110" s="8"/>
      <c r="T110" s="55" t="n">
        <f aca="false">'High SIPA income'!J105</f>
        <v>167601477.143381</v>
      </c>
      <c r="U110" s="6"/>
      <c r="V110" s="55" t="n">
        <f aca="false">'High SIPA income'!F105</f>
        <v>204358.963392792</v>
      </c>
      <c r="W110" s="8"/>
      <c r="X110" s="55" t="n">
        <f aca="false">'High SIPA income'!M105</f>
        <v>513290.797718676</v>
      </c>
      <c r="Y110" s="6"/>
      <c r="Z110" s="6" t="n">
        <f aca="false">R110+V110-N110-L110-F110</f>
        <v>12647740.5897213</v>
      </c>
      <c r="AA110" s="6"/>
      <c r="AB110" s="6" t="n">
        <f aca="false">T110-P110-D110</f>
        <v>-4367674.81622806</v>
      </c>
      <c r="AC110" s="24"/>
      <c r="AD110" s="6"/>
      <c r="AE110" s="6"/>
      <c r="AF110" s="6"/>
      <c r="AG110" s="6" t="n">
        <f aca="false">BF110/100*$AG$37</f>
        <v>9866015295.44709</v>
      </c>
      <c r="AH110" s="36" t="n">
        <f aca="false">(AG110-AG109)/AG109</f>
        <v>0.00740487747072034</v>
      </c>
      <c r="AI110" s="36"/>
      <c r="AJ110" s="36" t="n">
        <f aca="false">AB110/AG110</f>
        <v>-0.000442698970702349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0.00792213083743217</v>
      </c>
      <c r="AV110" s="5"/>
      <c r="AW110" s="5" t="n">
        <f aca="false">workers_and_wage_high!C98</f>
        <v>14593138</v>
      </c>
      <c r="AX110" s="5"/>
      <c r="AY110" s="36" t="n">
        <f aca="false">(AW110-AW109)/AW109</f>
        <v>0.00242618777072223</v>
      </c>
      <c r="AZ110" s="11" t="n">
        <f aca="false">workers_and_wage_high!B98</f>
        <v>10437.2100140035</v>
      </c>
      <c r="BA110" s="36" t="n">
        <f aca="false">(AZ110-AZ109)/AZ109</f>
        <v>0.00496663969949744</v>
      </c>
      <c r="BB110" s="41"/>
      <c r="BC110" s="41"/>
      <c r="BD110" s="41"/>
      <c r="BE110" s="41"/>
      <c r="BF110" s="5" t="n">
        <f aca="false">BF109*(1+AY110)*(1+BA110)*(1-BE110)</f>
        <v>187.883307259341</v>
      </c>
      <c r="BG110" s="5"/>
      <c r="BH110" s="5"/>
      <c r="BI110" s="36" t="n">
        <f aca="false">T117/AG117</f>
        <v>0.0195409033882415</v>
      </c>
      <c r="BJ110" s="5"/>
      <c r="BK110" s="5"/>
      <c r="BL110" s="5"/>
      <c r="BM110" s="5"/>
      <c r="BN110" s="5"/>
      <c r="BO110" s="5"/>
      <c r="BP110" s="5"/>
    </row>
    <row r="111" customFormat="false" ht="12.7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56" t="n">
        <f aca="false">'High pensions'!Q111</f>
        <v>152769106.175426</v>
      </c>
      <c r="E111" s="9"/>
      <c r="F111" s="56" t="n">
        <f aca="false">'High pensions'!I111</f>
        <v>27767593.4096685</v>
      </c>
      <c r="G111" s="56" t="n">
        <f aca="false">'High pensions'!K111</f>
        <v>4722621.72536446</v>
      </c>
      <c r="H111" s="56" t="n">
        <f aca="false">'High pensions'!V111</f>
        <v>25982471.3342772</v>
      </c>
      <c r="I111" s="56" t="n">
        <f aca="false">'High pensions'!M111</f>
        <v>146060.46573292</v>
      </c>
      <c r="J111" s="56" t="n">
        <f aca="false">'High pensions'!W111</f>
        <v>803581.58765805</v>
      </c>
      <c r="K111" s="9"/>
      <c r="L111" s="56" t="n">
        <f aca="false">'High pensions'!N111</f>
        <v>1890479.30836496</v>
      </c>
      <c r="M111" s="42"/>
      <c r="N111" s="56" t="n">
        <f aca="false">'High pensions'!L111</f>
        <v>1344128.16141648</v>
      </c>
      <c r="O111" s="9"/>
      <c r="P111" s="56" t="n">
        <f aca="false">'High pensions'!X111</f>
        <v>17204702.6802573</v>
      </c>
      <c r="Q111" s="42"/>
      <c r="R111" s="56" t="n">
        <f aca="false">'High SIPA income'!G106</f>
        <v>50771305.8680812</v>
      </c>
      <c r="S111" s="42"/>
      <c r="T111" s="56" t="n">
        <f aca="false">'High SIPA income'!J106</f>
        <v>194128488.421999</v>
      </c>
      <c r="U111" s="9"/>
      <c r="V111" s="56" t="n">
        <f aca="false">'High SIPA income'!F106</f>
        <v>202941.06372598</v>
      </c>
      <c r="W111" s="42"/>
      <c r="X111" s="56" t="n">
        <f aca="false">'High SIPA income'!M106</f>
        <v>509729.442547461</v>
      </c>
      <c r="Y111" s="9"/>
      <c r="Z111" s="9" t="n">
        <f aca="false">R111+V111-N111-L111-F111</f>
        <v>19972046.0523572</v>
      </c>
      <c r="AA111" s="9"/>
      <c r="AB111" s="9" t="n">
        <f aca="false">T111-P111-D111</f>
        <v>24154679.5663158</v>
      </c>
      <c r="AC111" s="24"/>
      <c r="AD111" s="9"/>
      <c r="AE111" s="9"/>
      <c r="AF111" s="9"/>
      <c r="AG111" s="9" t="n">
        <f aca="false">BF111/100*$AG$37</f>
        <v>9911626838.94287</v>
      </c>
      <c r="AH111" s="43" t="n">
        <f aca="false">(AG111-AG110)/AG110</f>
        <v>0.00462309677513126</v>
      </c>
      <c r="AI111" s="43"/>
      <c r="AJ111" s="43" t="n">
        <f aca="false">AB111/AG111</f>
        <v>0.00243700453606787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14547803</v>
      </c>
      <c r="AX111" s="7"/>
      <c r="AY111" s="43" t="n">
        <f aca="false">(AW111-AW110)/AW110</f>
        <v>-0.00310659708693223</v>
      </c>
      <c r="AZ111" s="12" t="n">
        <f aca="false">workers_and_wage_high!B99</f>
        <v>10518.1378624039</v>
      </c>
      <c r="BA111" s="43" t="n">
        <f aca="false">(AZ111-AZ110)/AZ110</f>
        <v>0.00775378173782272</v>
      </c>
      <c r="BB111" s="48"/>
      <c r="BC111" s="48"/>
      <c r="BD111" s="48"/>
      <c r="BE111" s="48"/>
      <c r="BF111" s="7" t="n">
        <f aca="false">BF110*(1+AY111)*(1+BA111)*(1-BE111)</f>
        <v>188.751909971233</v>
      </c>
      <c r="BG111" s="7"/>
      <c r="BH111" s="7"/>
      <c r="BI111" s="43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7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56" t="n">
        <f aca="false">'High pensions'!Q112</f>
        <v>153709780.192782</v>
      </c>
      <c r="E112" s="9"/>
      <c r="F112" s="56" t="n">
        <f aca="false">'High pensions'!I112</f>
        <v>27938572.047293</v>
      </c>
      <c r="G112" s="56" t="n">
        <f aca="false">'High pensions'!K112</f>
        <v>4778704.72872408</v>
      </c>
      <c r="H112" s="56" t="n">
        <f aca="false">'High pensions'!V112</f>
        <v>26291023.4716007</v>
      </c>
      <c r="I112" s="56" t="n">
        <f aca="false">'High pensions'!M112</f>
        <v>147794.991610019</v>
      </c>
      <c r="J112" s="56" t="n">
        <f aca="false">'High pensions'!W112</f>
        <v>813124.437265981</v>
      </c>
      <c r="K112" s="9"/>
      <c r="L112" s="56" t="n">
        <f aca="false">'High pensions'!N112</f>
        <v>1825884.50307222</v>
      </c>
      <c r="M112" s="42"/>
      <c r="N112" s="56" t="n">
        <f aca="false">'High pensions'!L112</f>
        <v>1353473.07604348</v>
      </c>
      <c r="O112" s="9"/>
      <c r="P112" s="56" t="n">
        <f aca="false">'High pensions'!X112</f>
        <v>16920932.8916046</v>
      </c>
      <c r="Q112" s="42"/>
      <c r="R112" s="56" t="n">
        <f aca="false">'High SIPA income'!G107</f>
        <v>44646323.6197879</v>
      </c>
      <c r="S112" s="42"/>
      <c r="T112" s="56" t="n">
        <f aca="false">'High SIPA income'!J107</f>
        <v>170709087.933026</v>
      </c>
      <c r="U112" s="9"/>
      <c r="V112" s="56" t="n">
        <f aca="false">'High SIPA income'!F107</f>
        <v>199355.405268236</v>
      </c>
      <c r="W112" s="42"/>
      <c r="X112" s="56" t="n">
        <f aca="false">'High SIPA income'!M107</f>
        <v>500723.302275627</v>
      </c>
      <c r="Y112" s="9"/>
      <c r="Z112" s="9" t="n">
        <f aca="false">R112+V112-N112-L112-F112</f>
        <v>13727749.3986475</v>
      </c>
      <c r="AA112" s="9"/>
      <c r="AB112" s="9" t="n">
        <f aca="false">T112-P112-D112</f>
        <v>78374.8486391008</v>
      </c>
      <c r="AC112" s="24"/>
      <c r="AD112" s="9"/>
      <c r="AE112" s="9"/>
      <c r="AF112" s="9"/>
      <c r="AG112" s="9" t="n">
        <f aca="false">BF112/100*$AG$37</f>
        <v>10012036446.3242</v>
      </c>
      <c r="AH112" s="43" t="n">
        <f aca="false">(AG112-AG111)/AG111</f>
        <v>0.0101304870545408</v>
      </c>
      <c r="AI112" s="43"/>
      <c r="AJ112" s="43" t="n">
        <f aca="false">AB112/AG112</f>
        <v>7.82806265830914E-006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14654401</v>
      </c>
      <c r="AX112" s="7"/>
      <c r="AY112" s="43" t="n">
        <f aca="false">(AW112-AW111)/AW111</f>
        <v>0.00732742944072036</v>
      </c>
      <c r="AZ112" s="12" t="n">
        <f aca="false">workers_and_wage_high!B100</f>
        <v>10547.4063460734</v>
      </c>
      <c r="BA112" s="43" t="n">
        <f aca="false">(AZ112-AZ111)/AZ111</f>
        <v>0.00278266781177268</v>
      </c>
      <c r="BB112" s="48"/>
      <c r="BC112" s="48"/>
      <c r="BD112" s="48"/>
      <c r="BE112" s="48"/>
      <c r="BF112" s="7" t="n">
        <f aca="false">BF111*(1+AY112)*(1+BA112)*(1-BE112)</f>
        <v>190.664058751716</v>
      </c>
      <c r="BG112" s="7"/>
      <c r="BH112" s="7"/>
      <c r="BI112" s="43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7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56" t="n">
        <f aca="false">'High pensions'!Q113</f>
        <v>154880869.965772</v>
      </c>
      <c r="E113" s="9"/>
      <c r="F113" s="56" t="n">
        <f aca="false">'High pensions'!I113</f>
        <v>28151431.4759871</v>
      </c>
      <c r="G113" s="56" t="n">
        <f aca="false">'High pensions'!K113</f>
        <v>4834135.75993174</v>
      </c>
      <c r="H113" s="56" t="n">
        <f aca="false">'High pensions'!V113</f>
        <v>26595988.650507</v>
      </c>
      <c r="I113" s="56" t="n">
        <f aca="false">'High pensions'!M113</f>
        <v>149509.35339995</v>
      </c>
      <c r="J113" s="56" t="n">
        <f aca="false">'High pensions'!W113</f>
        <v>822556.350015676</v>
      </c>
      <c r="K113" s="9"/>
      <c r="L113" s="56" t="n">
        <f aca="false">'High pensions'!N113</f>
        <v>1815446.32684648</v>
      </c>
      <c r="M113" s="42"/>
      <c r="N113" s="56" t="n">
        <f aca="false">'High pensions'!L113</f>
        <v>1366043.58548255</v>
      </c>
      <c r="O113" s="9"/>
      <c r="P113" s="56" t="n">
        <f aca="false">'High pensions'!X113</f>
        <v>16935928.3795821</v>
      </c>
      <c r="Q113" s="42"/>
      <c r="R113" s="56" t="n">
        <f aca="false">'High SIPA income'!G108</f>
        <v>51598554.2311887</v>
      </c>
      <c r="S113" s="42"/>
      <c r="T113" s="56" t="n">
        <f aca="false">'High SIPA income'!J108</f>
        <v>197291544.237363</v>
      </c>
      <c r="U113" s="9"/>
      <c r="V113" s="56" t="n">
        <f aca="false">'High SIPA income'!F108</f>
        <v>213276.92684096</v>
      </c>
      <c r="W113" s="42"/>
      <c r="X113" s="56" t="n">
        <f aca="false">'High SIPA income'!M108</f>
        <v>535690.150780268</v>
      </c>
      <c r="Y113" s="9"/>
      <c r="Z113" s="9" t="n">
        <f aca="false">R113+V113-N113-L113-F113</f>
        <v>20478909.7697136</v>
      </c>
      <c r="AA113" s="9"/>
      <c r="AB113" s="9" t="n">
        <f aca="false">T113-P113-D113</f>
        <v>25474745.8920086</v>
      </c>
      <c r="AC113" s="24"/>
      <c r="AD113" s="9"/>
      <c r="AE113" s="9"/>
      <c r="AF113" s="9"/>
      <c r="AG113" s="9" t="n">
        <f aca="false">BF113/100*$AG$37</f>
        <v>10107451774.8979</v>
      </c>
      <c r="AH113" s="43" t="n">
        <f aca="false">(AG113-AG112)/AG112</f>
        <v>0.00953006204933633</v>
      </c>
      <c r="AI113" s="43" t="n">
        <f aca="false">(AG113-AG109)/AG109</f>
        <v>0.0320576151479415</v>
      </c>
      <c r="AJ113" s="43" t="n">
        <f aca="false">AB113/AG113</f>
        <v>0.00252039252418456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14708379</v>
      </c>
      <c r="AX113" s="7"/>
      <c r="AY113" s="43" t="n">
        <f aca="false">(AW113-AW112)/AW112</f>
        <v>0.00368339859131738</v>
      </c>
      <c r="AZ113" s="12" t="n">
        <f aca="false">workers_and_wage_high!B101</f>
        <v>10608.8471702885</v>
      </c>
      <c r="BA113" s="43" t="n">
        <f aca="false">(AZ113-AZ112)/AZ112</f>
        <v>0.00582520689913246</v>
      </c>
      <c r="BB113" s="48"/>
      <c r="BC113" s="48"/>
      <c r="BD113" s="48"/>
      <c r="BE113" s="48"/>
      <c r="BF113" s="7" t="n">
        <f aca="false">BF112*(1+AY113)*(1+BA113)*(1-BE113)</f>
        <v>192.481099062199</v>
      </c>
      <c r="BG113" s="7"/>
      <c r="BH113" s="7"/>
      <c r="BI113" s="43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7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5" t="n">
        <f aca="false">'High pensions'!Q114</f>
        <v>155147897.597463</v>
      </c>
      <c r="E114" s="6"/>
      <c r="F114" s="55" t="n">
        <f aca="false">'High pensions'!I114</f>
        <v>28199966.908913</v>
      </c>
      <c r="G114" s="55" t="n">
        <f aca="false">'High pensions'!K114</f>
        <v>4881993.46987286</v>
      </c>
      <c r="H114" s="55" t="n">
        <f aca="false">'High pensions'!V114</f>
        <v>26859287.6502958</v>
      </c>
      <c r="I114" s="55" t="n">
        <f aca="false">'High pensions'!M114</f>
        <v>150989.48875895</v>
      </c>
      <c r="J114" s="55" t="n">
        <f aca="false">'High pensions'!W114</f>
        <v>830699.618050358</v>
      </c>
      <c r="K114" s="6"/>
      <c r="L114" s="55" t="n">
        <f aca="false">'High pensions'!N114</f>
        <v>2283646.4739975</v>
      </c>
      <c r="M114" s="8"/>
      <c r="N114" s="55" t="n">
        <f aca="false">'High pensions'!L114</f>
        <v>1369395.76193605</v>
      </c>
      <c r="O114" s="6"/>
      <c r="P114" s="55" t="n">
        <f aca="false">'High pensions'!X114</f>
        <v>19383863.8546738</v>
      </c>
      <c r="Q114" s="8"/>
      <c r="R114" s="55" t="n">
        <f aca="false">'High SIPA income'!G109</f>
        <v>45344518.3359703</v>
      </c>
      <c r="S114" s="8"/>
      <c r="T114" s="55" t="n">
        <f aca="false">'High SIPA income'!J109</f>
        <v>173378695.944072</v>
      </c>
      <c r="U114" s="6"/>
      <c r="V114" s="55" t="n">
        <f aca="false">'High SIPA income'!F109</f>
        <v>204820.663972238</v>
      </c>
      <c r="W114" s="8"/>
      <c r="X114" s="55" t="n">
        <f aca="false">'High SIPA income'!M109</f>
        <v>514450.456462273</v>
      </c>
      <c r="Y114" s="6"/>
      <c r="Z114" s="6" t="n">
        <f aca="false">R114+V114-N114-L114-F114</f>
        <v>13696329.855096</v>
      </c>
      <c r="AA114" s="6"/>
      <c r="AB114" s="6" t="n">
        <f aca="false">T114-P114-D114</f>
        <v>-1153065.50806439</v>
      </c>
      <c r="AC114" s="24"/>
      <c r="AD114" s="6"/>
      <c r="AE114" s="6"/>
      <c r="AF114" s="6"/>
      <c r="AG114" s="6" t="n">
        <f aca="false">BF114/100*$AG$37</f>
        <v>10156579230.9315</v>
      </c>
      <c r="AH114" s="36" t="n">
        <f aca="false">(AG114-AG113)/AG113</f>
        <v>0.00486051846970601</v>
      </c>
      <c r="AI114" s="36"/>
      <c r="AJ114" s="36" t="n">
        <f aca="false">AB114/AG114</f>
        <v>-0.000113528923651063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0.00598624051154924</v>
      </c>
      <c r="AV114" s="5"/>
      <c r="AW114" s="5" t="n">
        <f aca="false">workers_and_wage_high!C102</f>
        <v>14723116</v>
      </c>
      <c r="AX114" s="5"/>
      <c r="AY114" s="36" t="n">
        <f aca="false">(AW114-AW113)/AW113</f>
        <v>0.00100194589764107</v>
      </c>
      <c r="AZ114" s="11" t="n">
        <f aca="false">workers_and_wage_high!B102</f>
        <v>10649.7412033923</v>
      </c>
      <c r="BA114" s="36" t="n">
        <f aca="false">(AZ114-AZ113)/AZ113</f>
        <v>0.00385471036083247</v>
      </c>
      <c r="BB114" s="41"/>
      <c r="BC114" s="41"/>
      <c r="BD114" s="41"/>
      <c r="BE114" s="41"/>
      <c r="BF114" s="5" t="n">
        <f aca="false">BF113*(1+AY114)*(1+BA114)*(1-BE114)</f>
        <v>193.41665699926</v>
      </c>
      <c r="BG114" s="5"/>
      <c r="BH114" s="5"/>
      <c r="BI114" s="36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7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56" t="n">
        <f aca="false">'High pensions'!Q115</f>
        <v>155410001.181665</v>
      </c>
      <c r="E115" s="9"/>
      <c r="F115" s="56" t="n">
        <f aca="false">'High pensions'!I115</f>
        <v>28247607.3379208</v>
      </c>
      <c r="G115" s="56" t="n">
        <f aca="false">'High pensions'!K115</f>
        <v>4956484.64804957</v>
      </c>
      <c r="H115" s="56" t="n">
        <f aca="false">'High pensions'!V115</f>
        <v>27269116.1341732</v>
      </c>
      <c r="I115" s="56" t="n">
        <f aca="false">'High pensions'!M115</f>
        <v>153293.339630401</v>
      </c>
      <c r="J115" s="56" t="n">
        <f aca="false">'High pensions'!W115</f>
        <v>843374.725799182</v>
      </c>
      <c r="K115" s="9"/>
      <c r="L115" s="56" t="n">
        <f aca="false">'High pensions'!N115</f>
        <v>1834833.08115515</v>
      </c>
      <c r="M115" s="42"/>
      <c r="N115" s="56" t="n">
        <f aca="false">'High pensions'!L115</f>
        <v>1373184.6159278</v>
      </c>
      <c r="O115" s="9"/>
      <c r="P115" s="56" t="n">
        <f aca="false">'High pensions'!X115</f>
        <v>17075814.1824158</v>
      </c>
      <c r="Q115" s="42"/>
      <c r="R115" s="56" t="n">
        <f aca="false">'High SIPA income'!G110</f>
        <v>52331205.0686882</v>
      </c>
      <c r="S115" s="42"/>
      <c r="T115" s="56" t="n">
        <f aca="false">'High SIPA income'!J110</f>
        <v>200092898.214636</v>
      </c>
      <c r="U115" s="9"/>
      <c r="V115" s="56" t="n">
        <f aca="false">'High SIPA income'!F110</f>
        <v>221267.2478193</v>
      </c>
      <c r="W115" s="42"/>
      <c r="X115" s="56" t="n">
        <f aca="false">'High SIPA income'!M110</f>
        <v>555759.533404397</v>
      </c>
      <c r="Y115" s="9"/>
      <c r="Z115" s="9" t="n">
        <f aca="false">R115+V115-N115-L115-F115</f>
        <v>21096847.2815037</v>
      </c>
      <c r="AA115" s="9"/>
      <c r="AB115" s="9" t="n">
        <f aca="false">T115-P115-D115</f>
        <v>27607082.850555</v>
      </c>
      <c r="AC115" s="24"/>
      <c r="AD115" s="9"/>
      <c r="AE115" s="9"/>
      <c r="AF115" s="9"/>
      <c r="AG115" s="9" t="n">
        <f aca="false">BF115/100*$AG$37</f>
        <v>10225410618.049</v>
      </c>
      <c r="AH115" s="43" t="n">
        <f aca="false">(AG115-AG114)/AG114</f>
        <v>0.00677702458205248</v>
      </c>
      <c r="AI115" s="43"/>
      <c r="AJ115" s="43" t="n">
        <f aca="false">AB115/AG115</f>
        <v>0.00269985078172072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14753801</v>
      </c>
      <c r="AX115" s="7"/>
      <c r="AY115" s="43" t="n">
        <f aca="false">(AW115-AW114)/AW114</f>
        <v>0.00208413762412794</v>
      </c>
      <c r="AZ115" s="12" t="n">
        <f aca="false">workers_and_wage_high!B103</f>
        <v>10699.6152905295</v>
      </c>
      <c r="BA115" s="43" t="n">
        <f aca="false">(AZ115-AZ114)/AZ114</f>
        <v>0.00468312667741771</v>
      </c>
      <c r="BB115" s="48"/>
      <c r="BC115" s="48"/>
      <c r="BD115" s="48"/>
      <c r="BE115" s="48"/>
      <c r="BF115" s="7" t="n">
        <f aca="false">BF114*(1+AY115)*(1+BA115)*(1-BE115)</f>
        <v>194.727446438322</v>
      </c>
      <c r="BG115" s="7"/>
      <c r="BH115" s="7"/>
      <c r="BI115" s="43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7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56" t="n">
        <f aca="false">'High pensions'!Q116</f>
        <v>155743678.357889</v>
      </c>
      <c r="E116" s="9"/>
      <c r="F116" s="56" t="n">
        <f aca="false">'High pensions'!I116</f>
        <v>28308257.1145113</v>
      </c>
      <c r="G116" s="56" t="n">
        <f aca="false">'High pensions'!K116</f>
        <v>5031406.1511065</v>
      </c>
      <c r="H116" s="56" t="n">
        <f aca="false">'High pensions'!V116</f>
        <v>27681312.1385753</v>
      </c>
      <c r="I116" s="56" t="n">
        <f aca="false">'High pensions'!M116</f>
        <v>155610.49951876</v>
      </c>
      <c r="J116" s="56" t="n">
        <f aca="false">'High pensions'!W116</f>
        <v>856123.055832236</v>
      </c>
      <c r="K116" s="9"/>
      <c r="L116" s="56" t="n">
        <f aca="false">'High pensions'!N116</f>
        <v>1724295.7489903</v>
      </c>
      <c r="M116" s="42"/>
      <c r="N116" s="56" t="n">
        <f aca="false">'High pensions'!L116</f>
        <v>1378062.65138864</v>
      </c>
      <c r="O116" s="9"/>
      <c r="P116" s="56" t="n">
        <f aca="false">'High pensions'!X116</f>
        <v>16529072.9521923</v>
      </c>
      <c r="Q116" s="42"/>
      <c r="R116" s="56" t="n">
        <f aca="false">'High SIPA income'!G111</f>
        <v>45843626.093098</v>
      </c>
      <c r="S116" s="42"/>
      <c r="T116" s="56" t="n">
        <f aca="false">'High SIPA income'!J111</f>
        <v>175287077.711968</v>
      </c>
      <c r="U116" s="9"/>
      <c r="V116" s="56" t="n">
        <f aca="false">'High SIPA income'!F111</f>
        <v>218385.063090381</v>
      </c>
      <c r="W116" s="42"/>
      <c r="X116" s="56" t="n">
        <f aca="false">'High SIPA income'!M111</f>
        <v>548520.316322268</v>
      </c>
      <c r="Y116" s="9"/>
      <c r="Z116" s="9" t="n">
        <f aca="false">R116+V116-N116-L116-F116</f>
        <v>14651395.6412982</v>
      </c>
      <c r="AA116" s="9"/>
      <c r="AB116" s="9" t="n">
        <f aca="false">T116-P116-D116</f>
        <v>3014326.40188715</v>
      </c>
      <c r="AC116" s="24"/>
      <c r="AD116" s="9"/>
      <c r="AE116" s="9"/>
      <c r="AF116" s="9"/>
      <c r="AG116" s="9" t="n">
        <f aca="false">BF116/100*$AG$37</f>
        <v>10298569161.4947</v>
      </c>
      <c r="AH116" s="43" t="n">
        <f aca="false">(AG116-AG115)/AG115</f>
        <v>0.0071545824591673</v>
      </c>
      <c r="AI116" s="43"/>
      <c r="AJ116" s="43" t="n">
        <f aca="false">AB116/AG116</f>
        <v>0.000292693708671434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14765763</v>
      </c>
      <c r="AX116" s="7"/>
      <c r="AY116" s="43" t="n">
        <f aca="false">(AW116-AW115)/AW115</f>
        <v>0.000810774118479706</v>
      </c>
      <c r="AZ116" s="12" t="n">
        <f aca="false">workers_and_wage_high!B104</f>
        <v>10767.43661148</v>
      </c>
      <c r="BA116" s="43" t="n">
        <f aca="false">(AZ116-AZ115)/AZ115</f>
        <v>0.00633866911182589</v>
      </c>
      <c r="BB116" s="48"/>
      <c r="BC116" s="48"/>
      <c r="BD116" s="48"/>
      <c r="BE116" s="48"/>
      <c r="BF116" s="7" t="n">
        <f aca="false">BF115*(1+AY116)*(1+BA116)*(1-BE116)</f>
        <v>196.120640010928</v>
      </c>
      <c r="BG116" s="7"/>
      <c r="BH116" s="7"/>
      <c r="BI116" s="43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7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56" t="n">
        <f aca="false">'High pensions'!Q117</f>
        <v>157682568.404354</v>
      </c>
      <c r="E117" s="9"/>
      <c r="F117" s="56" t="n">
        <f aca="false">'High pensions'!I117</f>
        <v>28660673.3315341</v>
      </c>
      <c r="G117" s="56" t="n">
        <f aca="false">'High pensions'!K117</f>
        <v>5076325.63557748</v>
      </c>
      <c r="H117" s="56" t="n">
        <f aca="false">'High pensions'!V117</f>
        <v>27928445.8887441</v>
      </c>
      <c r="I117" s="56" t="n">
        <f aca="false">'High pensions'!M117</f>
        <v>156999.76192508</v>
      </c>
      <c r="J117" s="56" t="n">
        <f aca="false">'High pensions'!W117</f>
        <v>863766.367693133</v>
      </c>
      <c r="K117" s="9"/>
      <c r="L117" s="56" t="n">
        <f aca="false">'High pensions'!N117</f>
        <v>1716655.7424993</v>
      </c>
      <c r="M117" s="42"/>
      <c r="N117" s="56" t="n">
        <f aca="false">'High pensions'!L117</f>
        <v>1398874.42062172</v>
      </c>
      <c r="O117" s="9"/>
      <c r="P117" s="56" t="n">
        <f aca="false">'High pensions'!X117</f>
        <v>16603929.1360472</v>
      </c>
      <c r="Q117" s="42"/>
      <c r="R117" s="56" t="n">
        <f aca="false">'High SIPA income'!G112</f>
        <v>52903291.189857</v>
      </c>
      <c r="S117" s="42"/>
      <c r="T117" s="56" t="n">
        <f aca="false">'High SIPA income'!J112</f>
        <v>202280319.082601</v>
      </c>
      <c r="U117" s="9"/>
      <c r="V117" s="56" t="n">
        <f aca="false">'High SIPA income'!F112</f>
        <v>226587.241278402</v>
      </c>
      <c r="W117" s="42"/>
      <c r="X117" s="56" t="n">
        <f aca="false">'High SIPA income'!M112</f>
        <v>569121.823176987</v>
      </c>
      <c r="Y117" s="9"/>
      <c r="Z117" s="9" t="n">
        <f aca="false">R117+V117-N117-L117-F117</f>
        <v>21353674.9364803</v>
      </c>
      <c r="AA117" s="9"/>
      <c r="AB117" s="9" t="n">
        <f aca="false">T117-P117-D117</f>
        <v>27993821.5422003</v>
      </c>
      <c r="AC117" s="24"/>
      <c r="AD117" s="9"/>
      <c r="AE117" s="9"/>
      <c r="AF117" s="9"/>
      <c r="AG117" s="9" t="n">
        <f aca="false">BF117/100*$AG$37</f>
        <v>10351636004.9311</v>
      </c>
      <c r="AH117" s="43" t="n">
        <f aca="false">(AG117-AG116)/AG116</f>
        <v>0.00515283653527117</v>
      </c>
      <c r="AI117" s="43" t="n">
        <f aca="false">(AG117-AG113)/AG113</f>
        <v>0.0241588320648357</v>
      </c>
      <c r="AJ117" s="43" t="n">
        <f aca="false">AB117/AG117</f>
        <v>0.00270428959527414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14769297</v>
      </c>
      <c r="AX117" s="7"/>
      <c r="AY117" s="43" t="n">
        <f aca="false">(AW117-AW116)/AW116</f>
        <v>0.000239337445684317</v>
      </c>
      <c r="AZ117" s="12" t="n">
        <f aca="false">workers_and_wage_high!B105</f>
        <v>10820.3297421609</v>
      </c>
      <c r="BA117" s="43" t="n">
        <f aca="false">(AZ117-AZ116)/AZ116</f>
        <v>0.00491232338665522</v>
      </c>
      <c r="BB117" s="48"/>
      <c r="BC117" s="48"/>
      <c r="BD117" s="48"/>
      <c r="BE117" s="48"/>
      <c r="BF117" s="7" t="n">
        <f aca="false">BF116*(1+AY117)*(1+BA117)*(1-BE117)</f>
        <v>197.131217610097</v>
      </c>
      <c r="BG117" s="7"/>
      <c r="BH117" s="7"/>
      <c r="BI117" s="43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75" hidden="false" customHeight="false" outlineLevel="0" collapsed="false">
      <c r="AZ118" s="0" t="n">
        <f aca="false">AZ117/AZ14*100</f>
        <v>168.677873315712</v>
      </c>
    </row>
    <row r="119" customFormat="false" ht="12.75" hidden="false" customHeight="false" outlineLevel="0" collapsed="false">
      <c r="AI119" s="27" t="n">
        <f aca="false">AVERAGE(AI29:AI117)</f>
        <v>0.0345625318442572</v>
      </c>
      <c r="BF119" s="0" t="s">
        <v>63</v>
      </c>
    </row>
    <row r="120" customFormat="false" ht="12.75" hidden="false" customHeight="false" outlineLevel="0" collapsed="false">
      <c r="AI120" s="27" t="n">
        <f aca="false">'Central scenario'!AI119</f>
        <v>0.0254617625722365</v>
      </c>
      <c r="AJ120" s="27" t="n">
        <f aca="false">AI119-AI120</f>
        <v>0.00910076927202074</v>
      </c>
    </row>
    <row r="121" customFormat="false" ht="12.75" hidden="false" customHeight="false" outlineLevel="0" collapsed="false">
      <c r="AI121" s="27" t="n">
        <f aca="false">'Low scenario'!AI119</f>
        <v>0.015539054578493</v>
      </c>
      <c r="AJ121" s="27" t="n">
        <f aca="false">AI120-AI121</f>
        <v>0.00992270799374346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3" activeCellId="0" sqref="A1:J105"/>
    </sheetView>
  </sheetViews>
  <sheetFormatPr defaultColWidth="9.03125" defaultRowHeight="12.75" zeroHeight="false" outlineLevelRow="0" outlineLevelCol="0"/>
  <sheetData>
    <row r="1" customFormat="false" ht="12.75" hidden="false" customHeight="false" outlineLevel="0" collapsed="false">
      <c r="B1" s="0" t="s">
        <v>64</v>
      </c>
      <c r="E1" s="0" t="s">
        <v>65</v>
      </c>
      <c r="G1" s="0" t="s">
        <v>66</v>
      </c>
    </row>
    <row r="3" customFormat="false" ht="58.7" hidden="false" customHeight="true" outlineLevel="0" collapsed="false"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</row>
    <row r="4" customFormat="false" ht="12.75" hidden="false" customHeight="false" outlineLevel="0" collapsed="false">
      <c r="A4" s="21"/>
      <c r="B4" s="21"/>
      <c r="C4" s="21"/>
    </row>
    <row r="5" customFormat="false" ht="12.75" hidden="false" customHeight="false" outlineLevel="0" collapsed="false">
      <c r="A5" s="21" t="n">
        <v>2014</v>
      </c>
      <c r="B5" s="26" t="n">
        <f aca="false">'Central scenario'!AL3</f>
        <v>-0.0196925047215125</v>
      </c>
      <c r="C5" s="26" t="n">
        <f aca="false">'Central scenario'!BO3</f>
        <v>-0.0196925047215125</v>
      </c>
      <c r="D5" s="27" t="n">
        <f aca="false">'Low scenario'!AL3</f>
        <v>-0.0196925047215125</v>
      </c>
      <c r="E5" s="27" t="n">
        <f aca="false">'Low scenario'!BO3</f>
        <v>-0.0196925047215125</v>
      </c>
      <c r="F5" s="27" t="n">
        <f aca="false">'High scenario'!AL3</f>
        <v>-0.0196925047215125</v>
      </c>
      <c r="G5" s="27" t="n">
        <f aca="false">'High scenario'!BO3</f>
        <v>-0.0196925047215125</v>
      </c>
    </row>
    <row r="6" customFormat="false" ht="12.75" hidden="false" customHeight="false" outlineLevel="0" collapsed="false">
      <c r="A6" s="21" t="n">
        <v>2015</v>
      </c>
      <c r="B6" s="26" t="n">
        <f aca="false">'Central scenario'!AL4</f>
        <v>-0.0328930718673193</v>
      </c>
      <c r="C6" s="26" t="n">
        <f aca="false">'Central scenario'!BO4</f>
        <v>-0.0328930718673193</v>
      </c>
      <c r="D6" s="27" t="n">
        <f aca="false">'Low scenario'!AL4</f>
        <v>-0.0328675664983813</v>
      </c>
      <c r="E6" s="27" t="n">
        <f aca="false">'Low scenario'!BO4</f>
        <v>-0.0328675664983813</v>
      </c>
      <c r="F6" s="27" t="n">
        <f aca="false">'High scenario'!AL4</f>
        <v>-0.0328674289420158</v>
      </c>
      <c r="G6" s="27" t="n">
        <f aca="false">'High scenario'!BO4</f>
        <v>-0.0328674289420158</v>
      </c>
    </row>
    <row r="7" customFormat="false" ht="12.75" hidden="false" customHeight="false" outlineLevel="0" collapsed="false">
      <c r="A7" s="21" t="n">
        <v>2016</v>
      </c>
      <c r="B7" s="26" t="n">
        <f aca="false">'Central scenario'!AL5</f>
        <v>-0.0327968849329027</v>
      </c>
      <c r="C7" s="26" t="n">
        <f aca="false">'Central scenario'!BO5</f>
        <v>-0.032836852905352</v>
      </c>
      <c r="D7" s="27" t="n">
        <f aca="false">'Low scenario'!AL5</f>
        <v>-0.0327692930552249</v>
      </c>
      <c r="E7" s="27" t="n">
        <f aca="false">'Low scenario'!BO5</f>
        <v>-0.0328092610276742</v>
      </c>
      <c r="F7" s="27" t="n">
        <f aca="false">'High scenario'!AL5</f>
        <v>-0.0327680314743077</v>
      </c>
      <c r="G7" s="27" t="n">
        <f aca="false">'High scenario'!BO5</f>
        <v>-0.032807999446757</v>
      </c>
    </row>
    <row r="8" customFormat="false" ht="12.75" hidden="false" customHeight="false" outlineLevel="0" collapsed="false">
      <c r="A8" s="21" t="n">
        <v>2017</v>
      </c>
      <c r="B8" s="26" t="n">
        <f aca="false">'Central scenario'!AL6</f>
        <v>-0.0365905683540884</v>
      </c>
      <c r="C8" s="26" t="n">
        <f aca="false">'Central scenario'!BO6</f>
        <v>-0.0371341830132013</v>
      </c>
      <c r="D8" s="27" t="n">
        <f aca="false">'Low scenario'!AL6</f>
        <v>-0.0365639649224516</v>
      </c>
      <c r="E8" s="27" t="n">
        <f aca="false">'Low scenario'!BO6</f>
        <v>-0.0371075795815644</v>
      </c>
      <c r="F8" s="27" t="n">
        <f aca="false">'High scenario'!AL6</f>
        <v>-0.0365591602545875</v>
      </c>
      <c r="G8" s="27" t="n">
        <f aca="false">'High scenario'!BO6</f>
        <v>-0.0371027749137004</v>
      </c>
    </row>
    <row r="9" customFormat="false" ht="12.75" hidden="false" customHeight="false" outlineLevel="0" collapsed="false">
      <c r="A9" s="21" t="n">
        <f aca="false">A8+1</f>
        <v>2018</v>
      </c>
      <c r="B9" s="26" t="n">
        <f aca="false">'Central scenario'!AL7</f>
        <v>-0.0364938765678461</v>
      </c>
      <c r="C9" s="26" t="n">
        <f aca="false">'Central scenario'!BO7</f>
        <v>-0.0374456233066293</v>
      </c>
      <c r="D9" s="27" t="n">
        <f aca="false">'Low scenario'!AL7</f>
        <v>-0.0360822512087068</v>
      </c>
      <c r="E9" s="27" t="n">
        <f aca="false">'Low scenario'!BO7</f>
        <v>-0.0370339979474901</v>
      </c>
      <c r="F9" s="27" t="n">
        <f aca="false">'High scenario'!AL7</f>
        <v>-0.0369353778710977</v>
      </c>
      <c r="G9" s="27" t="n">
        <f aca="false">'High scenario'!BO7</f>
        <v>-0.037887124609881</v>
      </c>
    </row>
    <row r="10" customFormat="false" ht="12.75" hidden="false" customHeight="false" outlineLevel="0" collapsed="false">
      <c r="A10" s="21" t="n">
        <f aca="false">A9+1</f>
        <v>2019</v>
      </c>
      <c r="B10" s="26" t="n">
        <f aca="false">'Central scenario'!AL8</f>
        <v>-0.0380919198121108</v>
      </c>
      <c r="C10" s="26" t="n">
        <f aca="false">'Central scenario'!BO8</f>
        <v>-0.0389501878243253</v>
      </c>
      <c r="D10" s="27" t="n">
        <f aca="false">'Low scenario'!AL8</f>
        <v>-0.0369597097627691</v>
      </c>
      <c r="E10" s="27" t="n">
        <f aca="false">'Low scenario'!BO8</f>
        <v>-0.0378179777749836</v>
      </c>
      <c r="F10" s="27" t="n">
        <f aca="false">'High scenario'!AL8</f>
        <v>-0.0375709615366893</v>
      </c>
      <c r="G10" s="27" t="n">
        <f aca="false">'High scenario'!BO8</f>
        <v>-0.0384224309419695</v>
      </c>
    </row>
    <row r="11" customFormat="false" ht="12.75" hidden="false" customHeight="false" outlineLevel="0" collapsed="false">
      <c r="A11" s="21" t="n">
        <f aca="false">A10+1</f>
        <v>2020</v>
      </c>
      <c r="B11" s="26" t="n">
        <f aca="false">'Central scenario'!AL9</f>
        <v>-0.0415595901473936</v>
      </c>
      <c r="C11" s="26" t="n">
        <f aca="false">'Central scenario'!BO9</f>
        <v>-0.042755707651793</v>
      </c>
      <c r="D11" s="27" t="n">
        <f aca="false">'Low scenario'!AL9</f>
        <v>-0.0353605778007896</v>
      </c>
      <c r="E11" s="27" t="n">
        <f aca="false">'Low scenario'!BO9</f>
        <v>-0.0364818277460206</v>
      </c>
      <c r="F11" s="27" t="n">
        <f aca="false">'High scenario'!AL9</f>
        <v>-0.0328005436278651</v>
      </c>
      <c r="G11" s="27" t="n">
        <f aca="false">'High scenario'!BO9</f>
        <v>-0.0339059414605826</v>
      </c>
    </row>
    <row r="12" customFormat="false" ht="12.75" hidden="false" customHeight="false" outlineLevel="0" collapsed="false">
      <c r="A12" s="21" t="n">
        <f aca="false">A11+1</f>
        <v>2021</v>
      </c>
      <c r="B12" s="26" t="n">
        <f aca="false">'Central scenario'!AL10</f>
        <v>-0.0383771310337608</v>
      </c>
      <c r="C12" s="26" t="n">
        <f aca="false">'Central scenario'!BO10</f>
        <v>-0.0399759963101844</v>
      </c>
      <c r="D12" s="27" t="n">
        <f aca="false">'Low scenario'!AL10</f>
        <v>-0.0349353440751681</v>
      </c>
      <c r="E12" s="27" t="n">
        <f aca="false">'Low scenario'!BO10</f>
        <v>-0.0364700420728732</v>
      </c>
      <c r="F12" s="27" t="n">
        <f aca="false">'High scenario'!AL10</f>
        <v>-0.028141138623761</v>
      </c>
      <c r="G12" s="27" t="n">
        <f aca="false">'High scenario'!BO10</f>
        <v>-0.0296979939721402</v>
      </c>
    </row>
    <row r="13" customFormat="false" ht="12.75" hidden="false" customHeight="false" outlineLevel="0" collapsed="false">
      <c r="A13" s="21" t="n">
        <f aca="false">A12+1</f>
        <v>2022</v>
      </c>
      <c r="B13" s="26" t="n">
        <f aca="false">'Central scenario'!AL11</f>
        <v>-0.0370092956531185</v>
      </c>
      <c r="C13" s="26" t="n">
        <f aca="false">'Central scenario'!BO11</f>
        <v>-0.0390274628873556</v>
      </c>
      <c r="D13" s="27" t="n">
        <f aca="false">'Low scenario'!AL11</f>
        <v>-0.0357000950993855</v>
      </c>
      <c r="E13" s="27" t="n">
        <f aca="false">'Low scenario'!BO11</f>
        <v>-0.037640097728357</v>
      </c>
      <c r="F13" s="27" t="n">
        <f aca="false">'High scenario'!AL11</f>
        <v>-0.0277580318883441</v>
      </c>
      <c r="G13" s="27" t="n">
        <f aca="false">'High scenario'!BO11</f>
        <v>-0.0297406776461899</v>
      </c>
    </row>
    <row r="14" customFormat="false" ht="12.75" hidden="false" customHeight="false" outlineLevel="0" collapsed="false">
      <c r="A14" s="21" t="n">
        <f aca="false">A13+1</f>
        <v>2023</v>
      </c>
      <c r="B14" s="26" t="n">
        <f aca="false">'Central scenario'!AL12</f>
        <v>-0.0346419455517818</v>
      </c>
      <c r="C14" s="26" t="n">
        <f aca="false">'Central scenario'!BO12</f>
        <v>-0.0369303644970538</v>
      </c>
      <c r="D14" s="27" t="n">
        <f aca="false">'Low scenario'!AL12</f>
        <v>-0.0358707901776359</v>
      </c>
      <c r="E14" s="27" t="n">
        <f aca="false">'Low scenario'!BO12</f>
        <v>-0.0381111692640599</v>
      </c>
      <c r="F14" s="27" t="n">
        <f aca="false">'High scenario'!AL12</f>
        <v>-0.0271582063069068</v>
      </c>
      <c r="G14" s="27" t="n">
        <f aca="false">'High scenario'!BO12</f>
        <v>-0.0293563885020727</v>
      </c>
    </row>
    <row r="15" customFormat="false" ht="12.75" hidden="false" customHeight="false" outlineLevel="0" collapsed="false">
      <c r="A15" s="33" t="n">
        <f aca="false">A14+1</f>
        <v>2024</v>
      </c>
      <c r="B15" s="34" t="n">
        <f aca="false">'Central scenario'!AL13</f>
        <v>-0.034973966853157</v>
      </c>
      <c r="C15" s="34" t="n">
        <f aca="false">'Central scenario'!BO13</f>
        <v>-0.0375999625764938</v>
      </c>
      <c r="D15" s="27" t="n">
        <f aca="false">'Low scenario'!AL13</f>
        <v>-0.0365603275301006</v>
      </c>
      <c r="E15" s="27" t="n">
        <f aca="false">'Low scenario'!BO13</f>
        <v>-0.0391610040526218</v>
      </c>
      <c r="F15" s="27" t="n">
        <f aca="false">'High scenario'!AL13</f>
        <v>-0.0254251162877346</v>
      </c>
      <c r="G15" s="27" t="n">
        <f aca="false">'High scenario'!BO13</f>
        <v>-0.0279309274297474</v>
      </c>
    </row>
    <row r="16" customFormat="false" ht="12.75" hidden="false" customHeight="false" outlineLevel="0" collapsed="false">
      <c r="A16" s="37" t="n">
        <f aca="false">A15+1</f>
        <v>2025</v>
      </c>
      <c r="B16" s="38" t="n">
        <f aca="false">'Central scenario'!AL14</f>
        <v>-0.0348989171124827</v>
      </c>
      <c r="C16" s="38" t="n">
        <f aca="false">'Central scenario'!BO14</f>
        <v>-0.0384682275324974</v>
      </c>
      <c r="D16" s="27" t="n">
        <f aca="false">'Low scenario'!AL14</f>
        <v>-0.0371313487834789</v>
      </c>
      <c r="E16" s="27" t="n">
        <f aca="false">'Low scenario'!BO14</f>
        <v>-0.040676113156492</v>
      </c>
      <c r="F16" s="27" t="n">
        <f aca="false">'High scenario'!AL14</f>
        <v>-0.0229062599602614</v>
      </c>
      <c r="G16" s="27" t="n">
        <f aca="false">'High scenario'!BO14</f>
        <v>-0.0262657237447128</v>
      </c>
    </row>
    <row r="17" customFormat="false" ht="12.75" hidden="false" customHeight="false" outlineLevel="0" collapsed="false">
      <c r="A17" s="44" t="n">
        <f aca="false">A16+1</f>
        <v>2026</v>
      </c>
      <c r="B17" s="45" t="n">
        <f aca="false">'Central scenario'!AL15</f>
        <v>-0.0327732494554615</v>
      </c>
      <c r="C17" s="45" t="n">
        <f aca="false">'Central scenario'!BO15</f>
        <v>-0.0374829343517195</v>
      </c>
      <c r="D17" s="27" t="n">
        <f aca="false">'Low scenario'!AL15</f>
        <v>-0.035047143539885</v>
      </c>
      <c r="E17" s="27" t="n">
        <f aca="false">'Low scenario'!BO15</f>
        <v>-0.0396492941267463</v>
      </c>
      <c r="F17" s="27" t="n">
        <f aca="false">'High scenario'!AL15</f>
        <v>-0.0204768779599287</v>
      </c>
      <c r="G17" s="27" t="n">
        <f aca="false">'High scenario'!BO15</f>
        <v>-0.0248490709478656</v>
      </c>
    </row>
    <row r="18" customFormat="false" ht="12.75" hidden="false" customHeight="false" outlineLevel="0" collapsed="false">
      <c r="A18" s="44" t="n">
        <f aca="false">A17+1</f>
        <v>2027</v>
      </c>
      <c r="B18" s="45" t="n">
        <f aca="false">'Central scenario'!AL16</f>
        <v>-0.0306592191307458</v>
      </c>
      <c r="C18" s="45" t="n">
        <f aca="false">'Central scenario'!BO16</f>
        <v>-0.0361182427330726</v>
      </c>
      <c r="D18" s="27" t="n">
        <f aca="false">'Low scenario'!AL16</f>
        <v>-0.0333813401308245</v>
      </c>
      <c r="E18" s="27" t="n">
        <f aca="false">'Low scenario'!BO16</f>
        <v>-0.038925349821705</v>
      </c>
      <c r="F18" s="27" t="n">
        <f aca="false">'High scenario'!AL16</f>
        <v>-0.0176944301433969</v>
      </c>
      <c r="G18" s="27" t="n">
        <f aca="false">'High scenario'!BO16</f>
        <v>-0.0226262656832556</v>
      </c>
    </row>
    <row r="19" customFormat="false" ht="12.75" hidden="false" customHeight="false" outlineLevel="0" collapsed="false">
      <c r="A19" s="44" t="n">
        <f aca="false">A18+1</f>
        <v>2028</v>
      </c>
      <c r="B19" s="45" t="n">
        <f aca="false">'Central scenario'!AL17</f>
        <v>-0.0286126738211385</v>
      </c>
      <c r="C19" s="45" t="n">
        <f aca="false">'Central scenario'!BO17</f>
        <v>-0.0349368183039161</v>
      </c>
      <c r="D19" s="27" t="n">
        <f aca="false">'Low scenario'!AL17</f>
        <v>-0.0312755579036637</v>
      </c>
      <c r="E19" s="27" t="n">
        <f aca="false">'Low scenario'!BO17</f>
        <v>-0.0377742064484953</v>
      </c>
      <c r="F19" s="27" t="n">
        <f aca="false">'High scenario'!AL17</f>
        <v>-0.0151264322386534</v>
      </c>
      <c r="G19" s="27" t="n">
        <f aca="false">'High scenario'!BO17</f>
        <v>-0.0208057279071565</v>
      </c>
    </row>
    <row r="20" customFormat="false" ht="12.75" hidden="false" customHeight="false" outlineLevel="0" collapsed="false">
      <c r="A20" s="37" t="n">
        <f aca="false">A19+1</f>
        <v>2029</v>
      </c>
      <c r="B20" s="38" t="n">
        <f aca="false">'Central scenario'!AL18</f>
        <v>-0.0261680954957076</v>
      </c>
      <c r="C20" s="38" t="n">
        <f aca="false">'Central scenario'!BO18</f>
        <v>-0.0331158700697864</v>
      </c>
      <c r="D20" s="27" t="n">
        <f aca="false">'Low scenario'!AL18</f>
        <v>-0.0308628073761227</v>
      </c>
      <c r="E20" s="27" t="n">
        <f aca="false">'Low scenario'!BO18</f>
        <v>-0.0381668535554467</v>
      </c>
      <c r="F20" s="27" t="n">
        <f aca="false">'High scenario'!AL18</f>
        <v>-0.0122954600809093</v>
      </c>
      <c r="G20" s="27" t="n">
        <f aca="false">'High scenario'!BO18</f>
        <v>-0.0186365249208301</v>
      </c>
    </row>
    <row r="21" customFormat="false" ht="12.75" hidden="false" customHeight="false" outlineLevel="0" collapsed="false">
      <c r="A21" s="44" t="n">
        <f aca="false">A20+1</f>
        <v>2030</v>
      </c>
      <c r="B21" s="45" t="n">
        <f aca="false">'Central scenario'!AL19</f>
        <v>-0.0241030435979826</v>
      </c>
      <c r="C21" s="45" t="n">
        <f aca="false">'Central scenario'!BO19</f>
        <v>-0.0316717848003695</v>
      </c>
      <c r="D21" s="27" t="n">
        <f aca="false">'Low scenario'!AL19</f>
        <v>-0.029550569413448</v>
      </c>
      <c r="E21" s="27" t="n">
        <f aca="false">'Low scenario'!BO19</f>
        <v>-0.0374950876347634</v>
      </c>
      <c r="F21" s="27" t="n">
        <f aca="false">'High scenario'!AL19</f>
        <v>-0.0103684839581783</v>
      </c>
      <c r="G21" s="27" t="n">
        <f aca="false">'High scenario'!BO19</f>
        <v>-0.0173627404331701</v>
      </c>
    </row>
    <row r="22" customFormat="false" ht="12.75" hidden="false" customHeight="false" outlineLevel="0" collapsed="false">
      <c r="A22" s="44" t="n">
        <f aca="false">A21+1</f>
        <v>2031</v>
      </c>
      <c r="B22" s="45" t="n">
        <f aca="false">'Central scenario'!AL20</f>
        <v>-0.0233032381638908</v>
      </c>
      <c r="C22" s="45" t="n">
        <f aca="false">'Central scenario'!BO20</f>
        <v>-0.031502765050202</v>
      </c>
      <c r="D22" s="27" t="n">
        <f aca="false">'Low scenario'!AL20</f>
        <v>-0.0295701836679201</v>
      </c>
      <c r="E22" s="27" t="n">
        <f aca="false">'Low scenario'!BO20</f>
        <v>-0.0380816335145251</v>
      </c>
      <c r="F22" s="27" t="n">
        <f aca="false">'High scenario'!AL20</f>
        <v>-0.00786634267911953</v>
      </c>
      <c r="G22" s="27" t="n">
        <f aca="false">'High scenario'!BO20</f>
        <v>-0.0152664928082309</v>
      </c>
      <c r="H22" s="27" t="n">
        <f aca="false">B31-D31</f>
        <v>0.0137016764039068</v>
      </c>
      <c r="I22" s="27" t="n">
        <f aca="false">C31-E31</f>
        <v>0.0157296159843706</v>
      </c>
    </row>
    <row r="23" customFormat="false" ht="12.75" hidden="false" customHeight="false" outlineLevel="0" collapsed="false">
      <c r="A23" s="44" t="n">
        <f aca="false">A22+1</f>
        <v>2032</v>
      </c>
      <c r="B23" s="45" t="n">
        <f aca="false">'Central scenario'!AL21</f>
        <v>-0.0219347855909905</v>
      </c>
      <c r="C23" s="45" t="n">
        <f aca="false">'Central scenario'!BO21</f>
        <v>-0.030827287778376</v>
      </c>
      <c r="D23" s="27" t="n">
        <f aca="false">'Low scenario'!AL21</f>
        <v>-0.0294475798532638</v>
      </c>
      <c r="E23" s="27" t="n">
        <f aca="false">'Low scenario'!BO21</f>
        <v>-0.0389615279415946</v>
      </c>
      <c r="F23" s="27" t="n">
        <f aca="false">'High scenario'!AL21</f>
        <v>-0.00607754061220427</v>
      </c>
      <c r="G23" s="27" t="n">
        <f aca="false">'High scenario'!BO21</f>
        <v>-0.0139551874953313</v>
      </c>
      <c r="H23" s="27" t="n">
        <f aca="false">B31-F31</f>
        <v>-0.018468571110529</v>
      </c>
      <c r="I23" s="27" t="n">
        <f aca="false">C31-G31</f>
        <v>-0.0207312507554672</v>
      </c>
    </row>
    <row r="24" customFormat="false" ht="12.75" hidden="false" customHeight="false" outlineLevel="0" collapsed="false">
      <c r="A24" s="37" t="n">
        <f aca="false">A23+1</f>
        <v>2033</v>
      </c>
      <c r="B24" s="38" t="n">
        <f aca="false">'Central scenario'!AL22</f>
        <v>-0.0193965681478112</v>
      </c>
      <c r="C24" s="38" t="n">
        <f aca="false">'Central scenario'!BO22</f>
        <v>-0.0291149034535441</v>
      </c>
      <c r="D24" s="27" t="n">
        <f aca="false">'Low scenario'!AL22</f>
        <v>-0.0285770026211477</v>
      </c>
      <c r="E24" s="27" t="n">
        <f aca="false">'Low scenario'!BO22</f>
        <v>-0.0391658080555512</v>
      </c>
      <c r="F24" s="27" t="n">
        <f aca="false">'High scenario'!AL22</f>
        <v>-0.00469521881503755</v>
      </c>
      <c r="G24" s="27" t="n">
        <f aca="false">'High scenario'!BO22</f>
        <v>-0.0128960772692655</v>
      </c>
      <c r="H24" s="27" t="n">
        <f aca="false">H22-I22</f>
        <v>-0.00202793958046378</v>
      </c>
    </row>
    <row r="25" customFormat="false" ht="12.75" hidden="false" customHeight="false" outlineLevel="0" collapsed="false">
      <c r="A25" s="44" t="n">
        <f aca="false">A24+1</f>
        <v>2034</v>
      </c>
      <c r="B25" s="45" t="n">
        <f aca="false">'Central scenario'!AL23</f>
        <v>-0.0176279671154227</v>
      </c>
      <c r="C25" s="45" t="n">
        <f aca="false">'Central scenario'!BO23</f>
        <v>-0.0278676535878538</v>
      </c>
      <c r="D25" s="27" t="n">
        <f aca="false">'Low scenario'!AL23</f>
        <v>-0.0285708318377723</v>
      </c>
      <c r="E25" s="27" t="n">
        <f aca="false">'Low scenario'!BO23</f>
        <v>-0.039847320973946</v>
      </c>
      <c r="F25" s="27" t="n">
        <f aca="false">'High scenario'!AL23</f>
        <v>-0.00314184344377875</v>
      </c>
      <c r="G25" s="27" t="n">
        <f aca="false">'High scenario'!BO23</f>
        <v>-0.0116341028939177</v>
      </c>
      <c r="H25" s="27" t="n">
        <f aca="false">H23-I23</f>
        <v>0.00226267964493823</v>
      </c>
    </row>
    <row r="26" customFormat="false" ht="12.75" hidden="false" customHeight="false" outlineLevel="0" collapsed="false">
      <c r="A26" s="44" t="n">
        <f aca="false">A25+1</f>
        <v>2035</v>
      </c>
      <c r="B26" s="45" t="n">
        <f aca="false">'Central scenario'!AL24</f>
        <v>-0.0164722993279931</v>
      </c>
      <c r="C26" s="45" t="n">
        <f aca="false">'Central scenario'!BO24</f>
        <v>-0.0271105201946773</v>
      </c>
      <c r="D26" s="27" t="n">
        <f aca="false">'Low scenario'!AL24</f>
        <v>-0.0287169068840965</v>
      </c>
      <c r="E26" s="27" t="n">
        <f aca="false">'Low scenario'!BO24</f>
        <v>-0.04045428771878</v>
      </c>
      <c r="F26" s="27" t="n">
        <f aca="false">'High scenario'!AL24</f>
        <v>-0.0010348028414617</v>
      </c>
      <c r="G26" s="27" t="n">
        <f aca="false">'High scenario'!BO24</f>
        <v>-0.00999096229929058</v>
      </c>
    </row>
    <row r="27" customFormat="false" ht="12.75" hidden="false" customHeight="false" outlineLevel="0" collapsed="false">
      <c r="A27" s="44" t="n">
        <f aca="false">A26+1</f>
        <v>2036</v>
      </c>
      <c r="B27" s="45" t="n">
        <f aca="false">'Central scenario'!AL25</f>
        <v>-0.0156225496747846</v>
      </c>
      <c r="C27" s="45" t="n">
        <f aca="false">'Central scenario'!BO25</f>
        <v>-0.0268925620581345</v>
      </c>
      <c r="D27" s="27" t="n">
        <f aca="false">'Low scenario'!AL25</f>
        <v>-0.0276634376121807</v>
      </c>
      <c r="E27" s="27" t="n">
        <f aca="false">'Low scenario'!BO25</f>
        <v>-0.0399699713553166</v>
      </c>
      <c r="F27" s="27" t="n">
        <f aca="false">'High scenario'!AL25</f>
        <v>0.000593132108136942</v>
      </c>
      <c r="G27" s="27" t="n">
        <f aca="false">'High scenario'!BO25</f>
        <v>-0.00880523442530027</v>
      </c>
    </row>
    <row r="28" customFormat="false" ht="12.75" hidden="false" customHeight="false" outlineLevel="0" collapsed="false">
      <c r="A28" s="37" t="n">
        <f aca="false">A27+1</f>
        <v>2037</v>
      </c>
      <c r="B28" s="38" t="n">
        <f aca="false">'Central scenario'!AL26</f>
        <v>-0.0151820076765327</v>
      </c>
      <c r="C28" s="38" t="n">
        <f aca="false">'Central scenario'!BO26</f>
        <v>-0.0271893680066134</v>
      </c>
      <c r="D28" s="27" t="n">
        <f aca="false">'Low scenario'!AL26</f>
        <v>-0.0272169510683353</v>
      </c>
      <c r="E28" s="27" t="n">
        <f aca="false">'Low scenario'!BO26</f>
        <v>-0.0403216707251336</v>
      </c>
      <c r="F28" s="27" t="n">
        <f aca="false">'High scenario'!AL26</f>
        <v>0.00216367880968768</v>
      </c>
      <c r="G28" s="27" t="n">
        <f aca="false">'High scenario'!BO26</f>
        <v>-0.00775282211520424</v>
      </c>
    </row>
    <row r="29" customFormat="false" ht="12.75" hidden="false" customHeight="false" outlineLevel="0" collapsed="false">
      <c r="A29" s="44" t="n">
        <f aca="false">A28+1</f>
        <v>2038</v>
      </c>
      <c r="B29" s="45" t="n">
        <f aca="false">'Central scenario'!AL27</f>
        <v>-0.0140354093082421</v>
      </c>
      <c r="C29" s="45" t="n">
        <f aca="false">'Central scenario'!BO27</f>
        <v>-0.0264732311890416</v>
      </c>
      <c r="D29" s="27" t="n">
        <f aca="false">'Low scenario'!AL27</f>
        <v>-0.0261644123229305</v>
      </c>
      <c r="E29" s="27" t="n">
        <f aca="false">'Low scenario'!BO27</f>
        <v>-0.0400958478322408</v>
      </c>
      <c r="F29" s="27" t="n">
        <f aca="false">'High scenario'!AL27</f>
        <v>0.00357713169093516</v>
      </c>
      <c r="G29" s="27" t="n">
        <f aca="false">'High scenario'!BO27</f>
        <v>-0.00671183231391209</v>
      </c>
      <c r="I29" s="27" t="n">
        <f aca="false">C31-E31</f>
        <v>0.0157296159843706</v>
      </c>
    </row>
    <row r="30" customFormat="false" ht="12.75" hidden="false" customHeight="false" outlineLevel="0" collapsed="false">
      <c r="A30" s="44" t="n">
        <f aca="false">A29+1</f>
        <v>2039</v>
      </c>
      <c r="B30" s="45" t="n">
        <f aca="false">'Central scenario'!AL28</f>
        <v>-0.0131458957195347</v>
      </c>
      <c r="C30" s="45" t="n">
        <f aca="false">'Central scenario'!BO28</f>
        <v>-0.0260190896416303</v>
      </c>
      <c r="D30" s="27" t="n">
        <f aca="false">'Low scenario'!AL28</f>
        <v>-0.0262659093477269</v>
      </c>
      <c r="E30" s="27" t="n">
        <f aca="false">'Low scenario'!BO28</f>
        <v>-0.040931898980636</v>
      </c>
      <c r="F30" s="27" t="n">
        <f aca="false">'High scenario'!AL28</f>
        <v>0.00454570292014576</v>
      </c>
      <c r="G30" s="27" t="n">
        <f aca="false">'High scenario'!BO28</f>
        <v>-0.00622012101913682</v>
      </c>
      <c r="I30" s="27" t="n">
        <f aca="false">C31-G31</f>
        <v>-0.0207312507554672</v>
      </c>
    </row>
    <row r="31" customFormat="false" ht="12.75" hidden="false" customHeight="false" outlineLevel="0" collapsed="false">
      <c r="A31" s="44" t="n">
        <f aca="false">A30+1</f>
        <v>2040</v>
      </c>
      <c r="B31" s="45" t="n">
        <f aca="false">'Central scenario'!AL29</f>
        <v>-0.0128669048808766</v>
      </c>
      <c r="C31" s="45" t="n">
        <f aca="false">'Central scenario'!BO29</f>
        <v>-0.026158204909071</v>
      </c>
      <c r="D31" s="27" t="n">
        <f aca="false">'Low scenario'!AL29</f>
        <v>-0.0265685812847834</v>
      </c>
      <c r="E31" s="27" t="n">
        <f aca="false">'Low scenario'!BO29</f>
        <v>-0.0418878208934416</v>
      </c>
      <c r="F31" s="27" t="n">
        <f aca="false">'High scenario'!AL29</f>
        <v>0.00560166622965238</v>
      </c>
      <c r="G31" s="27" t="n">
        <f aca="false">'High scenario'!BO29</f>
        <v>-0.00542695415360381</v>
      </c>
    </row>
    <row r="33" customFormat="false" ht="102" hidden="false" customHeight="false" outlineLevel="0" collapsed="false">
      <c r="B33" s="59" t="s">
        <v>73</v>
      </c>
      <c r="C33" s="19" t="s">
        <v>0</v>
      </c>
      <c r="D33" s="19" t="s">
        <v>74</v>
      </c>
      <c r="E33" s="19" t="s">
        <v>75</v>
      </c>
      <c r="F33" s="19" t="s">
        <v>76</v>
      </c>
      <c r="G33" s="19" t="s">
        <v>77</v>
      </c>
      <c r="H33" s="19" t="s">
        <v>78</v>
      </c>
    </row>
    <row r="34" customFormat="false" ht="12.75" hidden="false" customHeight="false" outlineLevel="0" collapsed="false">
      <c r="B34" s="59"/>
    </row>
    <row r="35" customFormat="false" ht="12.75" hidden="false" customHeight="false" outlineLevel="0" collapsed="false">
      <c r="A35" s="0" t="n">
        <v>1993</v>
      </c>
      <c r="B35" s="60" t="n">
        <v>-0.0177</v>
      </c>
    </row>
    <row r="36" customFormat="false" ht="12.75" hidden="false" customHeight="false" outlineLevel="0" collapsed="false">
      <c r="A36" s="0" t="n">
        <f aca="false">A35+1</f>
        <v>1994</v>
      </c>
      <c r="B36" s="61" t="n">
        <v>-0.0266</v>
      </c>
    </row>
    <row r="37" customFormat="false" ht="12.75" hidden="false" customHeight="false" outlineLevel="0" collapsed="false">
      <c r="A37" s="0" t="n">
        <f aca="false">A36+1</f>
        <v>1995</v>
      </c>
      <c r="B37" s="60" t="n">
        <v>-0.0223</v>
      </c>
    </row>
    <row r="38" customFormat="false" ht="12.75" hidden="false" customHeight="false" outlineLevel="0" collapsed="false">
      <c r="A38" s="0" t="n">
        <f aca="false">A37+1</f>
        <v>1996</v>
      </c>
      <c r="B38" s="61" t="n">
        <v>-0.0233</v>
      </c>
    </row>
    <row r="39" customFormat="false" ht="12.75" hidden="false" customHeight="false" outlineLevel="0" collapsed="false">
      <c r="A39" s="0" t="n">
        <f aca="false">A38+1</f>
        <v>1997</v>
      </c>
      <c r="B39" s="60" t="n">
        <v>-0.0208</v>
      </c>
    </row>
    <row r="40" customFormat="false" ht="12.75" hidden="false" customHeight="false" outlineLevel="0" collapsed="false">
      <c r="A40" s="0" t="n">
        <f aca="false">A39+1</f>
        <v>1998</v>
      </c>
      <c r="B40" s="61" t="n">
        <v>-0.0271</v>
      </c>
    </row>
    <row r="41" customFormat="false" ht="12.75" hidden="false" customHeight="false" outlineLevel="0" collapsed="false">
      <c r="A41" s="0" t="n">
        <f aca="false">A40+1</f>
        <v>1999</v>
      </c>
      <c r="B41" s="60" t="n">
        <v>-0.0322</v>
      </c>
    </row>
    <row r="42" customFormat="false" ht="12.75" hidden="false" customHeight="false" outlineLevel="0" collapsed="false">
      <c r="A42" s="0" t="n">
        <f aca="false">A41+1</f>
        <v>2000</v>
      </c>
      <c r="B42" s="61" t="n">
        <v>-0.0338</v>
      </c>
    </row>
    <row r="43" customFormat="false" ht="12.75" hidden="false" customHeight="false" outlineLevel="0" collapsed="false">
      <c r="A43" s="0" t="n">
        <f aca="false">A42+1</f>
        <v>2001</v>
      </c>
      <c r="B43" s="60" t="n">
        <v>-0.0343</v>
      </c>
    </row>
    <row r="44" customFormat="false" ht="12.75" hidden="false" customHeight="false" outlineLevel="0" collapsed="false">
      <c r="A44" s="0" t="n">
        <f aca="false">A43+1</f>
        <v>2002</v>
      </c>
      <c r="B44" s="61" t="n">
        <v>-0.0297</v>
      </c>
    </row>
    <row r="45" customFormat="false" ht="12.75" hidden="false" customHeight="false" outlineLevel="0" collapsed="false">
      <c r="A45" s="0" t="n">
        <f aca="false">A44+1</f>
        <v>2003</v>
      </c>
      <c r="B45" s="60" t="n">
        <v>-0.0278</v>
      </c>
    </row>
    <row r="46" customFormat="false" ht="12.75" hidden="false" customHeight="false" outlineLevel="0" collapsed="false">
      <c r="A46" s="0" t="n">
        <f aca="false">A45+1</f>
        <v>2004</v>
      </c>
      <c r="B46" s="61" t="n">
        <v>-0.0219</v>
      </c>
    </row>
    <row r="47" customFormat="false" ht="12.75" hidden="false" customHeight="false" outlineLevel="0" collapsed="false">
      <c r="A47" s="0" t="n">
        <f aca="false">A46+1</f>
        <v>2005</v>
      </c>
      <c r="B47" s="60" t="n">
        <v>-0.0179</v>
      </c>
    </row>
    <row r="48" customFormat="false" ht="12.75" hidden="false" customHeight="false" outlineLevel="0" collapsed="false">
      <c r="A48" s="0" t="n">
        <f aca="false">A47+1</f>
        <v>2006</v>
      </c>
      <c r="B48" s="61" t="n">
        <v>-0.0165</v>
      </c>
    </row>
    <row r="49" customFormat="false" ht="12.75" hidden="false" customHeight="false" outlineLevel="0" collapsed="false">
      <c r="A49" s="0" t="n">
        <f aca="false">A48+1</f>
        <v>2007</v>
      </c>
      <c r="B49" s="60" t="n">
        <v>-0.0159</v>
      </c>
    </row>
    <row r="50" customFormat="false" ht="12.75" hidden="false" customHeight="false" outlineLevel="0" collapsed="false">
      <c r="A50" s="0" t="n">
        <f aca="false">A49+1</f>
        <v>2008</v>
      </c>
      <c r="B50" s="61" t="n">
        <v>-0.0183</v>
      </c>
    </row>
    <row r="51" customFormat="false" ht="12.75" hidden="false" customHeight="false" outlineLevel="0" collapsed="false">
      <c r="A51" s="0" t="n">
        <f aca="false">A50+1</f>
        <v>2009</v>
      </c>
      <c r="B51" s="60" t="n">
        <v>-0.0157</v>
      </c>
    </row>
    <row r="52" customFormat="false" ht="12.75" hidden="false" customHeight="false" outlineLevel="0" collapsed="false">
      <c r="A52" s="0" t="n">
        <f aca="false">A51+1</f>
        <v>2010</v>
      </c>
      <c r="B52" s="61" t="n">
        <v>-0.0158</v>
      </c>
    </row>
    <row r="53" customFormat="false" ht="12.75" hidden="false" customHeight="false" outlineLevel="0" collapsed="false">
      <c r="A53" s="0" t="n">
        <f aca="false">A52+1</f>
        <v>2011</v>
      </c>
      <c r="B53" s="60" t="n">
        <v>-0.0162</v>
      </c>
    </row>
    <row r="54" customFormat="false" ht="12.75" hidden="false" customHeight="false" outlineLevel="0" collapsed="false">
      <c r="A54" s="0" t="n">
        <f aca="false">A53+1</f>
        <v>2012</v>
      </c>
      <c r="B54" s="61" t="n">
        <v>-0.0195</v>
      </c>
    </row>
    <row r="55" customFormat="false" ht="12.75" hidden="false" customHeight="false" outlineLevel="0" collapsed="false">
      <c r="A55" s="0" t="n">
        <f aca="false">A54+1</f>
        <v>2013</v>
      </c>
      <c r="B55" s="60" t="n">
        <v>-0.0211</v>
      </c>
    </row>
    <row r="56" customFormat="false" ht="12.75" hidden="false" customHeight="false" outlineLevel="0" collapsed="false">
      <c r="A56" s="0" t="n">
        <f aca="false">A55+1</f>
        <v>2014</v>
      </c>
      <c r="B56" s="61" t="n">
        <v>-0.0217</v>
      </c>
      <c r="C56" s="26" t="n">
        <v>-0.0204610062724093</v>
      </c>
      <c r="D56" s="26"/>
      <c r="E56" s="27"/>
      <c r="F56" s="27"/>
      <c r="G56" s="27"/>
      <c r="H56" s="27"/>
    </row>
    <row r="57" customFormat="false" ht="12.75" hidden="false" customHeight="false" outlineLevel="0" collapsed="false">
      <c r="A57" s="0" t="n">
        <f aca="false">A56+1</f>
        <v>2015</v>
      </c>
      <c r="B57" s="60" t="n">
        <v>-0.0288</v>
      </c>
      <c r="C57" s="26" t="n">
        <v>-0.0330446382603628</v>
      </c>
      <c r="D57" s="26"/>
      <c r="E57" s="27"/>
      <c r="F57" s="27"/>
      <c r="G57" s="27"/>
      <c r="H57" s="27"/>
    </row>
    <row r="58" customFormat="false" ht="12.75" hidden="false" customHeight="false" outlineLevel="0" collapsed="false">
      <c r="A58" s="0" t="n">
        <f aca="false">A57+1</f>
        <v>2016</v>
      </c>
      <c r="B58" s="61" t="n">
        <v>-0.0337</v>
      </c>
      <c r="C58" s="26" t="n">
        <v>-0.0320699980328446</v>
      </c>
      <c r="D58" s="26" t="n">
        <v>-0.0321032250996477</v>
      </c>
      <c r="E58" s="27"/>
      <c r="F58" s="27"/>
      <c r="G58" s="27"/>
      <c r="H58" s="27"/>
    </row>
    <row r="59" customFormat="false" ht="12.75" hidden="false" customHeight="false" outlineLevel="0" collapsed="false">
      <c r="A59" s="0" t="n">
        <f aca="false">A58+1</f>
        <v>2017</v>
      </c>
      <c r="B59" s="60" t="n">
        <v>-0.0406</v>
      </c>
      <c r="C59" s="26" t="n">
        <v>-0.0374038527856204</v>
      </c>
      <c r="D59" s="26" t="n">
        <v>-0.0379961132519919</v>
      </c>
      <c r="E59" s="27" t="n">
        <v>-0.0376077782939136</v>
      </c>
      <c r="F59" s="27" t="n">
        <v>-0.0382000387602851</v>
      </c>
      <c r="G59" s="27" t="n">
        <v>-0.0373415222108777</v>
      </c>
      <c r="H59" s="27" t="n">
        <v>-0.0379337826772492</v>
      </c>
    </row>
    <row r="60" customFormat="false" ht="12.75" hidden="false" customHeight="false" outlineLevel="0" collapsed="false">
      <c r="A60" s="0" t="n">
        <f aca="false">A59+1</f>
        <v>2018</v>
      </c>
      <c r="C60" s="26" t="n">
        <v>-0.0373929613246554</v>
      </c>
      <c r="D60" s="26" t="n">
        <v>-0.0384525136714927</v>
      </c>
      <c r="E60" s="27" t="n">
        <v>-0.0386403639641776</v>
      </c>
      <c r="F60" s="27" t="n">
        <v>-0.0397056041299793</v>
      </c>
      <c r="G60" s="27" t="n">
        <v>-0.0363078603080157</v>
      </c>
      <c r="H60" s="27" t="n">
        <v>-0.0373615054714437</v>
      </c>
    </row>
    <row r="61" customFormat="false" ht="12.75" hidden="false" customHeight="false" outlineLevel="0" collapsed="false">
      <c r="A61" s="0" t="n">
        <f aca="false">A60+1</f>
        <v>2019</v>
      </c>
      <c r="C61" s="26" t="n">
        <v>-0.0409383594403069</v>
      </c>
      <c r="D61" s="26" t="n">
        <v>-0.04245369280166</v>
      </c>
      <c r="E61" s="27" t="n">
        <v>-0.043475443742129</v>
      </c>
      <c r="F61" s="27" t="n">
        <v>-0.0450108497150175</v>
      </c>
      <c r="G61" s="27" t="n">
        <v>-0.0387666181259384</v>
      </c>
      <c r="H61" s="27" t="n">
        <v>-0.0402618113455339</v>
      </c>
    </row>
    <row r="62" customFormat="false" ht="12.75" hidden="false" customHeight="false" outlineLevel="0" collapsed="false">
      <c r="A62" s="0" t="n">
        <f aca="false">A61+1</f>
        <v>2020</v>
      </c>
      <c r="C62" s="26" t="n">
        <v>-0.0438282105343072</v>
      </c>
      <c r="D62" s="26" t="n">
        <v>-0.0458505671389831</v>
      </c>
      <c r="E62" s="27" t="n">
        <v>-0.0474454684221555</v>
      </c>
      <c r="F62" s="27" t="n">
        <v>-0.0495102950710981</v>
      </c>
      <c r="G62" s="27" t="n">
        <v>-0.0406980206307754</v>
      </c>
      <c r="H62" s="27" t="n">
        <v>-0.0426828025034131</v>
      </c>
    </row>
    <row r="63" customFormat="false" ht="12.75" hidden="false" customHeight="false" outlineLevel="0" collapsed="false">
      <c r="A63" s="0" t="n">
        <f aca="false">A62+1</f>
        <v>2021</v>
      </c>
      <c r="C63" s="26" t="n">
        <v>-0.0448411650186807</v>
      </c>
      <c r="D63" s="26" t="n">
        <v>-0.0473273786694441</v>
      </c>
      <c r="E63" s="27" t="n">
        <v>-0.0491760423378644</v>
      </c>
      <c r="F63" s="27" t="n">
        <v>-0.0517191664308293</v>
      </c>
      <c r="G63" s="27" t="n">
        <v>-0.0402797930914584</v>
      </c>
      <c r="H63" s="27" t="n">
        <v>-0.0427137453668518</v>
      </c>
    </row>
    <row r="64" customFormat="false" ht="12.75" hidden="false" customHeight="false" outlineLevel="0" collapsed="false">
      <c r="A64" s="0" t="n">
        <f aca="false">A63+1</f>
        <v>2022</v>
      </c>
      <c r="C64" s="26" t="n">
        <v>-0.0447708650920272</v>
      </c>
      <c r="D64" s="26" t="n">
        <v>-0.0478243493010391</v>
      </c>
      <c r="E64" s="27" t="n">
        <v>-0.0506935587242372</v>
      </c>
      <c r="F64" s="27" t="n">
        <v>-0.0538113524625579</v>
      </c>
      <c r="G64" s="27" t="n">
        <v>-0.0399413969028234</v>
      </c>
      <c r="H64" s="27" t="n">
        <v>-0.042868603716032</v>
      </c>
    </row>
    <row r="65" customFormat="false" ht="12.75" hidden="false" customHeight="false" outlineLevel="0" collapsed="false">
      <c r="A65" s="0" t="n">
        <f aca="false">A64+1</f>
        <v>2023</v>
      </c>
      <c r="C65" s="26" t="n">
        <v>-0.0432474424424217</v>
      </c>
      <c r="D65" s="26" t="n">
        <v>-0.0468031617223973</v>
      </c>
      <c r="E65" s="27" t="n">
        <v>-0.0502813077901995</v>
      </c>
      <c r="F65" s="27" t="n">
        <v>-0.0538445675385018</v>
      </c>
      <c r="G65" s="27" t="n">
        <v>-0.0369823891921761</v>
      </c>
      <c r="H65" s="27" t="n">
        <v>-0.0402913649953486</v>
      </c>
    </row>
    <row r="66" customFormat="false" ht="12.75" hidden="false" customHeight="false" outlineLevel="0" collapsed="false">
      <c r="A66" s="0" t="n">
        <f aca="false">A65+1</f>
        <v>2024</v>
      </c>
      <c r="C66" s="34" t="n">
        <v>-0.0407053581128047</v>
      </c>
      <c r="D66" s="34" t="n">
        <v>-0.0448736930498427</v>
      </c>
      <c r="E66" s="27" t="n">
        <v>-0.0491978690669384</v>
      </c>
      <c r="F66" s="27" t="n">
        <v>-0.0533503083682397</v>
      </c>
      <c r="G66" s="27" t="n">
        <v>-0.034357169997021</v>
      </c>
      <c r="H66" s="27" t="n">
        <v>-0.0381781939954783</v>
      </c>
    </row>
    <row r="67" customFormat="false" ht="12.75" hidden="false" customHeight="false" outlineLevel="0" collapsed="false">
      <c r="A67" s="0" t="n">
        <f aca="false">A66+1</f>
        <v>2025</v>
      </c>
      <c r="C67" s="38" t="n">
        <v>-0.0384373888357271</v>
      </c>
      <c r="D67" s="38" t="n">
        <v>-0.0438390133565703</v>
      </c>
      <c r="E67" s="27" t="n">
        <v>-0.0483171619735341</v>
      </c>
      <c r="F67" s="27" t="n">
        <v>-0.0537956697994875</v>
      </c>
      <c r="G67" s="27" t="n">
        <v>-0.0314464623231193</v>
      </c>
      <c r="H67" s="27" t="n">
        <v>-0.0364478091859152</v>
      </c>
    </row>
    <row r="68" customFormat="false" ht="12.75" hidden="false" customHeight="false" outlineLevel="0" collapsed="false">
      <c r="A68" s="0" t="n">
        <f aca="false">A67+1</f>
        <v>2026</v>
      </c>
      <c r="C68" s="45" t="n">
        <v>-0.0358333614797038</v>
      </c>
      <c r="D68" s="45" t="n">
        <v>-0.0425189159959425</v>
      </c>
      <c r="E68" s="27" t="n">
        <v>-0.0471101721898914</v>
      </c>
      <c r="F68" s="27" t="n">
        <v>-0.0539224093496101</v>
      </c>
      <c r="G68" s="27" t="n">
        <v>-0.028543145589423</v>
      </c>
      <c r="H68" s="27" t="n">
        <v>-0.0347059854669037</v>
      </c>
    </row>
    <row r="69" customFormat="false" ht="12.75" hidden="false" customHeight="false" outlineLevel="0" collapsed="false">
      <c r="A69" s="0" t="n">
        <f aca="false">A68+1</f>
        <v>2027</v>
      </c>
      <c r="C69" s="45" t="n">
        <v>-0.0335559985720395</v>
      </c>
      <c r="D69" s="45" t="n">
        <v>-0.0416711328187213</v>
      </c>
      <c r="E69" s="27" t="n">
        <v>-0.0444999022775352</v>
      </c>
      <c r="F69" s="27" t="n">
        <v>-0.0529308403260635</v>
      </c>
      <c r="G69" s="27" t="n">
        <v>-0.0246350258213394</v>
      </c>
      <c r="H69" s="27" t="n">
        <v>-0.0320646085674623</v>
      </c>
    </row>
    <row r="70" customFormat="false" ht="12.75" hidden="false" customHeight="false" outlineLevel="0" collapsed="false">
      <c r="A70" s="0" t="n">
        <f aca="false">A69+1</f>
        <v>2028</v>
      </c>
      <c r="B70" s="21"/>
      <c r="C70" s="45" t="n">
        <v>-0.0315098585025888</v>
      </c>
      <c r="D70" s="45" t="n">
        <v>-0.0410056250740558</v>
      </c>
      <c r="E70" s="27" t="n">
        <v>-0.0427561364711711</v>
      </c>
      <c r="F70" s="27" t="n">
        <v>-0.0526627103492831</v>
      </c>
      <c r="G70" s="27" t="n">
        <v>-0.0215076695017689</v>
      </c>
      <c r="H70" s="27" t="n">
        <v>-0.030161045341475</v>
      </c>
    </row>
    <row r="71" customFormat="false" ht="12.75" hidden="false" customHeight="false" outlineLevel="0" collapsed="false">
      <c r="A71" s="0" t="n">
        <f aca="false">A70+1</f>
        <v>2029</v>
      </c>
      <c r="B71" s="26"/>
      <c r="C71" s="38" t="n">
        <v>-0.0293502546836776</v>
      </c>
      <c r="D71" s="38" t="n">
        <v>-0.0400278417992508</v>
      </c>
      <c r="E71" s="27" t="n">
        <v>-0.0419262211314313</v>
      </c>
      <c r="F71" s="27" t="n">
        <v>-0.0532050074663445</v>
      </c>
      <c r="G71" s="27" t="n">
        <v>-0.0177299347081778</v>
      </c>
      <c r="H71" s="27" t="n">
        <v>-0.0274936711441096</v>
      </c>
    </row>
    <row r="72" customFormat="false" ht="12.75" hidden="false" customHeight="false" outlineLevel="0" collapsed="false">
      <c r="A72" s="0" t="n">
        <f aca="false">A71+1</f>
        <v>2030</v>
      </c>
      <c r="B72" s="26"/>
      <c r="C72" s="45" t="n">
        <v>-0.0275110441600482</v>
      </c>
      <c r="D72" s="45" t="n">
        <v>-0.0390830751566264</v>
      </c>
      <c r="E72" s="27" t="n">
        <v>-0.0412160077772183</v>
      </c>
      <c r="F72" s="27" t="n">
        <v>-0.0537519990268602</v>
      </c>
      <c r="G72" s="27" t="n">
        <v>-0.0152009619822014</v>
      </c>
      <c r="H72" s="27" t="n">
        <v>-0.0258699201755879</v>
      </c>
    </row>
    <row r="73" customFormat="false" ht="12.75" hidden="false" customHeight="false" outlineLevel="0" collapsed="false">
      <c r="A73" s="0" t="n">
        <f aca="false">A72+1</f>
        <v>2031</v>
      </c>
      <c r="B73" s="26"/>
      <c r="C73" s="45" t="n">
        <v>-0.0250237011514879</v>
      </c>
      <c r="D73" s="45" t="n">
        <v>-0.0376364338615586</v>
      </c>
      <c r="E73" s="27" t="n">
        <v>-0.0390044038696693</v>
      </c>
      <c r="F73" s="27" t="n">
        <v>-0.0527439418247547</v>
      </c>
      <c r="G73" s="27" t="n">
        <v>-0.0127195302993086</v>
      </c>
      <c r="H73" s="27" t="n">
        <v>-0.0241512089028821</v>
      </c>
    </row>
    <row r="74" customFormat="false" ht="12.75" hidden="false" customHeight="false" outlineLevel="0" collapsed="false">
      <c r="A74" s="0" t="n">
        <f aca="false">A73+1</f>
        <v>2032</v>
      </c>
      <c r="B74" s="26"/>
      <c r="C74" s="45" t="n">
        <v>-0.0236624962419754</v>
      </c>
      <c r="D74" s="45" t="n">
        <v>-0.0373739552155568</v>
      </c>
      <c r="E74" s="27" t="n">
        <v>-0.037203827708454</v>
      </c>
      <c r="F74" s="27" t="n">
        <v>-0.0523481451309193</v>
      </c>
      <c r="G74" s="27" t="n">
        <v>-0.00997912897839578</v>
      </c>
      <c r="H74" s="27" t="n">
        <v>-0.0224162026356837</v>
      </c>
    </row>
    <row r="75" customFormat="false" ht="12.75" hidden="false" customHeight="false" outlineLevel="0" collapsed="false">
      <c r="A75" s="0" t="n">
        <f aca="false">A74+1</f>
        <v>2033</v>
      </c>
      <c r="B75" s="26"/>
      <c r="C75" s="38" t="n">
        <v>-0.0211892288381244</v>
      </c>
      <c r="D75" s="38" t="n">
        <v>-0.03583671292832</v>
      </c>
      <c r="E75" s="27" t="n">
        <v>-0.0352482069847661</v>
      </c>
      <c r="F75" s="27" t="n">
        <v>-0.0516568298564333</v>
      </c>
      <c r="G75" s="27" t="n">
        <v>-0.00716633020583441</v>
      </c>
      <c r="H75" s="27" t="n">
        <v>-0.0203870041464871</v>
      </c>
    </row>
    <row r="76" customFormat="false" ht="12.75" hidden="false" customHeight="false" outlineLevel="0" collapsed="false">
      <c r="A76" s="0" t="n">
        <f aca="false">A75+1</f>
        <v>2034</v>
      </c>
      <c r="B76" s="26"/>
      <c r="C76" s="45" t="n">
        <v>-0.0197720290629055</v>
      </c>
      <c r="D76" s="45" t="n">
        <v>-0.0353918960189126</v>
      </c>
      <c r="E76" s="27" t="n">
        <v>-0.0345458264840886</v>
      </c>
      <c r="F76" s="27" t="n">
        <v>-0.0521983980484141</v>
      </c>
      <c r="G76" s="27" t="n">
        <v>-0.00525913285479715</v>
      </c>
      <c r="H76" s="27" t="n">
        <v>-0.0192070127073764</v>
      </c>
    </row>
    <row r="77" customFormat="false" ht="12.75" hidden="false" customHeight="false" outlineLevel="0" collapsed="false">
      <c r="A77" s="0" t="n">
        <f aca="false">A76+1</f>
        <v>2035</v>
      </c>
      <c r="B77" s="26"/>
      <c r="C77" s="45" t="n">
        <v>-0.0181150845513351</v>
      </c>
      <c r="D77" s="45" t="n">
        <v>-0.0346789214741994</v>
      </c>
      <c r="E77" s="27" t="n">
        <v>-0.0334258454902035</v>
      </c>
      <c r="F77" s="27" t="n">
        <v>-0.0523619318281197</v>
      </c>
      <c r="G77" s="27" t="n">
        <v>-0.0035417840712153</v>
      </c>
      <c r="H77" s="27" t="n">
        <v>-0.0182066664363193</v>
      </c>
    </row>
    <row r="78" customFormat="false" ht="12.75" hidden="false" customHeight="false" outlineLevel="0" collapsed="false">
      <c r="A78" s="0" t="n">
        <f aca="false">A77+1</f>
        <v>2036</v>
      </c>
      <c r="B78" s="26"/>
      <c r="C78" s="45" t="n">
        <v>-0.0165379779749596</v>
      </c>
      <c r="D78" s="45" t="n">
        <v>-0.03407846173714</v>
      </c>
      <c r="E78" s="27" t="n">
        <v>-0.032063325189906</v>
      </c>
      <c r="F78" s="27" t="n">
        <v>-0.0522221045716853</v>
      </c>
      <c r="G78" s="27" t="n">
        <v>-0.00188583595423482</v>
      </c>
      <c r="H78" s="27" t="n">
        <v>-0.0173638742663802</v>
      </c>
    </row>
    <row r="79" customFormat="false" ht="12.75" hidden="false" customHeight="false" outlineLevel="0" collapsed="false">
      <c r="A79" s="0" t="n">
        <f aca="false">A78+1</f>
        <v>2037</v>
      </c>
      <c r="B79" s="26"/>
      <c r="C79" s="38" t="n">
        <v>-0.0155509752335555</v>
      </c>
      <c r="D79" s="38" t="n">
        <v>-0.034099803431488</v>
      </c>
      <c r="E79" s="27" t="n">
        <v>-0.0306064418243413</v>
      </c>
      <c r="F79" s="27" t="n">
        <v>-0.0521689157220568</v>
      </c>
      <c r="G79" s="27" t="n">
        <v>0.00017017956259122</v>
      </c>
      <c r="H79" s="27" t="n">
        <v>-0.01590415073763</v>
      </c>
    </row>
    <row r="80" customFormat="false" ht="12.75" hidden="false" customHeight="false" outlineLevel="0" collapsed="false">
      <c r="A80" s="0" t="n">
        <f aca="false">A79+1</f>
        <v>2038</v>
      </c>
      <c r="B80" s="26"/>
      <c r="C80" s="45" t="n">
        <v>-0.0145018192110957</v>
      </c>
      <c r="D80" s="45" t="n">
        <v>-0.03408777570155</v>
      </c>
      <c r="E80" s="27" t="n">
        <v>-0.0292541441802</v>
      </c>
      <c r="F80" s="27" t="n">
        <v>-0.0521679509577505</v>
      </c>
      <c r="G80" s="27" t="n">
        <v>0.00142985621154989</v>
      </c>
      <c r="H80" s="27" t="n">
        <v>-0.0153200107411763</v>
      </c>
    </row>
    <row r="81" customFormat="false" ht="12.75" hidden="false" customHeight="false" outlineLevel="0" collapsed="false">
      <c r="A81" s="0" t="n">
        <f aca="false">A80+1</f>
        <v>2039</v>
      </c>
      <c r="B81" s="34"/>
      <c r="C81" s="45" t="n">
        <v>-0.0134972399103032</v>
      </c>
      <c r="D81" s="45" t="n">
        <v>-0.0339682331787172</v>
      </c>
      <c r="E81" s="27" t="n">
        <v>-0.0277373383666853</v>
      </c>
      <c r="F81" s="27" t="n">
        <v>-0.0521665053479258</v>
      </c>
      <c r="G81" s="27" t="n">
        <v>0.00227289823088215</v>
      </c>
      <c r="H81" s="27" t="n">
        <v>-0.0152825999760684</v>
      </c>
    </row>
    <row r="82" customFormat="false" ht="12.75" hidden="false" customHeight="false" outlineLevel="0" collapsed="false">
      <c r="A82" s="0" t="n">
        <f aca="false">A81+1</f>
        <v>2040</v>
      </c>
      <c r="B82" s="38"/>
      <c r="C82" s="45" t="n">
        <v>-0.0132561175472251</v>
      </c>
      <c r="D82" s="45" t="n">
        <v>-0.0347109965182293</v>
      </c>
      <c r="E82" s="27" t="n">
        <v>-0.0276257733975593</v>
      </c>
      <c r="F82" s="27" t="n">
        <v>-0.0533668979244751</v>
      </c>
      <c r="G82" s="27" t="n">
        <v>0.00295901714450528</v>
      </c>
      <c r="H82" s="27" t="n">
        <v>-0.0154309710792054</v>
      </c>
    </row>
    <row r="83" customFormat="false" ht="12.75" hidden="false" customHeight="false" outlineLevel="0" collapsed="false">
      <c r="A83" s="44"/>
      <c r="B83" s="45"/>
      <c r="C83" s="45"/>
      <c r="D83" s="27"/>
      <c r="E83" s="27"/>
      <c r="F83" s="27"/>
      <c r="G83" s="27"/>
    </row>
    <row r="84" customFormat="false" ht="12.75" hidden="false" customHeight="false" outlineLevel="0" collapsed="false">
      <c r="A84" s="44"/>
      <c r="B84" s="45"/>
      <c r="C84" s="45"/>
      <c r="D84" s="27"/>
      <c r="E84" s="27"/>
      <c r="F84" s="27"/>
      <c r="G84" s="27"/>
    </row>
    <row r="85" customFormat="false" ht="12.75" hidden="false" customHeight="false" outlineLevel="0" collapsed="false">
      <c r="A85" s="44"/>
      <c r="B85" s="45"/>
      <c r="C85" s="45"/>
      <c r="D85" s="27"/>
      <c r="E85" s="27"/>
      <c r="F85" s="27"/>
      <c r="G85" s="27"/>
    </row>
    <row r="86" customFormat="false" ht="12.75" hidden="false" customHeight="false" outlineLevel="0" collapsed="false">
      <c r="A86" s="37"/>
      <c r="B86" s="38"/>
      <c r="C86" s="38"/>
      <c r="D86" s="27"/>
      <c r="E86" s="27"/>
      <c r="F86" s="27"/>
      <c r="G86" s="27"/>
    </row>
    <row r="87" customFormat="false" ht="12.75" hidden="false" customHeight="false" outlineLevel="0" collapsed="false">
      <c r="A87" s="44"/>
      <c r="B87" s="45"/>
      <c r="C87" s="45"/>
      <c r="D87" s="27"/>
      <c r="E87" s="27"/>
      <c r="F87" s="27"/>
      <c r="G87" s="27"/>
    </row>
    <row r="88" customFormat="false" ht="12.75" hidden="false" customHeight="false" outlineLevel="0" collapsed="false">
      <c r="A88" s="44"/>
      <c r="B88" s="45"/>
      <c r="C88" s="45"/>
      <c r="D88" s="27"/>
      <c r="E88" s="27"/>
      <c r="F88" s="27"/>
      <c r="G88" s="27"/>
    </row>
    <row r="89" customFormat="false" ht="12.75" hidden="false" customHeight="false" outlineLevel="0" collapsed="false">
      <c r="A89" s="44"/>
      <c r="B89" s="45"/>
      <c r="C89" s="45"/>
      <c r="D89" s="27"/>
      <c r="E89" s="27"/>
      <c r="F89" s="27"/>
      <c r="G89" s="27"/>
    </row>
    <row r="90" customFormat="false" ht="12.75" hidden="false" customHeight="false" outlineLevel="0" collapsed="false">
      <c r="A90" s="37"/>
      <c r="B90" s="38"/>
      <c r="C90" s="38"/>
      <c r="D90" s="27"/>
      <c r="E90" s="27"/>
      <c r="F90" s="27"/>
      <c r="G90" s="27"/>
    </row>
    <row r="91" customFormat="false" ht="12.75" hidden="false" customHeight="false" outlineLevel="0" collapsed="false">
      <c r="A91" s="44"/>
      <c r="B91" s="45"/>
      <c r="C91" s="45"/>
      <c r="D91" s="27"/>
      <c r="E91" s="27"/>
      <c r="F91" s="27"/>
      <c r="G91" s="27"/>
    </row>
    <row r="92" customFormat="false" ht="12.75" hidden="false" customHeight="false" outlineLevel="0" collapsed="false">
      <c r="A92" s="44"/>
      <c r="B92" s="45"/>
      <c r="C92" s="45"/>
      <c r="D92" s="27"/>
      <c r="E92" s="27"/>
      <c r="F92" s="27"/>
      <c r="G92" s="27"/>
    </row>
    <row r="93" customFormat="false" ht="12.75" hidden="false" customHeight="false" outlineLevel="0" collapsed="false">
      <c r="A93" s="44"/>
      <c r="B93" s="45"/>
      <c r="C93" s="45"/>
      <c r="D93" s="27"/>
      <c r="E93" s="27"/>
      <c r="F93" s="27"/>
      <c r="G93" s="27"/>
    </row>
    <row r="94" customFormat="false" ht="12.75" hidden="false" customHeight="false" outlineLevel="0" collapsed="false">
      <c r="A94" s="37"/>
      <c r="B94" s="38"/>
      <c r="C94" s="38"/>
      <c r="D94" s="27"/>
      <c r="E94" s="27"/>
      <c r="F94" s="27"/>
      <c r="G94" s="27"/>
    </row>
    <row r="95" customFormat="false" ht="12.75" hidden="false" customHeight="false" outlineLevel="0" collapsed="false">
      <c r="A95" s="44"/>
      <c r="B95" s="45"/>
      <c r="C95" s="45"/>
      <c r="D95" s="27"/>
      <c r="E95" s="27"/>
      <c r="F95" s="27"/>
      <c r="G95" s="27"/>
    </row>
    <row r="96" customFormat="false" ht="12.75" hidden="false" customHeight="false" outlineLevel="0" collapsed="false">
      <c r="A96" s="44"/>
      <c r="B96" s="45"/>
      <c r="C96" s="45"/>
      <c r="D96" s="27"/>
      <c r="E96" s="27"/>
      <c r="F96" s="27"/>
      <c r="G96" s="27"/>
    </row>
    <row r="97" customFormat="false" ht="12.75" hidden="false" customHeight="false" outlineLevel="0" collapsed="false">
      <c r="A97" s="44"/>
      <c r="B97" s="45"/>
      <c r="C97" s="45"/>
      <c r="D97" s="27"/>
      <c r="E97" s="27"/>
      <c r="F97" s="27"/>
      <c r="G97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2" activeCellId="0" sqref="A1:J105"/>
    </sheetView>
  </sheetViews>
  <sheetFormatPr defaultColWidth="11.625" defaultRowHeight="12.75" zeroHeight="false" outlineLevelRow="0" outlineLevelCol="0"/>
  <sheetData>
    <row r="1" customFormat="false" ht="63.75" hidden="false" customHeight="false" outlineLevel="0" collapsed="false">
      <c r="A1" s="62"/>
      <c r="B1" s="63" t="s">
        <v>73</v>
      </c>
      <c r="C1" s="64" t="s">
        <v>0</v>
      </c>
      <c r="D1" s="64" t="s">
        <v>74</v>
      </c>
      <c r="E1" s="64" t="s">
        <v>75</v>
      </c>
      <c r="F1" s="64" t="s">
        <v>76</v>
      </c>
      <c r="G1" s="64" t="s">
        <v>77</v>
      </c>
      <c r="H1" s="64" t="s">
        <v>78</v>
      </c>
    </row>
    <row r="2" customFormat="false" ht="12.75" hidden="false" customHeight="false" outlineLevel="0" collapsed="false">
      <c r="A2" s="62"/>
      <c r="B2" s="63"/>
      <c r="C2" s="62"/>
      <c r="D2" s="62"/>
      <c r="E2" s="62"/>
      <c r="F2" s="62"/>
      <c r="G2" s="62"/>
      <c r="H2" s="62"/>
    </row>
    <row r="3" customFormat="false" ht="15.75" hidden="false" customHeight="false" outlineLevel="0" collapsed="false">
      <c r="A3" s="65" t="n">
        <v>1993</v>
      </c>
      <c r="B3" s="66" t="n">
        <v>-0.0176975770327058</v>
      </c>
      <c r="C3" s="62"/>
      <c r="D3" s="62"/>
      <c r="E3" s="62"/>
      <c r="F3" s="62"/>
      <c r="G3" s="62"/>
      <c r="H3" s="62"/>
    </row>
    <row r="4" customFormat="false" ht="15.75" hidden="false" customHeight="false" outlineLevel="0" collapsed="false">
      <c r="A4" s="65" t="n">
        <v>1994</v>
      </c>
      <c r="B4" s="67" t="n">
        <v>-0.0265706733334723</v>
      </c>
      <c r="C4" s="62"/>
      <c r="D4" s="62"/>
      <c r="E4" s="62"/>
      <c r="F4" s="62"/>
      <c r="G4" s="62"/>
      <c r="H4" s="62"/>
    </row>
    <row r="5" customFormat="false" ht="15.75" hidden="false" customHeight="false" outlineLevel="0" collapsed="false">
      <c r="A5" s="65" t="n">
        <v>1995</v>
      </c>
      <c r="B5" s="66" t="n">
        <v>-0.0223256780195043</v>
      </c>
      <c r="C5" s="62"/>
      <c r="D5" s="62"/>
      <c r="E5" s="62"/>
      <c r="F5" s="62"/>
      <c r="G5" s="62"/>
      <c r="H5" s="62"/>
    </row>
    <row r="6" customFormat="false" ht="15.75" hidden="false" customHeight="false" outlineLevel="0" collapsed="false">
      <c r="A6" s="65" t="n">
        <v>1996</v>
      </c>
      <c r="B6" s="67" t="n">
        <v>-0.0232748001171907</v>
      </c>
      <c r="C6" s="62"/>
      <c r="D6" s="62"/>
      <c r="E6" s="62"/>
      <c r="F6" s="62"/>
      <c r="G6" s="62"/>
      <c r="H6" s="62"/>
    </row>
    <row r="7" customFormat="false" ht="15.75" hidden="false" customHeight="false" outlineLevel="0" collapsed="false">
      <c r="A7" s="65" t="n">
        <v>1997</v>
      </c>
      <c r="B7" s="66" t="n">
        <v>-0.0208020897656273</v>
      </c>
      <c r="C7" s="62"/>
      <c r="D7" s="62"/>
      <c r="E7" s="62"/>
      <c r="F7" s="62"/>
      <c r="G7" s="62"/>
      <c r="H7" s="62"/>
    </row>
    <row r="8" customFormat="false" ht="15.75" hidden="false" customHeight="false" outlineLevel="0" collapsed="false">
      <c r="A8" s="65" t="n">
        <v>1998</v>
      </c>
      <c r="B8" s="67" t="n">
        <v>-0.0271450823041349</v>
      </c>
      <c r="C8" s="62"/>
      <c r="D8" s="62"/>
      <c r="E8" s="62"/>
      <c r="F8" s="62"/>
      <c r="G8" s="62"/>
      <c r="H8" s="62"/>
    </row>
    <row r="9" customFormat="false" ht="15.75" hidden="false" customHeight="false" outlineLevel="0" collapsed="false">
      <c r="A9" s="65" t="n">
        <v>1999</v>
      </c>
      <c r="B9" s="66" t="n">
        <v>-0.0321516368666459</v>
      </c>
      <c r="C9" s="62"/>
      <c r="D9" s="62"/>
      <c r="E9" s="62"/>
      <c r="F9" s="62"/>
      <c r="G9" s="62"/>
      <c r="H9" s="62"/>
    </row>
    <row r="10" customFormat="false" ht="15.75" hidden="false" customHeight="false" outlineLevel="0" collapsed="false">
      <c r="A10" s="65" t="n">
        <v>2000</v>
      </c>
      <c r="B10" s="67" t="n">
        <v>-0.0337754965366008</v>
      </c>
      <c r="C10" s="62"/>
      <c r="D10" s="62"/>
      <c r="E10" s="62"/>
      <c r="F10" s="62"/>
      <c r="G10" s="62"/>
      <c r="H10" s="62"/>
    </row>
    <row r="11" customFormat="false" ht="15.75" hidden="false" customHeight="false" outlineLevel="0" collapsed="false">
      <c r="A11" s="65" t="n">
        <v>2001</v>
      </c>
      <c r="B11" s="66" t="n">
        <v>-0.0343324976529175</v>
      </c>
      <c r="C11" s="62"/>
      <c r="D11" s="62"/>
      <c r="E11" s="62"/>
      <c r="F11" s="62"/>
      <c r="G11" s="62"/>
      <c r="H11" s="62"/>
    </row>
    <row r="12" customFormat="false" ht="15.75" hidden="false" customHeight="false" outlineLevel="0" collapsed="false">
      <c r="A12" s="65" t="n">
        <v>2002</v>
      </c>
      <c r="B12" s="67" t="n">
        <v>-0.0297003395722639</v>
      </c>
      <c r="C12" s="62"/>
      <c r="D12" s="62"/>
      <c r="E12" s="62"/>
      <c r="F12" s="62"/>
      <c r="G12" s="62"/>
      <c r="H12" s="62"/>
    </row>
    <row r="13" customFormat="false" ht="15.75" hidden="false" customHeight="false" outlineLevel="0" collapsed="false">
      <c r="A13" s="65" t="n">
        <v>2003</v>
      </c>
      <c r="B13" s="66" t="n">
        <v>-0.0277579380361316</v>
      </c>
      <c r="C13" s="62"/>
      <c r="D13" s="62"/>
      <c r="E13" s="62"/>
      <c r="F13" s="62"/>
      <c r="G13" s="62"/>
      <c r="H13" s="62"/>
    </row>
    <row r="14" customFormat="false" ht="15.75" hidden="false" customHeight="false" outlineLevel="0" collapsed="false">
      <c r="A14" s="65" t="n">
        <v>2004</v>
      </c>
      <c r="B14" s="67" t="n">
        <v>-0.0218853689158177</v>
      </c>
      <c r="C14" s="62"/>
      <c r="D14" s="62"/>
      <c r="E14" s="62"/>
      <c r="F14" s="62"/>
      <c r="G14" s="62"/>
      <c r="H14" s="62"/>
    </row>
    <row r="15" customFormat="false" ht="15.75" hidden="false" customHeight="false" outlineLevel="0" collapsed="false">
      <c r="A15" s="65" t="n">
        <v>2005</v>
      </c>
      <c r="B15" s="66" t="n">
        <v>-0.0179040572743257</v>
      </c>
      <c r="C15" s="62"/>
      <c r="D15" s="62"/>
      <c r="E15" s="62"/>
      <c r="F15" s="62"/>
      <c r="G15" s="62"/>
      <c r="H15" s="62"/>
    </row>
    <row r="16" customFormat="false" ht="15.75" hidden="false" customHeight="false" outlineLevel="0" collapsed="false">
      <c r="A16" s="65" t="n">
        <v>2006</v>
      </c>
      <c r="B16" s="67" t="n">
        <v>-0.0165135934957867</v>
      </c>
      <c r="C16" s="62"/>
      <c r="D16" s="62"/>
      <c r="E16" s="62"/>
      <c r="F16" s="62"/>
      <c r="G16" s="62"/>
      <c r="H16" s="62"/>
    </row>
    <row r="17" customFormat="false" ht="15.75" hidden="false" customHeight="false" outlineLevel="0" collapsed="false">
      <c r="A17" s="65" t="n">
        <v>2007</v>
      </c>
      <c r="B17" s="66" t="n">
        <v>-0.0158656512635353</v>
      </c>
      <c r="C17" s="62"/>
      <c r="D17" s="62"/>
      <c r="E17" s="62"/>
      <c r="F17" s="62"/>
      <c r="G17" s="62"/>
      <c r="H17" s="62"/>
    </row>
    <row r="18" customFormat="false" ht="15.75" hidden="false" customHeight="false" outlineLevel="0" collapsed="false">
      <c r="A18" s="65" t="n">
        <v>2008</v>
      </c>
      <c r="B18" s="67" t="n">
        <v>-0.0183013371636907</v>
      </c>
      <c r="C18" s="62"/>
      <c r="D18" s="62"/>
      <c r="E18" s="62"/>
      <c r="F18" s="62"/>
      <c r="G18" s="62"/>
      <c r="H18" s="62"/>
    </row>
    <row r="19" customFormat="false" ht="15.75" hidden="false" customHeight="false" outlineLevel="0" collapsed="false">
      <c r="A19" s="65" t="n">
        <v>2009</v>
      </c>
      <c r="B19" s="66" t="n">
        <v>-0.0156710909032578</v>
      </c>
      <c r="C19" s="62"/>
      <c r="D19" s="62"/>
      <c r="E19" s="62"/>
      <c r="F19" s="62"/>
      <c r="G19" s="62"/>
      <c r="H19" s="62"/>
    </row>
    <row r="20" customFormat="false" ht="15.75" hidden="false" customHeight="false" outlineLevel="0" collapsed="false">
      <c r="A20" s="65" t="n">
        <v>2010</v>
      </c>
      <c r="B20" s="67" t="n">
        <v>-0.0158039957303612</v>
      </c>
      <c r="C20" s="62"/>
      <c r="D20" s="62"/>
      <c r="E20" s="62"/>
      <c r="F20" s="62"/>
      <c r="G20" s="62"/>
      <c r="H20" s="62"/>
    </row>
    <row r="21" customFormat="false" ht="15.75" hidden="false" customHeight="false" outlineLevel="0" collapsed="false">
      <c r="A21" s="65" t="n">
        <v>2011</v>
      </c>
      <c r="B21" s="66" t="n">
        <v>-0.0158943271566621</v>
      </c>
      <c r="C21" s="62"/>
      <c r="D21" s="62"/>
      <c r="E21" s="62"/>
      <c r="F21" s="62"/>
      <c r="G21" s="62"/>
      <c r="H21" s="62"/>
    </row>
    <row r="22" customFormat="false" ht="15.75" hidden="false" customHeight="false" outlineLevel="0" collapsed="false">
      <c r="A22" s="65" t="n">
        <v>2012</v>
      </c>
      <c r="B22" s="67" t="n">
        <v>-0.0195335859314802</v>
      </c>
      <c r="C22" s="62"/>
      <c r="D22" s="62"/>
      <c r="E22" s="62"/>
      <c r="F22" s="62"/>
      <c r="G22" s="62"/>
      <c r="H22" s="62"/>
    </row>
    <row r="23" customFormat="false" ht="15.75" hidden="false" customHeight="false" outlineLevel="0" collapsed="false">
      <c r="A23" s="65" t="n">
        <v>2013</v>
      </c>
      <c r="B23" s="66" t="n">
        <v>-0.02109912849421</v>
      </c>
      <c r="C23" s="62"/>
      <c r="D23" s="62"/>
      <c r="E23" s="62"/>
      <c r="F23" s="62"/>
      <c r="G23" s="62"/>
      <c r="H23" s="62"/>
    </row>
    <row r="24" customFormat="false" ht="15.75" hidden="false" customHeight="false" outlineLevel="0" collapsed="false">
      <c r="A24" s="65" t="n">
        <v>2014</v>
      </c>
      <c r="B24" s="67" t="n">
        <v>-0.0217418594917814</v>
      </c>
      <c r="C24" s="68" t="n">
        <f aca="false">'Central scenario'!AL3</f>
        <v>-0.0196925047215125</v>
      </c>
      <c r="D24" s="69"/>
      <c r="E24" s="62"/>
      <c r="F24" s="62"/>
      <c r="G24" s="62"/>
      <c r="H24" s="62"/>
    </row>
    <row r="25" customFormat="false" ht="15.75" hidden="false" customHeight="false" outlineLevel="0" collapsed="false">
      <c r="A25" s="65" t="n">
        <v>2015</v>
      </c>
      <c r="B25" s="66" t="n">
        <v>-0.02830905931782</v>
      </c>
      <c r="C25" s="68" t="n">
        <f aca="false">'Central scenario'!AL4</f>
        <v>-0.0328930718673193</v>
      </c>
      <c r="D25" s="69"/>
      <c r="E25" s="62"/>
      <c r="F25" s="62"/>
      <c r="G25" s="62"/>
      <c r="H25" s="62"/>
    </row>
    <row r="26" customFormat="false" ht="15.75" hidden="false" customHeight="false" outlineLevel="0" collapsed="false">
      <c r="A26" s="65" t="n">
        <v>2016</v>
      </c>
      <c r="B26" s="67" t="n">
        <v>-0.031163226932361</v>
      </c>
      <c r="C26" s="68" t="n">
        <f aca="false">'Central scenario'!AL5</f>
        <v>-0.0327968849329027</v>
      </c>
      <c r="D26" s="68" t="n">
        <f aca="false">'Central scenario'!BO5</f>
        <v>-0.032836852905352</v>
      </c>
      <c r="E26" s="62"/>
      <c r="F26" s="62"/>
      <c r="G26" s="62"/>
      <c r="H26" s="62"/>
    </row>
    <row r="27" customFormat="false" ht="15.75" hidden="false" customHeight="false" outlineLevel="0" collapsed="false">
      <c r="A27" s="65" t="n">
        <v>2017</v>
      </c>
      <c r="B27" s="66" t="n">
        <v>-0.031311152517781</v>
      </c>
      <c r="C27" s="68" t="n">
        <f aca="false">'Central scenario'!AL6</f>
        <v>-0.0365905683540884</v>
      </c>
      <c r="D27" s="68" t="n">
        <f aca="false">'Central scenario'!BO6</f>
        <v>-0.0371341830132013</v>
      </c>
      <c r="E27" s="70" t="n">
        <f aca="false">'Low scenario'!AL6</f>
        <v>-0.0365639649224516</v>
      </c>
      <c r="F27" s="70" t="n">
        <f aca="false">'Low scenario'!BO6</f>
        <v>-0.0371075795815644</v>
      </c>
      <c r="G27" s="70" t="n">
        <f aca="false">'High scenario'!AL6</f>
        <v>-0.0365591602545875</v>
      </c>
      <c r="H27" s="70" t="n">
        <f aca="false">'High scenario'!BO6</f>
        <v>-0.0371027749137004</v>
      </c>
    </row>
    <row r="28" customFormat="false" ht="15.75" hidden="false" customHeight="false" outlineLevel="0" collapsed="false">
      <c r="A28" s="65" t="n">
        <v>2018</v>
      </c>
      <c r="B28" s="67" t="n">
        <v>-0.033240002411513</v>
      </c>
      <c r="C28" s="68" t="n">
        <f aca="false">'Central scenario'!AL7</f>
        <v>-0.0364938765678461</v>
      </c>
      <c r="D28" s="68" t="n">
        <f aca="false">'Central scenario'!BO7</f>
        <v>-0.0374456233066293</v>
      </c>
      <c r="E28" s="70" t="n">
        <f aca="false">'Low scenario'!AL7</f>
        <v>-0.0360822512087068</v>
      </c>
      <c r="F28" s="70" t="n">
        <f aca="false">'Low scenario'!BO7</f>
        <v>-0.0370339979474901</v>
      </c>
      <c r="G28" s="70" t="n">
        <f aca="false">'High scenario'!AL7</f>
        <v>-0.0369353778710977</v>
      </c>
      <c r="H28" s="70" t="n">
        <f aca="false">'High scenario'!BO7</f>
        <v>-0.037887124609881</v>
      </c>
    </row>
    <row r="29" customFormat="false" ht="12.75" hidden="false" customHeight="false" outlineLevel="0" collapsed="false">
      <c r="A29" s="65" t="n">
        <v>2019</v>
      </c>
      <c r="B29" s="62"/>
      <c r="C29" s="68" t="n">
        <f aca="false">'Central scenario'!AL8</f>
        <v>-0.0380919198121108</v>
      </c>
      <c r="D29" s="68" t="n">
        <f aca="false">'Central scenario'!BO8</f>
        <v>-0.0389501878243253</v>
      </c>
      <c r="E29" s="70" t="n">
        <f aca="false">'Low scenario'!AL8</f>
        <v>-0.0369597097627691</v>
      </c>
      <c r="F29" s="70" t="n">
        <f aca="false">'Low scenario'!BO8</f>
        <v>-0.0378179777749836</v>
      </c>
      <c r="G29" s="70" t="n">
        <f aca="false">'High scenario'!AL8</f>
        <v>-0.0375709615366893</v>
      </c>
      <c r="H29" s="70" t="n">
        <f aca="false">'High scenario'!BO8</f>
        <v>-0.0384224309419695</v>
      </c>
    </row>
    <row r="30" customFormat="false" ht="12.75" hidden="false" customHeight="false" outlineLevel="0" collapsed="false">
      <c r="A30" s="65" t="n">
        <v>2020</v>
      </c>
      <c r="B30" s="62"/>
      <c r="C30" s="68" t="n">
        <f aca="false">'Central scenario'!AL9</f>
        <v>-0.0415595901473936</v>
      </c>
      <c r="D30" s="68" t="n">
        <f aca="false">'Central scenario'!BO9</f>
        <v>-0.042755707651793</v>
      </c>
      <c r="E30" s="70" t="n">
        <f aca="false">'Low scenario'!AL9</f>
        <v>-0.0353605778007896</v>
      </c>
      <c r="F30" s="70" t="n">
        <f aca="false">'Low scenario'!BO9</f>
        <v>-0.0364818277460206</v>
      </c>
      <c r="G30" s="70" t="n">
        <f aca="false">'High scenario'!AL9</f>
        <v>-0.0328005436278651</v>
      </c>
      <c r="H30" s="70" t="n">
        <f aca="false">'High scenario'!BO9</f>
        <v>-0.0339059414605826</v>
      </c>
    </row>
    <row r="31" customFormat="false" ht="12.75" hidden="false" customHeight="false" outlineLevel="0" collapsed="false">
      <c r="A31" s="65" t="n">
        <v>2021</v>
      </c>
      <c r="B31" s="62"/>
      <c r="C31" s="68" t="n">
        <f aca="false">'Central scenario'!AL10</f>
        <v>-0.0383771310337608</v>
      </c>
      <c r="D31" s="68" t="n">
        <f aca="false">'Central scenario'!BO10</f>
        <v>-0.0399759963101844</v>
      </c>
      <c r="E31" s="70" t="n">
        <f aca="false">'Low scenario'!AL10</f>
        <v>-0.0349353440751681</v>
      </c>
      <c r="F31" s="70" t="n">
        <f aca="false">'Low scenario'!BO10</f>
        <v>-0.0364700420728732</v>
      </c>
      <c r="G31" s="70" t="n">
        <f aca="false">'High scenario'!AL10</f>
        <v>-0.028141138623761</v>
      </c>
      <c r="H31" s="70" t="n">
        <f aca="false">'High scenario'!BO10</f>
        <v>-0.0296979939721402</v>
      </c>
    </row>
    <row r="32" customFormat="false" ht="12.75" hidden="false" customHeight="false" outlineLevel="0" collapsed="false">
      <c r="A32" s="65" t="n">
        <v>2022</v>
      </c>
      <c r="B32" s="62"/>
      <c r="C32" s="68" t="n">
        <f aca="false">'Central scenario'!AL11</f>
        <v>-0.0370092956531185</v>
      </c>
      <c r="D32" s="68" t="n">
        <f aca="false">'Central scenario'!BO11</f>
        <v>-0.0390274628873556</v>
      </c>
      <c r="E32" s="70" t="n">
        <f aca="false">'Low scenario'!AL11</f>
        <v>-0.0357000950993855</v>
      </c>
      <c r="F32" s="70" t="n">
        <f aca="false">'Low scenario'!BO11</f>
        <v>-0.037640097728357</v>
      </c>
      <c r="G32" s="70" t="n">
        <f aca="false">'High scenario'!AL11</f>
        <v>-0.0277580318883441</v>
      </c>
      <c r="H32" s="70" t="n">
        <f aca="false">'High scenario'!BO11</f>
        <v>-0.0297406776461899</v>
      </c>
    </row>
    <row r="33" customFormat="false" ht="12.75" hidden="false" customHeight="false" outlineLevel="0" collapsed="false">
      <c r="A33" s="65" t="n">
        <v>2023</v>
      </c>
      <c r="B33" s="62"/>
      <c r="C33" s="68" t="n">
        <f aca="false">'Central scenario'!AL12</f>
        <v>-0.0346419455517818</v>
      </c>
      <c r="D33" s="68" t="n">
        <f aca="false">'Central scenario'!BO12</f>
        <v>-0.0369303644970538</v>
      </c>
      <c r="E33" s="70" t="n">
        <f aca="false">'Low scenario'!AL12</f>
        <v>-0.0358707901776359</v>
      </c>
      <c r="F33" s="70" t="n">
        <f aca="false">'Low scenario'!BO12</f>
        <v>-0.0381111692640599</v>
      </c>
      <c r="G33" s="70" t="n">
        <f aca="false">'High scenario'!AL12</f>
        <v>-0.0271582063069068</v>
      </c>
      <c r="H33" s="70" t="n">
        <f aca="false">'High scenario'!BO12</f>
        <v>-0.0293563885020727</v>
      </c>
    </row>
    <row r="34" customFormat="false" ht="12.75" hidden="false" customHeight="false" outlineLevel="0" collapsed="false">
      <c r="A34" s="65" t="n">
        <v>2024</v>
      </c>
      <c r="B34" s="62"/>
      <c r="C34" s="71" t="n">
        <f aca="false">'Central scenario'!AL13</f>
        <v>-0.034973966853157</v>
      </c>
      <c r="D34" s="71" t="n">
        <f aca="false">'Central scenario'!BO13</f>
        <v>-0.0375999625764938</v>
      </c>
      <c r="E34" s="70" t="n">
        <f aca="false">'Low scenario'!AL13</f>
        <v>-0.0365603275301006</v>
      </c>
      <c r="F34" s="70" t="n">
        <f aca="false">'Low scenario'!BO13</f>
        <v>-0.0391610040526218</v>
      </c>
      <c r="G34" s="70" t="n">
        <f aca="false">'High scenario'!AL13</f>
        <v>-0.0254251162877346</v>
      </c>
      <c r="H34" s="70" t="n">
        <f aca="false">'High scenario'!BO13</f>
        <v>-0.0279309274297474</v>
      </c>
    </row>
    <row r="35" customFormat="false" ht="12.75" hidden="false" customHeight="false" outlineLevel="0" collapsed="false">
      <c r="A35" s="65" t="n">
        <v>2025</v>
      </c>
      <c r="B35" s="62"/>
      <c r="C35" s="72" t="n">
        <f aca="false">'Central scenario'!AL14</f>
        <v>-0.0348989171124827</v>
      </c>
      <c r="D35" s="72" t="n">
        <f aca="false">'Central scenario'!BO14</f>
        <v>-0.0384682275324974</v>
      </c>
      <c r="E35" s="70" t="n">
        <f aca="false">'Low scenario'!AL14</f>
        <v>-0.0371313487834789</v>
      </c>
      <c r="F35" s="70" t="n">
        <f aca="false">'Low scenario'!BO14</f>
        <v>-0.040676113156492</v>
      </c>
      <c r="G35" s="70" t="n">
        <f aca="false">'High scenario'!AL14</f>
        <v>-0.0229062599602614</v>
      </c>
      <c r="H35" s="70" t="n">
        <f aca="false">'High scenario'!BO14</f>
        <v>-0.0262657237447128</v>
      </c>
    </row>
    <row r="36" customFormat="false" ht="12.75" hidden="false" customHeight="false" outlineLevel="0" collapsed="false">
      <c r="A36" s="65" t="n">
        <v>2026</v>
      </c>
      <c r="B36" s="62"/>
      <c r="C36" s="73" t="n">
        <f aca="false">'Central scenario'!AL15</f>
        <v>-0.0327732494554615</v>
      </c>
      <c r="D36" s="73" t="n">
        <f aca="false">'Central scenario'!BO15</f>
        <v>-0.0374829343517195</v>
      </c>
      <c r="E36" s="70" t="n">
        <f aca="false">'Low scenario'!AL15</f>
        <v>-0.035047143539885</v>
      </c>
      <c r="F36" s="70" t="n">
        <f aca="false">'Low scenario'!BO15</f>
        <v>-0.0396492941267463</v>
      </c>
      <c r="G36" s="70" t="n">
        <f aca="false">'High scenario'!AL15</f>
        <v>-0.0204768779599287</v>
      </c>
      <c r="H36" s="70" t="n">
        <f aca="false">'High scenario'!BO15</f>
        <v>-0.0248490709478656</v>
      </c>
    </row>
    <row r="37" customFormat="false" ht="12.75" hidden="false" customHeight="false" outlineLevel="0" collapsed="false">
      <c r="A37" s="65" t="n">
        <v>2027</v>
      </c>
      <c r="B37" s="62"/>
      <c r="C37" s="73" t="n">
        <f aca="false">'Central scenario'!AL16</f>
        <v>-0.0306592191307458</v>
      </c>
      <c r="D37" s="73" t="n">
        <f aca="false">'Central scenario'!BO16</f>
        <v>-0.0361182427330726</v>
      </c>
      <c r="E37" s="70" t="n">
        <f aca="false">'Low scenario'!AL16</f>
        <v>-0.0333813401308245</v>
      </c>
      <c r="F37" s="70" t="n">
        <f aca="false">'Low scenario'!BO16</f>
        <v>-0.038925349821705</v>
      </c>
      <c r="G37" s="70" t="n">
        <f aca="false">'High scenario'!AL16</f>
        <v>-0.0176944301433969</v>
      </c>
      <c r="H37" s="70" t="n">
        <f aca="false">'High scenario'!BO16</f>
        <v>-0.0226262656832556</v>
      </c>
    </row>
    <row r="38" customFormat="false" ht="12.75" hidden="false" customHeight="false" outlineLevel="0" collapsed="false">
      <c r="A38" s="65" t="n">
        <v>2028</v>
      </c>
      <c r="B38" s="69"/>
      <c r="C38" s="73" t="n">
        <f aca="false">'Central scenario'!AL17</f>
        <v>-0.0286126738211385</v>
      </c>
      <c r="D38" s="73" t="n">
        <f aca="false">'Central scenario'!BO17</f>
        <v>-0.0349368183039161</v>
      </c>
      <c r="E38" s="70" t="n">
        <f aca="false">'Low scenario'!AL17</f>
        <v>-0.0312755579036637</v>
      </c>
      <c r="F38" s="70" t="n">
        <f aca="false">'Low scenario'!BO17</f>
        <v>-0.0377742064484953</v>
      </c>
      <c r="G38" s="70" t="n">
        <f aca="false">'High scenario'!AL17</f>
        <v>-0.0151264322386534</v>
      </c>
      <c r="H38" s="70" t="n">
        <f aca="false">'High scenario'!BO17</f>
        <v>-0.0208057279071565</v>
      </c>
    </row>
    <row r="39" customFormat="false" ht="12.75" hidden="false" customHeight="false" outlineLevel="0" collapsed="false">
      <c r="A39" s="65" t="n">
        <v>2029</v>
      </c>
      <c r="B39" s="69"/>
      <c r="C39" s="72" t="n">
        <f aca="false">'Central scenario'!AL18</f>
        <v>-0.0261680954957076</v>
      </c>
      <c r="D39" s="72" t="n">
        <f aca="false">'Central scenario'!BO18</f>
        <v>-0.0331158700697864</v>
      </c>
      <c r="E39" s="70" t="n">
        <f aca="false">'Low scenario'!AL18</f>
        <v>-0.0308628073761227</v>
      </c>
      <c r="F39" s="70" t="n">
        <f aca="false">'Low scenario'!BO18</f>
        <v>-0.0381668535554467</v>
      </c>
      <c r="G39" s="70" t="n">
        <f aca="false">'High scenario'!AL18</f>
        <v>-0.0122954600809093</v>
      </c>
      <c r="H39" s="70" t="n">
        <f aca="false">'High scenario'!BO18</f>
        <v>-0.0186365249208301</v>
      </c>
    </row>
    <row r="40" customFormat="false" ht="12.75" hidden="false" customHeight="false" outlineLevel="0" collapsed="false">
      <c r="A40" s="65" t="n">
        <v>2030</v>
      </c>
      <c r="B40" s="69"/>
      <c r="C40" s="73" t="n">
        <f aca="false">'Central scenario'!AL19</f>
        <v>-0.0241030435979826</v>
      </c>
      <c r="D40" s="73" t="n">
        <f aca="false">'Central scenario'!BO19</f>
        <v>-0.0316717848003695</v>
      </c>
      <c r="E40" s="70" t="n">
        <f aca="false">'Low scenario'!AL19</f>
        <v>-0.029550569413448</v>
      </c>
      <c r="F40" s="70" t="n">
        <f aca="false">'Low scenario'!BO19</f>
        <v>-0.0374950876347634</v>
      </c>
      <c r="G40" s="70" t="n">
        <f aca="false">'High scenario'!AL19</f>
        <v>-0.0103684839581783</v>
      </c>
      <c r="H40" s="70" t="n">
        <f aca="false">'High scenario'!BO19</f>
        <v>-0.0173627404331701</v>
      </c>
    </row>
    <row r="41" customFormat="false" ht="12.75" hidden="false" customHeight="false" outlineLevel="0" collapsed="false">
      <c r="A41" s="65" t="n">
        <v>2031</v>
      </c>
      <c r="B41" s="69"/>
      <c r="C41" s="73" t="n">
        <f aca="false">'Central scenario'!AL20</f>
        <v>-0.0233032381638908</v>
      </c>
      <c r="D41" s="73" t="n">
        <f aca="false">'Central scenario'!BO20</f>
        <v>-0.031502765050202</v>
      </c>
      <c r="E41" s="70" t="n">
        <f aca="false">'Low scenario'!AL20</f>
        <v>-0.0295701836679201</v>
      </c>
      <c r="F41" s="70" t="n">
        <f aca="false">'Low scenario'!BO20</f>
        <v>-0.0380816335145251</v>
      </c>
      <c r="G41" s="70" t="n">
        <f aca="false">'High scenario'!AL20</f>
        <v>-0.00786634267911953</v>
      </c>
      <c r="H41" s="70" t="n">
        <f aca="false">'High scenario'!BO20</f>
        <v>-0.0152664928082309</v>
      </c>
    </row>
    <row r="42" customFormat="false" ht="12.75" hidden="false" customHeight="false" outlineLevel="0" collapsed="false">
      <c r="A42" s="65" t="n">
        <v>2032</v>
      </c>
      <c r="B42" s="69"/>
      <c r="C42" s="73" t="n">
        <f aca="false">'Central scenario'!AL21</f>
        <v>-0.0219347855909905</v>
      </c>
      <c r="D42" s="73" t="n">
        <f aca="false">'Central scenario'!BO21</f>
        <v>-0.030827287778376</v>
      </c>
      <c r="E42" s="70" t="n">
        <f aca="false">'Low scenario'!AL21</f>
        <v>-0.0294475798532638</v>
      </c>
      <c r="F42" s="70" t="n">
        <f aca="false">'Low scenario'!BO21</f>
        <v>-0.0389615279415946</v>
      </c>
      <c r="G42" s="70" t="n">
        <f aca="false">'High scenario'!AL21</f>
        <v>-0.00607754061220427</v>
      </c>
      <c r="H42" s="70" t="n">
        <f aca="false">'High scenario'!BO21</f>
        <v>-0.0139551874953313</v>
      </c>
    </row>
    <row r="43" customFormat="false" ht="12.75" hidden="false" customHeight="false" outlineLevel="0" collapsed="false">
      <c r="A43" s="65" t="n">
        <v>2033</v>
      </c>
      <c r="B43" s="69"/>
      <c r="C43" s="72" t="n">
        <f aca="false">'Central scenario'!AL22</f>
        <v>-0.0193965681478112</v>
      </c>
      <c r="D43" s="72" t="n">
        <f aca="false">'Central scenario'!BO22</f>
        <v>-0.0291149034535441</v>
      </c>
      <c r="E43" s="70" t="n">
        <f aca="false">'Low scenario'!AL22</f>
        <v>-0.0285770026211477</v>
      </c>
      <c r="F43" s="70" t="n">
        <f aca="false">'Low scenario'!BO22</f>
        <v>-0.0391658080555512</v>
      </c>
      <c r="G43" s="70" t="n">
        <f aca="false">'High scenario'!AL22</f>
        <v>-0.00469521881503755</v>
      </c>
      <c r="H43" s="70" t="n">
        <f aca="false">'High scenario'!BO22</f>
        <v>-0.0128960772692655</v>
      </c>
    </row>
    <row r="44" customFormat="false" ht="12.75" hidden="false" customHeight="false" outlineLevel="0" collapsed="false">
      <c r="A44" s="65" t="n">
        <v>2034</v>
      </c>
      <c r="B44" s="69"/>
      <c r="C44" s="73" t="n">
        <f aca="false">'Central scenario'!AL23</f>
        <v>-0.0176279671154227</v>
      </c>
      <c r="D44" s="73" t="n">
        <f aca="false">'Central scenario'!BO23</f>
        <v>-0.0278676535878538</v>
      </c>
      <c r="E44" s="70" t="n">
        <f aca="false">'Low scenario'!AL23</f>
        <v>-0.0285708318377723</v>
      </c>
      <c r="F44" s="70" t="n">
        <f aca="false">'Low scenario'!BO23</f>
        <v>-0.039847320973946</v>
      </c>
      <c r="G44" s="70" t="n">
        <f aca="false">'High scenario'!AL23</f>
        <v>-0.00314184344377875</v>
      </c>
      <c r="H44" s="70" t="n">
        <f aca="false">'High scenario'!BO23</f>
        <v>-0.0116341028939177</v>
      </c>
    </row>
    <row r="45" customFormat="false" ht="12.75" hidden="false" customHeight="false" outlineLevel="0" collapsed="false">
      <c r="A45" s="65" t="n">
        <v>2035</v>
      </c>
      <c r="B45" s="69"/>
      <c r="C45" s="73" t="n">
        <f aca="false">'Central scenario'!AL24</f>
        <v>-0.0164722993279931</v>
      </c>
      <c r="D45" s="73" t="n">
        <f aca="false">'Central scenario'!BO24</f>
        <v>-0.0271105201946773</v>
      </c>
      <c r="E45" s="70" t="n">
        <f aca="false">'Low scenario'!AL24</f>
        <v>-0.0287169068840965</v>
      </c>
      <c r="F45" s="70" t="n">
        <f aca="false">'Low scenario'!BO24</f>
        <v>-0.04045428771878</v>
      </c>
      <c r="G45" s="70" t="n">
        <f aca="false">'High scenario'!AL24</f>
        <v>-0.0010348028414617</v>
      </c>
      <c r="H45" s="70" t="n">
        <f aca="false">'High scenario'!BO24</f>
        <v>-0.00999096229929058</v>
      </c>
    </row>
    <row r="46" customFormat="false" ht="12.75" hidden="false" customHeight="false" outlineLevel="0" collapsed="false">
      <c r="A46" s="65" t="n">
        <v>2036</v>
      </c>
      <c r="B46" s="69"/>
      <c r="C46" s="73" t="n">
        <f aca="false">'Central scenario'!AL25</f>
        <v>-0.0156225496747846</v>
      </c>
      <c r="D46" s="73" t="n">
        <f aca="false">'Central scenario'!BO25</f>
        <v>-0.0268925620581345</v>
      </c>
      <c r="E46" s="70" t="n">
        <f aca="false">'Low scenario'!AL25</f>
        <v>-0.0276634376121807</v>
      </c>
      <c r="F46" s="70" t="n">
        <f aca="false">'Low scenario'!BO25</f>
        <v>-0.0399699713553166</v>
      </c>
      <c r="G46" s="70" t="n">
        <f aca="false">'High scenario'!AL25</f>
        <v>0.000593132108136942</v>
      </c>
      <c r="H46" s="70" t="n">
        <f aca="false">'High scenario'!BO25</f>
        <v>-0.00880523442530027</v>
      </c>
    </row>
    <row r="47" customFormat="false" ht="12.75" hidden="false" customHeight="false" outlineLevel="0" collapsed="false">
      <c r="A47" s="65" t="n">
        <v>2037</v>
      </c>
      <c r="B47" s="69"/>
      <c r="C47" s="72" t="n">
        <f aca="false">'Central scenario'!AL26</f>
        <v>-0.0151820076765327</v>
      </c>
      <c r="D47" s="72" t="n">
        <f aca="false">'Central scenario'!BO26</f>
        <v>-0.0271893680066134</v>
      </c>
      <c r="E47" s="70" t="n">
        <f aca="false">'Low scenario'!AL26</f>
        <v>-0.0272169510683353</v>
      </c>
      <c r="F47" s="70" t="n">
        <f aca="false">'Low scenario'!BO26</f>
        <v>-0.0403216707251336</v>
      </c>
      <c r="G47" s="70" t="n">
        <f aca="false">'High scenario'!AL26</f>
        <v>0.00216367880968768</v>
      </c>
      <c r="H47" s="70" t="n">
        <f aca="false">'High scenario'!BO26</f>
        <v>-0.00775282211520424</v>
      </c>
    </row>
    <row r="48" customFormat="false" ht="12.75" hidden="false" customHeight="false" outlineLevel="0" collapsed="false">
      <c r="A48" s="65" t="n">
        <v>2038</v>
      </c>
      <c r="B48" s="69"/>
      <c r="C48" s="73" t="n">
        <f aca="false">'Central scenario'!AL27</f>
        <v>-0.0140354093082421</v>
      </c>
      <c r="D48" s="73" t="n">
        <f aca="false">'Central scenario'!BO27</f>
        <v>-0.0264732311890416</v>
      </c>
      <c r="E48" s="70" t="n">
        <f aca="false">'Low scenario'!AL27</f>
        <v>-0.0261644123229305</v>
      </c>
      <c r="F48" s="70" t="n">
        <f aca="false">'Low scenario'!BO27</f>
        <v>-0.0400958478322408</v>
      </c>
      <c r="G48" s="70" t="n">
        <f aca="false">'High scenario'!AL27</f>
        <v>0.00357713169093516</v>
      </c>
      <c r="H48" s="70" t="n">
        <f aca="false">'High scenario'!BO27</f>
        <v>-0.00671183231391209</v>
      </c>
    </row>
    <row r="49" customFormat="false" ht="12.75" hidden="false" customHeight="false" outlineLevel="0" collapsed="false">
      <c r="A49" s="65" t="n">
        <v>2039</v>
      </c>
      <c r="B49" s="74"/>
      <c r="C49" s="73" t="n">
        <f aca="false">'Central scenario'!AL28</f>
        <v>-0.0131458957195347</v>
      </c>
      <c r="D49" s="73" t="n">
        <f aca="false">'Central scenario'!BO28</f>
        <v>-0.0260190896416303</v>
      </c>
      <c r="E49" s="70" t="n">
        <f aca="false">'Low scenario'!AL28</f>
        <v>-0.0262659093477269</v>
      </c>
      <c r="F49" s="70" t="n">
        <f aca="false">'Low scenario'!BO28</f>
        <v>-0.040931898980636</v>
      </c>
      <c r="G49" s="70" t="n">
        <f aca="false">'High scenario'!AL28</f>
        <v>0.00454570292014576</v>
      </c>
      <c r="H49" s="70" t="n">
        <f aca="false">'High scenario'!BO28</f>
        <v>-0.00622012101913682</v>
      </c>
    </row>
    <row r="50" customFormat="false" ht="12.75" hidden="false" customHeight="false" outlineLevel="0" collapsed="false">
      <c r="A50" s="65" t="n">
        <v>2040</v>
      </c>
      <c r="B50" s="75"/>
      <c r="C50" s="73" t="n">
        <f aca="false">'Central scenario'!AL29</f>
        <v>-0.0128669048808766</v>
      </c>
      <c r="D50" s="73" t="n">
        <f aca="false">'Central scenario'!BO29</f>
        <v>-0.026158204909071</v>
      </c>
      <c r="E50" s="70" t="n">
        <f aca="false">'Low scenario'!AL29</f>
        <v>-0.0265685812847834</v>
      </c>
      <c r="F50" s="70" t="n">
        <f aca="false">'Low scenario'!BO29</f>
        <v>-0.0418878208934416</v>
      </c>
      <c r="G50" s="70" t="n">
        <f aca="false">'High scenario'!AL29</f>
        <v>0.00560166622965238</v>
      </c>
      <c r="H50" s="70" t="n">
        <f aca="false">'High scenario'!BO29</f>
        <v>-0.00542695415360381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5"/>
  <sheetViews>
    <sheetView showFormulas="false" showGridLines="true" showRowColHeaders="true" showZeros="true" rightToLeft="false" tabSelected="false" showOutlineSymbols="true" defaultGridColor="true" view="normal" topLeftCell="X13" colorId="64" zoomScale="70" zoomScaleNormal="70" zoomScalePageLayoutView="100" workbookViewId="0">
      <selection pane="topLeft" activeCell="I109" activeCellId="1" sqref="A1:J105 I109"/>
    </sheetView>
  </sheetViews>
  <sheetFormatPr defaultColWidth="11.625" defaultRowHeight="12.75" zeroHeight="false" outlineLevelRow="0" outlineLevelCol="0"/>
  <sheetData>
    <row r="1" customFormat="false" ht="69.75" hidden="false" customHeight="true" outlineLevel="0" collapsed="false">
      <c r="B1" s="0" t="s">
        <v>79</v>
      </c>
      <c r="D1" s="0" t="s">
        <v>80</v>
      </c>
      <c r="F1" s="0" t="s">
        <v>81</v>
      </c>
      <c r="H1" s="0" t="s">
        <v>82</v>
      </c>
    </row>
    <row r="2" customFormat="false" ht="114.75" hidden="false" customHeight="false" outlineLevel="0" collapsed="false">
      <c r="A2" s="62"/>
      <c r="B2" s="63" t="s">
        <v>73</v>
      </c>
      <c r="C2" s="64" t="s">
        <v>0</v>
      </c>
      <c r="D2" s="64" t="s">
        <v>83</v>
      </c>
      <c r="E2" s="64" t="s">
        <v>75</v>
      </c>
      <c r="F2" s="64" t="s">
        <v>84</v>
      </c>
      <c r="G2" s="64" t="s">
        <v>77</v>
      </c>
      <c r="H2" s="64" t="s">
        <v>85</v>
      </c>
      <c r="I2" s="64"/>
    </row>
    <row r="3" customFormat="false" ht="12.75" hidden="false" customHeight="false" outlineLevel="0" collapsed="false">
      <c r="A3" s="62"/>
      <c r="B3" s="63"/>
      <c r="C3" s="62"/>
      <c r="D3" s="62"/>
      <c r="E3" s="62"/>
      <c r="F3" s="62"/>
      <c r="G3" s="62"/>
      <c r="H3" s="62"/>
      <c r="I3" s="62"/>
    </row>
    <row r="4" customFormat="false" ht="15.75" hidden="false" customHeight="false" outlineLevel="0" collapsed="false">
      <c r="A4" s="65" t="n">
        <v>1993</v>
      </c>
      <c r="B4" s="76" t="n">
        <v>-0.000446069275463893</v>
      </c>
      <c r="C4" s="77"/>
      <c r="D4" s="77"/>
      <c r="E4" s="77"/>
      <c r="F4" s="77"/>
      <c r="G4" s="77"/>
      <c r="H4" s="77"/>
      <c r="I4" s="62"/>
    </row>
    <row r="5" customFormat="false" ht="15.75" hidden="false" customHeight="false" outlineLevel="0" collapsed="false">
      <c r="A5" s="65" t="n">
        <v>1994</v>
      </c>
      <c r="B5" s="78" t="n">
        <v>-0.0130853294610615</v>
      </c>
      <c r="C5" s="77"/>
      <c r="D5" s="77"/>
      <c r="E5" s="77"/>
      <c r="F5" s="77"/>
      <c r="G5" s="77"/>
      <c r="H5" s="77"/>
      <c r="I5" s="62"/>
    </row>
    <row r="6" customFormat="false" ht="15.75" hidden="false" customHeight="false" outlineLevel="0" collapsed="false">
      <c r="A6" s="65" t="n">
        <v>1995</v>
      </c>
      <c r="B6" s="76" t="n">
        <v>-0.00637934959758819</v>
      </c>
      <c r="C6" s="77"/>
      <c r="D6" s="77"/>
      <c r="E6" s="77"/>
      <c r="F6" s="77"/>
      <c r="G6" s="77"/>
      <c r="H6" s="77"/>
      <c r="I6" s="62"/>
    </row>
    <row r="7" customFormat="false" ht="15.75" hidden="false" customHeight="false" outlineLevel="0" collapsed="false">
      <c r="A7" s="65" t="n">
        <v>1996</v>
      </c>
      <c r="B7" s="78" t="n">
        <v>-0.00528730473079139</v>
      </c>
      <c r="C7" s="77"/>
      <c r="D7" s="77"/>
      <c r="E7" s="77"/>
      <c r="F7" s="77"/>
      <c r="G7" s="77"/>
      <c r="H7" s="77"/>
      <c r="I7" s="62"/>
    </row>
    <row r="8" customFormat="false" ht="15.75" hidden="false" customHeight="false" outlineLevel="0" collapsed="false">
      <c r="A8" s="65" t="n">
        <v>1997</v>
      </c>
      <c r="B8" s="76" t="n">
        <v>-0.00315594528811225</v>
      </c>
      <c r="C8" s="77"/>
      <c r="D8" s="77"/>
      <c r="E8" s="77"/>
      <c r="F8" s="77"/>
      <c r="G8" s="77"/>
      <c r="H8" s="77"/>
      <c r="I8" s="62"/>
    </row>
    <row r="9" customFormat="false" ht="15.75" hidden="false" customHeight="false" outlineLevel="0" collapsed="false">
      <c r="A9" s="65" t="n">
        <v>1998</v>
      </c>
      <c r="B9" s="78" t="n">
        <v>-0.00266006212398561</v>
      </c>
      <c r="C9" s="77"/>
      <c r="D9" s="77"/>
      <c r="E9" s="77"/>
      <c r="F9" s="77"/>
      <c r="G9" s="77"/>
      <c r="H9" s="77"/>
      <c r="I9" s="62"/>
    </row>
    <row r="10" customFormat="false" ht="15.75" hidden="false" customHeight="false" outlineLevel="0" collapsed="false">
      <c r="A10" s="65" t="n">
        <v>1999</v>
      </c>
      <c r="B10" s="76" t="n">
        <v>-0.0077596880146275</v>
      </c>
      <c r="C10" s="77"/>
      <c r="D10" s="77"/>
      <c r="E10" s="77"/>
      <c r="F10" s="77"/>
      <c r="G10" s="77"/>
      <c r="H10" s="77"/>
      <c r="I10" s="62"/>
    </row>
    <row r="11" customFormat="false" ht="15.75" hidden="false" customHeight="false" outlineLevel="0" collapsed="false">
      <c r="A11" s="65" t="n">
        <v>2000</v>
      </c>
      <c r="B11" s="78" t="n">
        <v>-0.00673854445377408</v>
      </c>
      <c r="C11" s="77"/>
      <c r="D11" s="77"/>
      <c r="E11" s="77"/>
      <c r="F11" s="77"/>
      <c r="G11" s="77"/>
      <c r="H11" s="77"/>
      <c r="I11" s="62"/>
    </row>
    <row r="12" customFormat="false" ht="15.75" hidden="false" customHeight="false" outlineLevel="0" collapsed="false">
      <c r="A12" s="65" t="n">
        <v>2001</v>
      </c>
      <c r="B12" s="76" t="n">
        <v>-0.0101649287372602</v>
      </c>
      <c r="C12" s="77"/>
      <c r="D12" s="77"/>
      <c r="E12" s="77"/>
      <c r="F12" s="77"/>
      <c r="G12" s="77"/>
      <c r="H12" s="77"/>
      <c r="I12" s="62"/>
    </row>
    <row r="13" customFormat="false" ht="15.75" hidden="false" customHeight="false" outlineLevel="0" collapsed="false">
      <c r="A13" s="65" t="n">
        <v>2002</v>
      </c>
      <c r="B13" s="78" t="n">
        <v>-0.0114398617982835</v>
      </c>
      <c r="C13" s="77"/>
      <c r="D13" s="77"/>
      <c r="E13" s="77"/>
      <c r="F13" s="77"/>
      <c r="G13" s="77"/>
      <c r="H13" s="77"/>
      <c r="I13" s="62"/>
    </row>
    <row r="14" customFormat="false" ht="15.75" hidden="false" customHeight="false" outlineLevel="0" collapsed="false">
      <c r="A14" s="65" t="n">
        <v>2003</v>
      </c>
      <c r="B14" s="76" t="n">
        <v>-0.00492707399415027</v>
      </c>
      <c r="C14" s="77"/>
      <c r="D14" s="77"/>
      <c r="E14" s="77"/>
      <c r="F14" s="77"/>
      <c r="G14" s="77"/>
      <c r="H14" s="77"/>
      <c r="I14" s="62"/>
    </row>
    <row r="15" customFormat="false" ht="15.75" hidden="false" customHeight="false" outlineLevel="0" collapsed="false">
      <c r="A15" s="65" t="n">
        <v>2004</v>
      </c>
      <c r="B15" s="78" t="n">
        <v>0.00382133245719463</v>
      </c>
      <c r="C15" s="77"/>
      <c r="D15" s="77"/>
      <c r="E15" s="77"/>
      <c r="F15" s="77"/>
      <c r="G15" s="77"/>
      <c r="H15" s="77"/>
      <c r="I15" s="62"/>
    </row>
    <row r="16" customFormat="false" ht="15.75" hidden="false" customHeight="false" outlineLevel="0" collapsed="false">
      <c r="A16" s="65" t="n">
        <v>2005</v>
      </c>
      <c r="B16" s="76" t="n">
        <v>0.00757769102751198</v>
      </c>
      <c r="C16" s="77"/>
      <c r="D16" s="77"/>
      <c r="E16" s="77"/>
      <c r="F16" s="77"/>
      <c r="G16" s="77"/>
      <c r="H16" s="77"/>
      <c r="I16" s="62"/>
    </row>
    <row r="17" customFormat="false" ht="15.75" hidden="false" customHeight="false" outlineLevel="0" collapsed="false">
      <c r="A17" s="65" t="n">
        <v>2006</v>
      </c>
      <c r="B17" s="78" t="n">
        <v>0.00917791831736937</v>
      </c>
      <c r="C17" s="77"/>
      <c r="D17" s="77"/>
      <c r="E17" s="77"/>
      <c r="F17" s="77"/>
      <c r="G17" s="77"/>
      <c r="H17" s="77"/>
      <c r="I17" s="62"/>
    </row>
    <row r="18" customFormat="false" ht="15.75" hidden="false" customHeight="false" outlineLevel="0" collapsed="false">
      <c r="A18" s="65" t="n">
        <v>2007</v>
      </c>
      <c r="B18" s="76" t="n">
        <v>0.0108470293692913</v>
      </c>
      <c r="C18" s="77"/>
      <c r="D18" s="77"/>
      <c r="E18" s="77"/>
      <c r="F18" s="77"/>
      <c r="G18" s="77"/>
      <c r="H18" s="77"/>
      <c r="I18" s="62"/>
    </row>
    <row r="19" customFormat="false" ht="15.75" hidden="false" customHeight="false" outlineLevel="0" collapsed="false">
      <c r="A19" s="65" t="n">
        <v>2008</v>
      </c>
      <c r="B19" s="78" t="n">
        <v>0.00473047402209589</v>
      </c>
      <c r="C19" s="77"/>
      <c r="D19" s="77"/>
      <c r="E19" s="77"/>
      <c r="F19" s="77"/>
      <c r="G19" s="77"/>
      <c r="H19" s="77"/>
      <c r="I19" s="62"/>
    </row>
    <row r="20" customFormat="false" ht="15.75" hidden="false" customHeight="false" outlineLevel="0" collapsed="false">
      <c r="A20" s="65" t="n">
        <v>2009</v>
      </c>
      <c r="B20" s="76" t="n">
        <v>0.00347884656778641</v>
      </c>
      <c r="C20" s="77"/>
      <c r="D20" s="77"/>
      <c r="E20" s="77"/>
      <c r="F20" s="77"/>
      <c r="G20" s="77"/>
      <c r="H20" s="77"/>
      <c r="I20" s="62"/>
    </row>
    <row r="21" customFormat="false" ht="15.75" hidden="false" customHeight="false" outlineLevel="0" collapsed="false">
      <c r="A21" s="65" t="n">
        <v>2010</v>
      </c>
      <c r="B21" s="78" t="n">
        <v>0.00411235591593429</v>
      </c>
      <c r="C21" s="77"/>
      <c r="D21" s="77"/>
      <c r="E21" s="77"/>
      <c r="F21" s="77"/>
      <c r="G21" s="77"/>
      <c r="H21" s="77"/>
      <c r="I21" s="62"/>
    </row>
    <row r="22" customFormat="false" ht="15.75" hidden="false" customHeight="false" outlineLevel="0" collapsed="false">
      <c r="A22" s="65" t="n">
        <v>2011</v>
      </c>
      <c r="B22" s="76" t="n">
        <v>0.00326307905881009</v>
      </c>
      <c r="C22" s="77"/>
      <c r="D22" s="77"/>
      <c r="E22" s="77"/>
      <c r="F22" s="77"/>
      <c r="G22" s="77"/>
      <c r="H22" s="77"/>
      <c r="I22" s="62"/>
    </row>
    <row r="23" customFormat="false" ht="15.75" hidden="false" customHeight="false" outlineLevel="0" collapsed="false">
      <c r="A23" s="65" t="n">
        <v>2012</v>
      </c>
      <c r="B23" s="78" t="n">
        <v>0.00105161751029002</v>
      </c>
      <c r="C23" s="77"/>
      <c r="D23" s="77"/>
      <c r="E23" s="77"/>
      <c r="F23" s="77"/>
      <c r="G23" s="77"/>
      <c r="H23" s="77"/>
      <c r="I23" s="62"/>
    </row>
    <row r="24" customFormat="false" ht="15.75" hidden="false" customHeight="false" outlineLevel="0" collapsed="false">
      <c r="A24" s="65" t="n">
        <v>2013</v>
      </c>
      <c r="B24" s="76" t="n">
        <v>-0.000951668558161176</v>
      </c>
      <c r="C24" s="77"/>
      <c r="D24" s="77"/>
      <c r="E24" s="77"/>
      <c r="F24" s="77"/>
      <c r="G24" s="77"/>
      <c r="H24" s="77"/>
      <c r="I24" s="62"/>
    </row>
    <row r="25" customFormat="false" ht="15.75" hidden="false" customHeight="false" outlineLevel="0" collapsed="false">
      <c r="A25" s="65" t="n">
        <v>2014</v>
      </c>
      <c r="B25" s="78" t="n">
        <v>-0.00129286375596846</v>
      </c>
      <c r="C25" s="79" t="n">
        <f aca="false">'Central scenario'!AL3+SUM($C105:$J105)-$H105-$F105-SUM($K105:$Q105)</f>
        <v>0.00115825366281496</v>
      </c>
      <c r="D25" s="80" t="n">
        <f aca="false">C25</f>
        <v>0.00115825366281496</v>
      </c>
      <c r="E25" s="77"/>
      <c r="F25" s="77"/>
      <c r="G25" s="81"/>
      <c r="H25" s="77"/>
      <c r="I25" s="62"/>
    </row>
    <row r="26" customFormat="false" ht="15.75" hidden="false" customHeight="false" outlineLevel="0" collapsed="false">
      <c r="A26" s="65" t="n">
        <v>2015</v>
      </c>
      <c r="B26" s="76" t="n">
        <v>-0.00750733306177321</v>
      </c>
      <c r="C26" s="79" t="n">
        <f aca="false">'Central scenario'!AL4+SUM($C106:$J106)-$H106-$F106-SUM($K106:$Q106)</f>
        <v>-0.0116513100764571</v>
      </c>
      <c r="D26" s="80" t="n">
        <f aca="false">C26</f>
        <v>-0.0116513100764571</v>
      </c>
      <c r="E26" s="77"/>
      <c r="F26" s="77"/>
      <c r="G26" s="77"/>
      <c r="H26" s="77"/>
      <c r="I26" s="62"/>
    </row>
    <row r="27" customFormat="false" ht="15.75" hidden="false" customHeight="false" outlineLevel="0" collapsed="false">
      <c r="A27" s="65" t="n">
        <v>2016</v>
      </c>
      <c r="B27" s="78" t="n">
        <v>-0.0203467996958489</v>
      </c>
      <c r="C27" s="79" t="n">
        <f aca="false">'Central scenario'!AL5+SUM($C107:$J107)-$H107-$F107-SUM($K107:$Q107)</f>
        <v>-0.0153813483661033</v>
      </c>
      <c r="D27" s="79" t="n">
        <f aca="false">'Central scenario'!BO5+SUM($C107:$J107)-$H107-$F107-SUM($K107:$R107)</f>
        <v>-0.0192253939599372</v>
      </c>
      <c r="E27" s="77"/>
      <c r="F27" s="77"/>
      <c r="G27" s="77"/>
      <c r="H27" s="77"/>
      <c r="I27" s="62"/>
    </row>
    <row r="28" customFormat="false" ht="15.75" hidden="false" customHeight="false" outlineLevel="0" collapsed="false">
      <c r="A28" s="65" t="n">
        <v>2017</v>
      </c>
      <c r="B28" s="76" t="n">
        <v>-0.0241047020081896</v>
      </c>
      <c r="C28" s="79" t="n">
        <f aca="false">'Central scenario'!AL6+SUM($C108:$J108)-$H108-$F108-SUM($K108:$Q108)</f>
        <v>-0.0182086099811397</v>
      </c>
      <c r="D28" s="79" t="n">
        <f aca="false">'Central scenario'!BO6+SUM($C108:$J108)-$H108-$F108-SUM($K108:$R108)</f>
        <v>-0.0260777248958302</v>
      </c>
      <c r="E28" s="82"/>
      <c r="F28" s="83"/>
      <c r="G28" s="83"/>
      <c r="H28" s="83"/>
      <c r="I28" s="70"/>
    </row>
    <row r="29" customFormat="false" ht="15.75" hidden="false" customHeight="false" outlineLevel="0" collapsed="false">
      <c r="A29" s="65" t="n">
        <v>2018</v>
      </c>
      <c r="B29" s="78" t="n">
        <v>-0.0182717978002125</v>
      </c>
      <c r="C29" s="79" t="n">
        <f aca="false">'Central scenario'!$AL7+SUM($C109:$J109)-$F109-SUM($K109:$Q109)</f>
        <v>-0.00907061593981025</v>
      </c>
      <c r="D29" s="79" t="n">
        <f aca="false">'Central scenario'!BO7+SUM($C109:$J109)-$F109-SUM($K109:$R109)</f>
        <v>-0.0215653565486653</v>
      </c>
      <c r="E29" s="83"/>
      <c r="F29" s="83"/>
      <c r="G29" s="83"/>
      <c r="H29" s="83"/>
      <c r="I29" s="70"/>
    </row>
    <row r="30" customFormat="false" ht="15.75" hidden="false" customHeight="false" outlineLevel="0" collapsed="false">
      <c r="A30" s="65" t="n">
        <v>2019</v>
      </c>
      <c r="B30" s="76" t="n">
        <v>-0.0261904790563603</v>
      </c>
      <c r="C30" s="79" t="n">
        <f aca="false">'Central scenario'!$AL8+SUM($D$113:$J$113)-SUM($K$113:$Q$113)</f>
        <v>-0.0143622318063248</v>
      </c>
      <c r="D30" s="79" t="n">
        <f aca="false">'Central scenario'!$BO8+SUM($D$113:$J$113)-SUM($K$113:$Q$113)-$I$113*12/15</f>
        <v>-0.027662227863655</v>
      </c>
      <c r="E30" s="83" t="n">
        <f aca="false">'Low scenario'!$AL8+SUM($D$113:$J$113)-SUM($K$113:$Q$113)</f>
        <v>-0.013230021756983</v>
      </c>
      <c r="F30" s="83" t="n">
        <f aca="false">'Low scenario'!$BO8+SUM($D$113:$J$113)-SUM($K$113:$Q$113)-$I$113*12/15</f>
        <v>-0.0265300178143132</v>
      </c>
      <c r="G30" s="83" t="n">
        <f aca="false">'High scenario'!$AL8+SUM($D$113:$J$113)-SUM($K$113:$Q$113)</f>
        <v>-0.0138412735309032</v>
      </c>
      <c r="H30" s="83" t="n">
        <f aca="false">'High scenario'!$BO8+SUM($D$113:$J$113)-SUM($K$113:$Q$113)-$I$113*12/15</f>
        <v>-0.0271344709812991</v>
      </c>
      <c r="I30" s="70"/>
    </row>
    <row r="31" customFormat="false" ht="12.75" hidden="false" customHeight="false" outlineLevel="0" collapsed="false">
      <c r="A31" s="65" t="n">
        <v>2020</v>
      </c>
      <c r="B31" s="77"/>
      <c r="C31" s="79" t="n">
        <f aca="false">'Central scenario'!$AL9+SUM($D$113:$J$113)-SUM($K$113:$Q$113)</f>
        <v>-0.0178299021416075</v>
      </c>
      <c r="D31" s="79" t="n">
        <f aca="false">'Central scenario'!$BO9+SUM($D$113:$J$113)-SUM($K$113:$Q$113)-$I$113</f>
        <v>-0.0345781797024016</v>
      </c>
      <c r="E31" s="83" t="n">
        <f aca="false">'Low scenario'!$AL9+SUM($D$113:$J$113)-SUM($K$113:$Q$113)</f>
        <v>-0.0116308897950035</v>
      </c>
      <c r="F31" s="83" t="n">
        <f aca="false">'Low scenario'!$BO9+SUM($D$113:$J$113)-SUM($K$113:$Q$113)-$I$113</f>
        <v>-0.0283042997966292</v>
      </c>
      <c r="G31" s="83" t="n">
        <f aca="false">'High scenario'!$AL9+SUM($D$113:$J$113)-SUM($K$113:$Q$113)</f>
        <v>-0.00907085562207901</v>
      </c>
      <c r="H31" s="83" t="n">
        <f aca="false">'High scenario'!$BO9+SUM($D$113:$J$113)-SUM($K$113:$Q$113)-$I$113</f>
        <v>-0.0257284135111912</v>
      </c>
      <c r="I31" s="70"/>
    </row>
    <row r="32" customFormat="false" ht="12.75" hidden="false" customHeight="false" outlineLevel="0" collapsed="false">
      <c r="A32" s="65" t="n">
        <v>2021</v>
      </c>
      <c r="B32" s="77"/>
      <c r="C32" s="79" t="n">
        <f aca="false">'Central scenario'!$AL10+SUM($D$113:$J$113)-SUM($K$113:$Q$113)</f>
        <v>-0.0146474430279748</v>
      </c>
      <c r="D32" s="79" t="n">
        <f aca="false">'Central scenario'!$BO10+SUM($D$113:$J$113)-SUM($K$113:$Q$113)-$I$113</f>
        <v>-0.031798468360793</v>
      </c>
      <c r="E32" s="83" t="n">
        <f aca="false">'Low scenario'!$AL10+SUM($D$113:$J$113)-SUM($K$113:$Q$113)</f>
        <v>-0.011205656069382</v>
      </c>
      <c r="F32" s="83" t="n">
        <f aca="false">'Low scenario'!$BO10+SUM($D$113:$J$113)-SUM($K$113:$Q$113)-$I$113</f>
        <v>-0.0282925141234817</v>
      </c>
      <c r="G32" s="83" t="n">
        <f aca="false">'High scenario'!$AL10+SUM($D$113:$J$113)-SUM($K$113:$Q$113)</f>
        <v>-0.00441145061797492</v>
      </c>
      <c r="H32" s="83" t="n">
        <f aca="false">'High scenario'!$BO10+SUM($D$113:$J$113)-SUM($K$113:$Q$113)-$I$113</f>
        <v>-0.0215204660227488</v>
      </c>
      <c r="I32" s="70"/>
    </row>
    <row r="33" customFormat="false" ht="12.75" hidden="false" customHeight="false" outlineLevel="0" collapsed="false">
      <c r="A33" s="65" t="n">
        <v>2022</v>
      </c>
      <c r="B33" s="77"/>
      <c r="C33" s="79" t="n">
        <f aca="false">'Central scenario'!$AL11+SUM($D$113:$J$113)-SUM($K$113:$Q$113)</f>
        <v>-0.0132796076473325</v>
      </c>
      <c r="D33" s="79" t="n">
        <f aca="false">'Central scenario'!$BO11+SUM($D$113:$J$113)-SUM($K$113:$Q$113)-$I$113</f>
        <v>-0.0308499349379642</v>
      </c>
      <c r="E33" s="83" t="n">
        <f aca="false">'Low scenario'!$AL11+SUM($D$113:$J$113)-SUM($K$113:$Q$113)</f>
        <v>-0.0119704070935994</v>
      </c>
      <c r="F33" s="83" t="n">
        <f aca="false">'Low scenario'!$BO11+SUM($D$113:$J$113)-SUM($K$113:$Q$113)-$I$113</f>
        <v>-0.0294625697789656</v>
      </c>
      <c r="G33" s="83" t="n">
        <f aca="false">'High scenario'!$AL11+SUM($D$113:$J$113)-SUM($K$113:$Q$113)</f>
        <v>-0.00402834388255796</v>
      </c>
      <c r="H33" s="83" t="n">
        <f aca="false">'High scenario'!$BO11+SUM($D$113:$J$113)-SUM($K$113:$Q$113)-$I$113</f>
        <v>-0.0215631496967985</v>
      </c>
      <c r="I33" s="70"/>
    </row>
    <row r="34" customFormat="false" ht="12.75" hidden="false" customHeight="false" outlineLevel="0" collapsed="false">
      <c r="A34" s="65" t="n">
        <v>2023</v>
      </c>
      <c r="B34" s="77"/>
      <c r="C34" s="79" t="n">
        <f aca="false">'Central scenario'!$AL12+SUM($D$113:$J$113)-SUM($K$113:$Q$113)</f>
        <v>-0.0109122575459958</v>
      </c>
      <c r="D34" s="79" t="n">
        <f aca="false">'Central scenario'!$BO12+SUM($D$113:$J$113)-SUM($K$113:$Q$113)-$I$113</f>
        <v>-0.0287528365476624</v>
      </c>
      <c r="E34" s="83" t="n">
        <f aca="false">'Low scenario'!$AL12+SUM($D$113:$J$113)-SUM($K$113:$Q$113)</f>
        <v>-0.0121411021718498</v>
      </c>
      <c r="F34" s="83" t="n">
        <f aca="false">'Low scenario'!$BO12+SUM($D$113:$J$113)-SUM($K$113:$Q$113)-$I$113</f>
        <v>-0.0299336413146685</v>
      </c>
      <c r="G34" s="83" t="n">
        <f aca="false">'High scenario'!$AL12+SUM($D$113:$J$113)-SUM($K$113:$Q$113)</f>
        <v>-0.0034285183011207</v>
      </c>
      <c r="H34" s="83" t="n">
        <f aca="false">'High scenario'!$BO12+SUM($D$113:$J$113)-SUM($K$113:$Q$113)-$I$113</f>
        <v>-0.0211788605526813</v>
      </c>
      <c r="I34" s="70"/>
    </row>
    <row r="35" customFormat="false" ht="12.75" hidden="false" customHeight="false" outlineLevel="0" collapsed="false">
      <c r="A35" s="65" t="n">
        <v>2024</v>
      </c>
      <c r="B35" s="77"/>
      <c r="C35" s="82" t="n">
        <f aca="false">'Central scenario'!$AL13+SUM($D$113:$J$113)-SUM($K$113:$Q$113)</f>
        <v>-0.011244278847371</v>
      </c>
      <c r="D35" s="82" t="n">
        <f aca="false">'Central scenario'!$BO13+SUM($D$113:$J$113)-SUM($K$113:$Q$113)-$I$113</f>
        <v>-0.0294224346271024</v>
      </c>
      <c r="E35" s="83" t="n">
        <f aca="false">'Low scenario'!$AL13+SUM($D$113:$J$113)-SUM($K$113:$Q$113)</f>
        <v>-0.0128306395243145</v>
      </c>
      <c r="F35" s="83" t="n">
        <f aca="false">'Low scenario'!$BO13+SUM($D$113:$J$113)-SUM($K$113:$Q$113)-$I$113</f>
        <v>-0.0309834761032303</v>
      </c>
      <c r="G35" s="83" t="n">
        <f aca="false">'High scenario'!$AL13+SUM($D$113:$J$113)-SUM($K$113:$Q$113)</f>
        <v>-0.00169542828194852</v>
      </c>
      <c r="H35" s="83" t="n">
        <f aca="false">'High scenario'!$BO13+SUM($D$113:$J$113)-SUM($K$113:$Q$113)-$I$113</f>
        <v>-0.019753399480356</v>
      </c>
      <c r="I35" s="70"/>
    </row>
    <row r="36" customFormat="false" ht="12.75" hidden="false" customHeight="false" outlineLevel="0" collapsed="false">
      <c r="A36" s="65" t="n">
        <v>2025</v>
      </c>
      <c r="B36" s="77"/>
      <c r="C36" s="84" t="n">
        <f aca="false">'Central scenario'!$AL14+SUM($D$113:$J$113)-SUM($K$113:$Q$113)</f>
        <v>-0.0111692291066967</v>
      </c>
      <c r="D36" s="84" t="n">
        <f aca="false">'Central scenario'!$BO14+SUM($D$113:$J$113)-SUM($K$113:$Q$113)-$I$113</f>
        <v>-0.030290699583106</v>
      </c>
      <c r="E36" s="83" t="n">
        <f aca="false">'Low scenario'!$AL14+SUM($D$113:$J$113)-SUM($K$113:$Q$113)</f>
        <v>-0.0134016607776928</v>
      </c>
      <c r="F36" s="83" t="n">
        <f aca="false">'Low scenario'!$BO14+SUM($D$113:$J$113)-SUM($K$113:$Q$113)-$I$113</f>
        <v>-0.0324985852071005</v>
      </c>
      <c r="G36" s="83" t="n">
        <f aca="false">'High scenario'!$AL14+SUM($D$113:$J$113)-SUM($K$113:$Q$113)</f>
        <v>0.000823428045524748</v>
      </c>
      <c r="H36" s="83" t="n">
        <f aca="false">'High scenario'!$BO14+SUM($D$113:$J$113)-SUM($K$113:$Q$113)-$I$113</f>
        <v>-0.0180881957953213</v>
      </c>
      <c r="I36" s="70"/>
    </row>
    <row r="37" customFormat="false" ht="12.75" hidden="false" customHeight="false" outlineLevel="0" collapsed="false">
      <c r="A37" s="65" t="n">
        <v>2026</v>
      </c>
      <c r="B37" s="77"/>
      <c r="C37" s="85" t="n">
        <f aca="false">'Central scenario'!$AL15+SUM($D$113:$J$113)-SUM($K$113:$Q$113)</f>
        <v>-0.00904356144967553</v>
      </c>
      <c r="D37" s="85" t="n">
        <f aca="false">'Central scenario'!$BO15+SUM($D$113:$J$113)-SUM($K$113:$Q$113)-$I$113</f>
        <v>-0.0293054064023281</v>
      </c>
      <c r="E37" s="83" t="n">
        <f aca="false">'Low scenario'!$AL15+SUM($D$113:$J$113)-SUM($K$113:$Q$113)</f>
        <v>-0.0113174555340989</v>
      </c>
      <c r="F37" s="83" t="n">
        <f aca="false">'Low scenario'!$BO15+SUM($D$113:$J$113)-SUM($K$113:$Q$113)-$I$113</f>
        <v>-0.0314717661773548</v>
      </c>
      <c r="G37" s="83" t="n">
        <f aca="false">'High scenario'!$AL15+SUM($D$113:$J$113)-SUM($K$113:$Q$113)</f>
        <v>0.00325281004585736</v>
      </c>
      <c r="H37" s="83" t="n">
        <f aca="false">'High scenario'!$BO15+SUM($D$113:$J$113)-SUM($K$113:$Q$113)-$I$113</f>
        <v>-0.0166715429984741</v>
      </c>
      <c r="I37" s="70"/>
    </row>
    <row r="38" customFormat="false" ht="12.75" hidden="false" customHeight="false" outlineLevel="0" collapsed="false">
      <c r="A38" s="65" t="n">
        <v>2027</v>
      </c>
      <c r="B38" s="77"/>
      <c r="C38" s="85" t="n">
        <f aca="false">'Central scenario'!$AL16+SUM($D$113:$J$113)-SUM($K$113:$Q$113)</f>
        <v>-0.00692953112495983</v>
      </c>
      <c r="D38" s="85" t="n">
        <f aca="false">'Central scenario'!$BO16+SUM($D$113:$J$113)-SUM($K$113:$Q$113)-$I$113</f>
        <v>-0.0279407147836812</v>
      </c>
      <c r="E38" s="83" t="n">
        <f aca="false">'Low scenario'!$AL16+SUM($D$113:$J$113)-SUM($K$113:$Q$113)</f>
        <v>-0.00965165212503841</v>
      </c>
      <c r="F38" s="83" t="n">
        <f aca="false">'Low scenario'!$BO16+SUM($D$113:$J$113)-SUM($K$113:$Q$113)-$I$113</f>
        <v>-0.0307478218723136</v>
      </c>
      <c r="G38" s="83" t="n">
        <f aca="false">'High scenario'!$AL16+SUM($D$113:$J$113)-SUM($K$113:$Q$113)</f>
        <v>0.00603525786238921</v>
      </c>
      <c r="H38" s="83" t="n">
        <f aca="false">'High scenario'!$BO16+SUM($D$113:$J$113)-SUM($K$113:$Q$113)-$I$113</f>
        <v>-0.0144487377338642</v>
      </c>
      <c r="I38" s="70"/>
    </row>
    <row r="39" customFormat="false" ht="12.75" hidden="false" customHeight="false" outlineLevel="0" collapsed="false">
      <c r="A39" s="65" t="n">
        <v>2028</v>
      </c>
      <c r="B39" s="80"/>
      <c r="C39" s="85" t="n">
        <f aca="false">'Central scenario'!$AL17+SUM($D$113:$J$113)-SUM($K$113:$Q$113)</f>
        <v>-0.00488298581535253</v>
      </c>
      <c r="D39" s="85" t="n">
        <f aca="false">'Central scenario'!$BO17+SUM($D$113:$J$113)-SUM($K$113:$Q$113)-$I$113</f>
        <v>-0.0267592903545247</v>
      </c>
      <c r="E39" s="83" t="n">
        <f aca="false">'Low scenario'!$AL17+SUM($D$113:$J$113)-SUM($K$113:$Q$113)</f>
        <v>-0.00754586989787756</v>
      </c>
      <c r="F39" s="83" t="n">
        <f aca="false">'Low scenario'!$BO17+SUM($D$113:$J$113)-SUM($K$113:$Q$113)-$I$113</f>
        <v>-0.0295966784991038</v>
      </c>
      <c r="G39" s="83" t="n">
        <f aca="false">'High scenario'!$AL17+SUM($D$113:$J$113)-SUM($K$113:$Q$113)</f>
        <v>0.00860325576713272</v>
      </c>
      <c r="H39" s="83" t="n">
        <f aca="false">'High scenario'!$BO17+SUM($D$113:$J$113)-SUM($K$113:$Q$113)-$I$113</f>
        <v>-0.0126281999577651</v>
      </c>
      <c r="I39" s="70"/>
    </row>
    <row r="40" customFormat="false" ht="12.75" hidden="false" customHeight="false" outlineLevel="0" collapsed="false">
      <c r="A40" s="65" t="n">
        <v>2029</v>
      </c>
      <c r="B40" s="80"/>
      <c r="C40" s="84" t="n">
        <f aca="false">'Central scenario'!$AL18+SUM($D$113:$J$113)-SUM($K$113:$Q$113)</f>
        <v>-0.00243840748992162</v>
      </c>
      <c r="D40" s="84" t="n">
        <f aca="false">'Central scenario'!$BO18+SUM($D$113:$J$113)-SUM($K$113:$Q$113)-$I$113</f>
        <v>-0.024938342120395</v>
      </c>
      <c r="E40" s="83" t="n">
        <f aca="false">'Low scenario'!$AL18+SUM($D$113:$J$113)-SUM($K$113:$Q$113)</f>
        <v>-0.00713311937033657</v>
      </c>
      <c r="F40" s="83" t="n">
        <f aca="false">'Low scenario'!$BO18+SUM($D$113:$J$113)-SUM($K$113:$Q$113)-$I$113</f>
        <v>-0.0299893256060552</v>
      </c>
      <c r="G40" s="83" t="n">
        <f aca="false">'High scenario'!$AL18+SUM($D$113:$J$113)-SUM($K$113:$Q$113)</f>
        <v>0.0114342279248768</v>
      </c>
      <c r="H40" s="83" t="n">
        <f aca="false">'High scenario'!$BO18+SUM($D$113:$J$113)-SUM($K$113:$Q$113)-$I$113</f>
        <v>-0.0104589969714386</v>
      </c>
      <c r="I40" s="70"/>
    </row>
    <row r="41" customFormat="false" ht="12.75" hidden="false" customHeight="false" outlineLevel="0" collapsed="false">
      <c r="A41" s="65" t="n">
        <v>2030</v>
      </c>
      <c r="B41" s="80"/>
      <c r="C41" s="85" t="n">
        <f aca="false">'Central scenario'!$AL19+SUM($D$113:$J$113)-SUM($K$113:$Q$113)</f>
        <v>-0.000373355592196575</v>
      </c>
      <c r="D41" s="85" t="n">
        <f aca="false">'Central scenario'!$BO19+SUM($D$113:$J$113)-SUM($K$113:$Q$113)-$I$113</f>
        <v>-0.0234942568509781</v>
      </c>
      <c r="E41" s="83" t="n">
        <f aca="false">'Low scenario'!$AL19+SUM($D$113:$J$113)-SUM($K$113:$Q$113)</f>
        <v>-0.00582088140766192</v>
      </c>
      <c r="F41" s="83" t="n">
        <f aca="false">'Low scenario'!$BO19+SUM($D$113:$J$113)-SUM($K$113:$Q$113)-$I$113</f>
        <v>-0.0293175596853719</v>
      </c>
      <c r="G41" s="83" t="n">
        <f aca="false">'High scenario'!$AL19+SUM($D$113:$J$113)-SUM($K$113:$Q$113)</f>
        <v>0.0133612040476078</v>
      </c>
      <c r="H41" s="83" t="n">
        <f aca="false">'High scenario'!$BO19+SUM($D$113:$J$113)-SUM($K$113:$Q$113)-$I$113</f>
        <v>-0.00918521248377869</v>
      </c>
      <c r="I41" s="70"/>
    </row>
    <row r="42" customFormat="false" ht="12.75" hidden="false" customHeight="false" outlineLevel="0" collapsed="false">
      <c r="A42" s="65" t="n">
        <v>2031</v>
      </c>
      <c r="B42" s="80"/>
      <c r="C42" s="85" t="n">
        <f aca="false">'Central scenario'!$AL20+SUM($D$113:$J$113)-SUM($K$113:$Q$113)</f>
        <v>0.000426449841895212</v>
      </c>
      <c r="D42" s="85" t="n">
        <f aca="false">'Central scenario'!$BO20+SUM($D$113:$J$113)-SUM($K$113:$Q$113)-$I$113</f>
        <v>-0.0233252371008106</v>
      </c>
      <c r="E42" s="83" t="n">
        <f aca="false">'Low scenario'!$AL20+SUM($D$113:$J$113)-SUM($K$113:$Q$113)</f>
        <v>-0.00584049566213404</v>
      </c>
      <c r="F42" s="83" t="n">
        <f aca="false">'Low scenario'!$BO20+SUM($D$113:$J$113)-SUM($K$113:$Q$113)-$I$113</f>
        <v>-0.0299041055651337</v>
      </c>
      <c r="G42" s="83" t="n">
        <f aca="false">'High scenario'!$AL20+SUM($D$113:$J$113)-SUM($K$113:$Q$113)</f>
        <v>0.0158633453266666</v>
      </c>
      <c r="H42" s="83" t="n">
        <f aca="false">'High scenario'!$BO20+SUM($D$113:$J$113)-SUM($K$113:$Q$113)-$I$113</f>
        <v>-0.0070889648588394</v>
      </c>
      <c r="I42" s="70"/>
    </row>
    <row r="43" customFormat="false" ht="12.75" hidden="false" customHeight="false" outlineLevel="0" collapsed="false">
      <c r="A43" s="65" t="n">
        <v>2032</v>
      </c>
      <c r="B43" s="80"/>
      <c r="C43" s="85" t="n">
        <f aca="false">'Central scenario'!$AL21+SUM($D$113:$J$113)-SUM($K$113:$Q$113)</f>
        <v>0.00179490241479549</v>
      </c>
      <c r="D43" s="85" t="n">
        <f aca="false">'Central scenario'!$BO21+SUM($D$113:$J$113)-SUM($K$113:$Q$113)-$I$113</f>
        <v>-0.0226497598289846</v>
      </c>
      <c r="E43" s="83" t="n">
        <f aca="false">'Low scenario'!$AL21+SUM($D$113:$J$113)-SUM($K$113:$Q$113)</f>
        <v>-0.00571789184747767</v>
      </c>
      <c r="F43" s="83" t="n">
        <f aca="false">'Low scenario'!$BO21+SUM($D$113:$J$113)-SUM($K$113:$Q$113)-$I$113</f>
        <v>-0.0307839999922031</v>
      </c>
      <c r="G43" s="83" t="n">
        <f aca="false">'High scenario'!$AL21+SUM($D$113:$J$113)-SUM($K$113:$Q$113)</f>
        <v>0.0176521473935818</v>
      </c>
      <c r="H43" s="83" t="n">
        <f aca="false">'High scenario'!$BO21+SUM($D$113:$J$113)-SUM($K$113:$Q$113)-$I$113</f>
        <v>-0.0057776595459398</v>
      </c>
      <c r="I43" s="70"/>
    </row>
    <row r="44" customFormat="false" ht="12.75" hidden="false" customHeight="false" outlineLevel="0" collapsed="false">
      <c r="A44" s="65" t="n">
        <v>2033</v>
      </c>
      <c r="B44" s="80"/>
      <c r="C44" s="84" t="n">
        <f aca="false">'Central scenario'!$AL22+SUM($D$113:$J$113)-SUM($K$113:$Q$113)</f>
        <v>0.00433311985797484</v>
      </c>
      <c r="D44" s="84" t="n">
        <f aca="false">'Central scenario'!$BO22+SUM($D$113:$J$113)-SUM($K$113:$Q$113)-$I$113</f>
        <v>-0.0209373755041527</v>
      </c>
      <c r="E44" s="83" t="n">
        <f aca="false">'Low scenario'!$AL22+SUM($D$113:$J$113)-SUM($K$113:$Q$113)</f>
        <v>-0.00484731461536164</v>
      </c>
      <c r="F44" s="83" t="n">
        <f aca="false">'Low scenario'!$BO22+SUM($D$113:$J$113)-SUM($K$113:$Q$113)-$I$113</f>
        <v>-0.0309882801061598</v>
      </c>
      <c r="G44" s="83" t="n">
        <f aca="false">'High scenario'!$AL22+SUM($D$113:$J$113)-SUM($K$113:$Q$113)</f>
        <v>0.0190344691907485</v>
      </c>
      <c r="H44" s="83" t="n">
        <f aca="false">'High scenario'!$BO22+SUM($D$113:$J$113)-SUM($K$113:$Q$113)-$I$113</f>
        <v>-0.00471854931987402</v>
      </c>
      <c r="I44" s="70"/>
    </row>
    <row r="45" customFormat="false" ht="12.75" hidden="false" customHeight="false" outlineLevel="0" collapsed="false">
      <c r="A45" s="65" t="n">
        <v>2034</v>
      </c>
      <c r="B45" s="80"/>
      <c r="C45" s="85" t="n">
        <f aca="false">'Central scenario'!$AL23+SUM($D$113:$J$113)-SUM($K$113:$Q$113)</f>
        <v>0.0061017208903633</v>
      </c>
      <c r="D45" s="85" t="n">
        <f aca="false">'Central scenario'!$BO23+SUM($D$113:$J$113)-SUM($K$113:$Q$113)-$I$113</f>
        <v>-0.0196901256384624</v>
      </c>
      <c r="E45" s="83" t="n">
        <f aca="false">'Low scenario'!$AL23+SUM($D$113:$J$113)-SUM($K$113:$Q$113)</f>
        <v>-0.00484114383198618</v>
      </c>
      <c r="F45" s="83" t="n">
        <f aca="false">'Low scenario'!$BO23+SUM($D$113:$J$113)-SUM($K$113:$Q$113)-$I$113</f>
        <v>-0.0316697930245545</v>
      </c>
      <c r="G45" s="83" t="n">
        <f aca="false">'High scenario'!$AL23+SUM($D$113:$J$113)-SUM($K$113:$Q$113)</f>
        <v>0.0205878445620074</v>
      </c>
      <c r="H45" s="83" t="n">
        <f aca="false">'High scenario'!$BO23+SUM($D$113:$J$113)-SUM($K$113:$Q$113)-$I$113</f>
        <v>-0.00345657494452626</v>
      </c>
      <c r="I45" s="70"/>
    </row>
    <row r="46" customFormat="false" ht="12.75" hidden="false" customHeight="false" outlineLevel="0" collapsed="false">
      <c r="A46" s="65" t="n">
        <v>2035</v>
      </c>
      <c r="B46" s="80"/>
      <c r="C46" s="85" t="n">
        <f aca="false">'Central scenario'!$AL24+SUM($D$113:$J$113)-SUM($K$113:$Q$113)</f>
        <v>0.00725738867779294</v>
      </c>
      <c r="D46" s="85" t="n">
        <f aca="false">'Central scenario'!$BO24+SUM($D$113:$J$113)-SUM($K$113:$Q$113)-$I$113</f>
        <v>-0.0189329922452859</v>
      </c>
      <c r="E46" s="83" t="n">
        <f aca="false">'Low scenario'!$AL24+SUM($D$113:$J$113)-SUM($K$113:$Q$113)</f>
        <v>-0.00498721887831038</v>
      </c>
      <c r="F46" s="83" t="n">
        <f aca="false">'Low scenario'!$BO24+SUM($D$113:$J$113)-SUM($K$113:$Q$113)-$I$113</f>
        <v>-0.0322767597693885</v>
      </c>
      <c r="G46" s="83" t="n">
        <f aca="false">'High scenario'!$AL24+SUM($D$113:$J$113)-SUM($K$113:$Q$113)</f>
        <v>0.0226948851643244</v>
      </c>
      <c r="H46" s="83" t="n">
        <f aca="false">'High scenario'!$BO24+SUM($D$113:$J$113)-SUM($K$113:$Q$113)-$I$113</f>
        <v>-0.00181343434989913</v>
      </c>
      <c r="I46" s="70"/>
    </row>
    <row r="47" customFormat="false" ht="12.75" hidden="false" customHeight="false" outlineLevel="0" collapsed="false">
      <c r="A47" s="65" t="n">
        <v>2036</v>
      </c>
      <c r="B47" s="80"/>
      <c r="C47" s="85" t="n">
        <f aca="false">'Central scenario'!$AL25+SUM($D$113:$J$113)-SUM($K$113:$Q$113)</f>
        <v>0.00810713833100144</v>
      </c>
      <c r="D47" s="85" t="n">
        <f aca="false">'Central scenario'!$BO25+SUM($D$113:$J$113)-SUM($K$113:$Q$113)-$I$113</f>
        <v>-0.0187150341087431</v>
      </c>
      <c r="E47" s="83" t="n">
        <f aca="false">'Low scenario'!$AL25+SUM($D$113:$J$113)-SUM($K$113:$Q$113)</f>
        <v>-0.00393374960639459</v>
      </c>
      <c r="F47" s="83" t="n">
        <f aca="false">'Low scenario'!$BO25+SUM($D$113:$J$113)-SUM($K$113:$Q$113)-$I$113</f>
        <v>-0.0317924434059252</v>
      </c>
      <c r="G47" s="83" t="n">
        <f aca="false">'High scenario'!$AL25+SUM($D$113:$J$113)-SUM($K$113:$Q$113)</f>
        <v>0.024322820113923</v>
      </c>
      <c r="H47" s="83" t="n">
        <f aca="false">'High scenario'!$BO25+SUM($D$113:$J$113)-SUM($K$113:$Q$113)-$I$113</f>
        <v>-0.000627706475908823</v>
      </c>
      <c r="I47" s="70"/>
    </row>
    <row r="48" customFormat="false" ht="12.75" hidden="false" customHeight="false" outlineLevel="0" collapsed="false">
      <c r="A48" s="65" t="n">
        <v>2037</v>
      </c>
      <c r="B48" s="80"/>
      <c r="C48" s="84" t="n">
        <f aca="false">'Central scenario'!$AL26+SUM($D$113:$J$113)-SUM($K$113:$Q$113)</f>
        <v>0.00854768032925335</v>
      </c>
      <c r="D48" s="84" t="n">
        <f aca="false">'Central scenario'!$BO26+SUM($D$113:$J$113)-SUM($K$113:$Q$113)-$I$113</f>
        <v>-0.019011840057222</v>
      </c>
      <c r="E48" s="83" t="n">
        <f aca="false">'Low scenario'!$AL26+SUM($D$113:$J$113)-SUM($K$113:$Q$113)</f>
        <v>-0.0034872630625492</v>
      </c>
      <c r="F48" s="83" t="n">
        <f aca="false">'Low scenario'!$BO26+SUM($D$113:$J$113)-SUM($K$113:$Q$113)-$I$113</f>
        <v>-0.0321441427757421</v>
      </c>
      <c r="G48" s="83" t="n">
        <f aca="false">'High scenario'!$AL26+SUM($D$113:$J$113)-SUM($K$113:$Q$113)</f>
        <v>0.0258933668154738</v>
      </c>
      <c r="H48" s="83" t="n">
        <f aca="false">'High scenario'!$BO26+SUM($D$113:$J$113)-SUM($K$113:$Q$113)-$I$113</f>
        <v>0.000424705834187212</v>
      </c>
      <c r="I48" s="70"/>
    </row>
    <row r="49" customFormat="false" ht="12.75" hidden="false" customHeight="false" outlineLevel="0" collapsed="false">
      <c r="A49" s="65" t="n">
        <v>2038</v>
      </c>
      <c r="B49" s="80"/>
      <c r="C49" s="85" t="n">
        <f aca="false">'Central scenario'!$AL27+SUM($D$113:$J$113)-SUM($K$113:$Q$113)</f>
        <v>0.00969427869754393</v>
      </c>
      <c r="D49" s="85" t="n">
        <f aca="false">'Central scenario'!$BO27+SUM($D$113:$J$113)-SUM($K$113:$Q$113)-$I$113</f>
        <v>-0.0182957032396502</v>
      </c>
      <c r="E49" s="83" t="n">
        <f aca="false">'Low scenario'!$AL27+SUM($D$113:$J$113)-SUM($K$113:$Q$113)</f>
        <v>-0.00243472431714445</v>
      </c>
      <c r="F49" s="83" t="n">
        <f aca="false">'Low scenario'!$BO27+SUM($D$113:$J$113)-SUM($K$113:$Q$113)-$I$113</f>
        <v>-0.0319183198828493</v>
      </c>
      <c r="G49" s="83" t="n">
        <f aca="false">'High scenario'!$AL27+SUM($D$113:$J$113)-SUM($K$113:$Q$113)</f>
        <v>0.0273068196967213</v>
      </c>
      <c r="H49" s="83" t="n">
        <f aca="false">'High scenario'!$BO27+SUM($D$113:$J$113)-SUM($K$113:$Q$113)-$I$113</f>
        <v>0.00146569563547936</v>
      </c>
      <c r="I49" s="70"/>
    </row>
    <row r="50" customFormat="false" ht="12.75" hidden="false" customHeight="false" outlineLevel="0" collapsed="false">
      <c r="A50" s="65" t="n">
        <v>2039</v>
      </c>
      <c r="B50" s="81"/>
      <c r="C50" s="85" t="n">
        <f aca="false">'Central scenario'!$AL28+SUM($D$113:$J$113)-SUM($K$113:$Q$113)</f>
        <v>0.0105837922862513</v>
      </c>
      <c r="D50" s="85" t="n">
        <f aca="false">'Central scenario'!$BO28+SUM($D$113:$J$113)-SUM($K$113:$Q$113)-$I$113</f>
        <v>-0.0178415616922389</v>
      </c>
      <c r="E50" s="83" t="n">
        <f aca="false">'Low scenario'!$AL28+SUM($D$113:$J$113)-SUM($K$113:$Q$113)</f>
        <v>-0.0025362213419408</v>
      </c>
      <c r="F50" s="83" t="n">
        <f aca="false">'Low scenario'!$BO28+SUM($D$113:$J$113)-SUM($K$113:$Q$113)-$I$113</f>
        <v>-0.0327543710312445</v>
      </c>
      <c r="G50" s="83" t="n">
        <f aca="false">'High scenario'!$AL28+SUM($D$113:$J$113)-SUM($K$113:$Q$113)</f>
        <v>0.0282753909259319</v>
      </c>
      <c r="H50" s="83" t="n">
        <f aca="false">'High scenario'!$BO28+SUM($D$113:$J$113)-SUM($K$113:$Q$113)-$I$113</f>
        <v>0.00195740693025463</v>
      </c>
      <c r="I50" s="70"/>
    </row>
    <row r="51" customFormat="false" ht="12.75" hidden="false" customHeight="false" outlineLevel="0" collapsed="false">
      <c r="A51" s="65" t="n">
        <v>2040</v>
      </c>
      <c r="B51" s="86"/>
      <c r="C51" s="85" t="n">
        <f aca="false">'Central scenario'!$AL29+SUM($D$113:$J$113)-SUM($K$113:$Q$113)</f>
        <v>0.0108627831249094</v>
      </c>
      <c r="D51" s="85" t="n">
        <f aca="false">'Central scenario'!$BO29+SUM($D$113:$J$113)-SUM($K$113:$Q$113)-$I$113</f>
        <v>-0.0179806769596796</v>
      </c>
      <c r="E51" s="83" t="n">
        <f aca="false">'Low scenario'!$AL29+SUM($D$113:$J$113)-SUM($K$113:$Q$113)</f>
        <v>-0.00283889327899726</v>
      </c>
      <c r="F51" s="83" t="n">
        <f aca="false">'Low scenario'!$BO29+SUM($D$113:$J$113)-SUM($K$113:$Q$113)-$I$113</f>
        <v>-0.0337102929440501</v>
      </c>
      <c r="G51" s="83" t="n">
        <f aca="false">'High scenario'!$AL29+SUM($D$113:$J$113)-SUM($K$113:$Q$113)</f>
        <v>0.0293313542354385</v>
      </c>
      <c r="H51" s="83" t="n">
        <f aca="false">'High scenario'!$BO29+SUM($D$113:$J$113)-SUM($K$113:$Q$113)-$I$113</f>
        <v>0.00275057379578764</v>
      </c>
      <c r="I51" s="70"/>
    </row>
    <row r="54" customFormat="false" ht="12.75" hidden="false" customHeight="false" outlineLevel="0" collapsed="false">
      <c r="C54" s="33"/>
      <c r="D54" s="33"/>
      <c r="E54" s="33"/>
      <c r="F54" s="33" t="s">
        <v>86</v>
      </c>
      <c r="G54" s="33"/>
      <c r="H54" s="33"/>
      <c r="I54" s="33"/>
      <c r="J54" s="33"/>
    </row>
    <row r="55" customFormat="false" ht="12.75" hidden="false" customHeight="false" outlineLevel="0" collapsed="false">
      <c r="C55" s="87" t="s">
        <v>87</v>
      </c>
      <c r="D55" s="87"/>
      <c r="E55" s="87"/>
      <c r="F55" s="87"/>
      <c r="G55" s="87"/>
      <c r="H55" s="87"/>
      <c r="I55" s="33"/>
      <c r="J55" s="87" t="s">
        <v>88</v>
      </c>
      <c r="K55" s="87"/>
      <c r="L55" s="87"/>
      <c r="M55" s="87"/>
      <c r="N55" s="87"/>
      <c r="O55" s="87"/>
      <c r="P55" s="87"/>
    </row>
    <row r="56" customFormat="false" ht="12.75" hidden="false" customHeight="false" outlineLevel="0" collapsed="false">
      <c r="B56" s="88"/>
      <c r="C56" s="89" t="s">
        <v>89</v>
      </c>
      <c r="D56" s="89"/>
      <c r="E56" s="89"/>
      <c r="F56" s="89"/>
      <c r="G56" s="89"/>
      <c r="H56" s="89"/>
      <c r="I56" s="89"/>
      <c r="J56" s="89"/>
      <c r="K56" s="90"/>
      <c r="L56" s="90" t="s">
        <v>90</v>
      </c>
      <c r="M56" s="90"/>
      <c r="N56" s="90"/>
      <c r="O56" s="90"/>
      <c r="P56" s="90"/>
      <c r="Q56" s="90"/>
      <c r="R56" s="90"/>
    </row>
    <row r="57" customFormat="false" ht="12.75" hidden="false" customHeight="false" outlineLevel="0" collapsed="false">
      <c r="B57" s="88"/>
      <c r="C57" s="91" t="s">
        <v>91</v>
      </c>
      <c r="D57" s="92" t="s">
        <v>92</v>
      </c>
      <c r="E57" s="91" t="s">
        <v>93</v>
      </c>
      <c r="F57" s="92" t="s">
        <v>94</v>
      </c>
      <c r="G57" s="91" t="s">
        <v>95</v>
      </c>
      <c r="H57" s="92" t="s">
        <v>96</v>
      </c>
      <c r="I57" s="91" t="s">
        <v>97</v>
      </c>
      <c r="J57" s="92" t="s">
        <v>98</v>
      </c>
      <c r="K57" s="92" t="s">
        <v>99</v>
      </c>
      <c r="L57" s="93" t="s">
        <v>100</v>
      </c>
      <c r="M57" s="92" t="s">
        <v>101</v>
      </c>
      <c r="N57" s="93" t="s">
        <v>102</v>
      </c>
      <c r="O57" s="92" t="s">
        <v>103</v>
      </c>
      <c r="P57" s="93" t="s">
        <v>104</v>
      </c>
      <c r="Q57" s="92" t="s">
        <v>105</v>
      </c>
      <c r="R57" s="93" t="s">
        <v>106</v>
      </c>
    </row>
    <row r="58" customFormat="false" ht="12.75" hidden="false" customHeight="false" outlineLevel="0" collapsed="false">
      <c r="B58" s="92" t="n">
        <v>1993</v>
      </c>
      <c r="C58" s="94" t="n">
        <v>853307.6</v>
      </c>
      <c r="D58" s="92"/>
      <c r="E58" s="92"/>
      <c r="F58" s="95"/>
      <c r="G58" s="92"/>
      <c r="H58" s="94"/>
      <c r="I58" s="94" t="n">
        <v>3015865.81949566</v>
      </c>
      <c r="J58" s="94"/>
      <c r="K58" s="96" t="n">
        <v>352371.13373</v>
      </c>
      <c r="L58" s="96"/>
      <c r="M58" s="96" t="n">
        <v>1036245.35282</v>
      </c>
      <c r="N58" s="96" t="n">
        <v>214541.63623</v>
      </c>
      <c r="O58" s="96" t="n">
        <v>0</v>
      </c>
      <c r="P58" s="96"/>
      <c r="Q58" s="96"/>
      <c r="R58" s="96"/>
    </row>
    <row r="59" customFormat="false" ht="12.75" hidden="false" customHeight="false" outlineLevel="0" collapsed="false">
      <c r="B59" s="88" t="n">
        <v>1994</v>
      </c>
      <c r="C59" s="97" t="n">
        <v>1164662.22</v>
      </c>
      <c r="D59" s="98"/>
      <c r="E59" s="98"/>
      <c r="F59" s="98"/>
      <c r="G59" s="98"/>
      <c r="H59" s="97"/>
      <c r="I59" s="97" t="n">
        <v>3226509.52498154</v>
      </c>
      <c r="J59" s="97"/>
      <c r="K59" s="94" t="n">
        <v>293763.12069</v>
      </c>
      <c r="L59" s="94"/>
      <c r="M59" s="94" t="n">
        <v>1287640.9398</v>
      </c>
      <c r="N59" s="94" t="n">
        <v>456594.30016</v>
      </c>
      <c r="O59" s="94" t="n">
        <v>0</v>
      </c>
      <c r="P59" s="94"/>
      <c r="Q59" s="94"/>
      <c r="R59" s="94"/>
    </row>
    <row r="60" customFormat="false" ht="12.75" hidden="false" customHeight="false" outlineLevel="0" collapsed="false">
      <c r="B60" s="88" t="n">
        <v>1995</v>
      </c>
      <c r="C60" s="94" t="n">
        <v>1243225.6</v>
      </c>
      <c r="D60" s="92"/>
      <c r="E60" s="92"/>
      <c r="F60" s="92"/>
      <c r="G60" s="92"/>
      <c r="H60" s="94"/>
      <c r="I60" s="94" t="n">
        <v>2990988.48141767</v>
      </c>
      <c r="J60" s="94"/>
      <c r="K60" s="96" t="n">
        <v>296927.9492</v>
      </c>
      <c r="L60" s="96"/>
      <c r="M60" s="96" t="n">
        <v>1187925.9343</v>
      </c>
      <c r="N60" s="96" t="n">
        <v>524982.07006</v>
      </c>
      <c r="O60" s="96" t="n">
        <v>0</v>
      </c>
      <c r="P60" s="96"/>
      <c r="Q60" s="96"/>
      <c r="R60" s="96"/>
    </row>
    <row r="61" customFormat="false" ht="12.75" hidden="false" customHeight="false" outlineLevel="0" collapsed="false">
      <c r="B61" s="88" t="n">
        <v>1996</v>
      </c>
      <c r="C61" s="97" t="n">
        <v>1456325.4</v>
      </c>
      <c r="D61" s="97"/>
      <c r="E61" s="98" t="n">
        <v>1903838.651715</v>
      </c>
      <c r="F61" s="97" t="n">
        <v>2338287</v>
      </c>
      <c r="G61" s="98" t="n">
        <v>172304</v>
      </c>
      <c r="H61" s="97"/>
      <c r="I61" s="97" t="n">
        <v>3231346.71425055</v>
      </c>
      <c r="J61" s="97" t="n">
        <v>516954.41</v>
      </c>
      <c r="K61" s="94" t="n">
        <v>330883.704</v>
      </c>
      <c r="L61" s="94"/>
      <c r="M61" s="94" t="n">
        <v>1011324.76855</v>
      </c>
      <c r="N61" s="94" t="n">
        <v>1019118.98165</v>
      </c>
      <c r="O61" s="94" t="n">
        <v>0</v>
      </c>
      <c r="P61" s="94"/>
      <c r="Q61" s="94"/>
      <c r="R61" s="94"/>
    </row>
    <row r="62" customFormat="false" ht="12.75" hidden="false" customHeight="false" outlineLevel="0" collapsed="false">
      <c r="B62" s="88" t="n">
        <v>1997</v>
      </c>
      <c r="C62" s="94" t="n">
        <v>1669177.74063</v>
      </c>
      <c r="D62" s="94"/>
      <c r="E62" s="92" t="n">
        <v>2043538.989492</v>
      </c>
      <c r="F62" s="94" t="n">
        <v>3917421</v>
      </c>
      <c r="G62" s="92" t="n">
        <v>193825</v>
      </c>
      <c r="H62" s="94"/>
      <c r="I62" s="94" t="n">
        <v>3598188.08761998</v>
      </c>
      <c r="J62" s="94" t="n">
        <v>1986806.99</v>
      </c>
      <c r="K62" s="96" t="n">
        <v>246102.79437</v>
      </c>
      <c r="L62" s="96"/>
      <c r="M62" s="96" t="n">
        <v>1102667.44057</v>
      </c>
      <c r="N62" s="96" t="n">
        <v>1011029.82583</v>
      </c>
      <c r="O62" s="96" t="n">
        <v>0</v>
      </c>
      <c r="P62" s="96"/>
      <c r="Q62" s="96"/>
      <c r="R62" s="96"/>
    </row>
    <row r="63" customFormat="false" ht="12.75" hidden="false" customHeight="false" outlineLevel="0" collapsed="false">
      <c r="B63" s="88" t="n">
        <v>1998</v>
      </c>
      <c r="C63" s="97" t="n">
        <v>1902253.64072</v>
      </c>
      <c r="D63" s="97" t="n">
        <v>43509.9</v>
      </c>
      <c r="E63" s="98" t="n">
        <v>2097707.449838</v>
      </c>
      <c r="F63" s="97" t="n">
        <v>3692434</v>
      </c>
      <c r="G63" s="98" t="n">
        <v>197766</v>
      </c>
      <c r="H63" s="97"/>
      <c r="I63" s="97" t="n">
        <v>3797640.46271228</v>
      </c>
      <c r="J63" s="97" t="n">
        <v>1855405.55</v>
      </c>
      <c r="K63" s="94" t="n">
        <v>231684.89787</v>
      </c>
      <c r="L63" s="94"/>
      <c r="M63" s="94" t="n">
        <v>1323795.24164</v>
      </c>
      <c r="N63" s="94" t="n">
        <v>1121821.99199</v>
      </c>
      <c r="O63" s="94" t="n">
        <v>0</v>
      </c>
      <c r="P63" s="94"/>
      <c r="Q63" s="94"/>
      <c r="R63" s="94"/>
    </row>
    <row r="64" customFormat="false" ht="12.75" hidden="false" customHeight="false" outlineLevel="0" collapsed="false">
      <c r="B64" s="88" t="n">
        <v>1999</v>
      </c>
      <c r="C64" s="94" t="n">
        <v>1850960.88511</v>
      </c>
      <c r="D64" s="94" t="n">
        <v>193381.3</v>
      </c>
      <c r="E64" s="92" t="n">
        <v>1876157.764481</v>
      </c>
      <c r="F64" s="94" t="n">
        <v>3587875</v>
      </c>
      <c r="G64" s="92" t="n">
        <v>196994</v>
      </c>
      <c r="H64" s="94"/>
      <c r="I64" s="94" t="n">
        <v>3702544.47452621</v>
      </c>
      <c r="J64" s="94" t="n">
        <v>1868434.31</v>
      </c>
      <c r="K64" s="96" t="n">
        <v>239526.32367</v>
      </c>
      <c r="L64" s="96"/>
      <c r="M64" s="96" t="n">
        <v>1408351.81663</v>
      </c>
      <c r="N64" s="96" t="n">
        <v>1053075.5174</v>
      </c>
      <c r="O64" s="96" t="n">
        <v>0</v>
      </c>
      <c r="P64" s="96"/>
      <c r="Q64" s="96"/>
      <c r="R64" s="96"/>
    </row>
    <row r="65" customFormat="false" ht="12.75" hidden="false" customHeight="false" outlineLevel="0" collapsed="false">
      <c r="B65" s="88" t="n">
        <v>2000</v>
      </c>
      <c r="C65" s="97" t="n">
        <v>2095954.20594</v>
      </c>
      <c r="D65" s="97" t="n">
        <v>225126.798267</v>
      </c>
      <c r="E65" s="98" t="n">
        <v>1959837.85384788</v>
      </c>
      <c r="F65" s="97" t="n">
        <v>3478201</v>
      </c>
      <c r="G65" s="98" t="n">
        <v>487254.75526</v>
      </c>
      <c r="H65" s="97"/>
      <c r="I65" s="97" t="n">
        <v>3765213.6844696</v>
      </c>
      <c r="J65" s="97" t="n">
        <v>1776845.4022295</v>
      </c>
      <c r="K65" s="94" t="n">
        <v>215402.99416</v>
      </c>
      <c r="L65" s="94"/>
      <c r="M65" s="94" t="n">
        <v>1300825.33734</v>
      </c>
      <c r="N65" s="94" t="n">
        <v>1093248.25442</v>
      </c>
      <c r="O65" s="94" t="n">
        <v>0</v>
      </c>
      <c r="P65" s="94"/>
      <c r="Q65" s="94"/>
      <c r="R65" s="94"/>
    </row>
    <row r="66" customFormat="false" ht="12.75" hidden="false" customHeight="false" outlineLevel="0" collapsed="false">
      <c r="B66" s="88" t="n">
        <v>2001</v>
      </c>
      <c r="C66" s="94" t="n">
        <v>1994592.07047</v>
      </c>
      <c r="D66" s="94" t="n">
        <v>213002.63159</v>
      </c>
      <c r="E66" s="92" t="n">
        <v>1582734.84789566</v>
      </c>
      <c r="F66" s="94" t="n">
        <v>3419627</v>
      </c>
      <c r="G66" s="92" t="n">
        <v>225853.29969</v>
      </c>
      <c r="H66" s="94" t="n">
        <v>2933082</v>
      </c>
      <c r="I66" s="94" t="n">
        <v>3343942.45631307</v>
      </c>
      <c r="J66" s="94" t="n">
        <v>1739519.1815753</v>
      </c>
      <c r="K66" s="96" t="n">
        <v>184976.21637</v>
      </c>
      <c r="L66" s="96"/>
      <c r="M66" s="96" t="n">
        <v>1232567.64749</v>
      </c>
      <c r="N66" s="96" t="n">
        <v>1053013.16575</v>
      </c>
      <c r="O66" s="96" t="n">
        <v>0</v>
      </c>
      <c r="P66" s="96"/>
      <c r="Q66" s="96"/>
      <c r="R66" s="96"/>
    </row>
    <row r="67" customFormat="false" ht="12.75" hidden="false" customHeight="false" outlineLevel="0" collapsed="false">
      <c r="B67" s="88" t="n">
        <v>2002</v>
      </c>
      <c r="C67" s="97" t="n">
        <v>1721480.99196</v>
      </c>
      <c r="D67" s="97" t="n">
        <v>161900.70904</v>
      </c>
      <c r="E67" s="98" t="n">
        <v>1571513.88819431</v>
      </c>
      <c r="F67" s="97" t="n">
        <v>4483171</v>
      </c>
      <c r="G67" s="98" t="n">
        <v>217634.09198</v>
      </c>
      <c r="H67" s="97" t="n">
        <v>4857335</v>
      </c>
      <c r="I67" s="97" t="n">
        <v>3012321.73270982</v>
      </c>
      <c r="J67" s="97" t="n">
        <v>1808967.1664198</v>
      </c>
      <c r="K67" s="94" t="n">
        <v>210715.14495</v>
      </c>
      <c r="L67" s="94"/>
      <c r="M67" s="94" t="n">
        <v>1228490.33447</v>
      </c>
      <c r="N67" s="94" t="n">
        <v>896657.02276</v>
      </c>
      <c r="O67" s="94" t="n">
        <v>0</v>
      </c>
      <c r="P67" s="94"/>
      <c r="Q67" s="94"/>
      <c r="R67" s="94"/>
    </row>
    <row r="68" customFormat="false" ht="12.75" hidden="false" customHeight="false" outlineLevel="0" collapsed="false">
      <c r="B68" s="88" t="n">
        <v>2003</v>
      </c>
      <c r="C68" s="94" t="n">
        <v>2926862.80533</v>
      </c>
      <c r="D68" s="94" t="n">
        <v>206266.978848</v>
      </c>
      <c r="E68" s="92" t="n">
        <v>2159757.59570741</v>
      </c>
      <c r="F68" s="94" t="n">
        <v>4973177</v>
      </c>
      <c r="G68" s="92" t="n">
        <v>256304.73254</v>
      </c>
      <c r="H68" s="94" t="n">
        <v>5900237</v>
      </c>
      <c r="I68" s="94" t="n">
        <v>4436735.16197493</v>
      </c>
      <c r="J68" s="94" t="n">
        <v>1866693.826383</v>
      </c>
      <c r="K68" s="96" t="n">
        <v>256579.96757</v>
      </c>
      <c r="L68" s="96"/>
      <c r="M68" s="96" t="n">
        <v>1474636.94382</v>
      </c>
      <c r="N68" s="96" t="n">
        <v>1080109.03364</v>
      </c>
      <c r="O68" s="96" t="n">
        <v>0</v>
      </c>
      <c r="P68" s="96"/>
      <c r="Q68" s="96"/>
      <c r="R68" s="96"/>
    </row>
    <row r="69" customFormat="false" ht="12.75" hidden="false" customHeight="false" outlineLevel="0" collapsed="false">
      <c r="B69" s="88" t="n">
        <v>2004</v>
      </c>
      <c r="C69" s="97" t="n">
        <v>4445674.9968</v>
      </c>
      <c r="D69" s="97" t="n">
        <v>319188.208521</v>
      </c>
      <c r="E69" s="98" t="n">
        <v>3193816.385506</v>
      </c>
      <c r="F69" s="97" t="n">
        <v>5378515</v>
      </c>
      <c r="G69" s="98" t="n">
        <v>343399.86403</v>
      </c>
      <c r="H69" s="97" t="n">
        <v>7681862</v>
      </c>
      <c r="I69" s="97" t="n">
        <v>6613425.98806711</v>
      </c>
      <c r="J69" s="97" t="n">
        <v>2024594.8909331</v>
      </c>
      <c r="K69" s="94" t="n">
        <v>292385.97512</v>
      </c>
      <c r="L69" s="94"/>
      <c r="M69" s="94" t="n">
        <v>1469347.76251</v>
      </c>
      <c r="N69" s="94" t="n">
        <v>1558850.89528</v>
      </c>
      <c r="O69" s="94" t="n">
        <v>0</v>
      </c>
      <c r="P69" s="94"/>
      <c r="Q69" s="94"/>
      <c r="R69" s="94"/>
    </row>
    <row r="70" customFormat="false" ht="12.75" hidden="false" customHeight="false" outlineLevel="0" collapsed="false">
      <c r="B70" s="88" t="n">
        <v>2005</v>
      </c>
      <c r="C70" s="94" t="n">
        <v>5603319.4768</v>
      </c>
      <c r="D70" s="94" t="n">
        <v>414100.619296</v>
      </c>
      <c r="E70" s="92" t="n">
        <v>3799668.14863337</v>
      </c>
      <c r="F70" s="94" t="n">
        <v>6017379</v>
      </c>
      <c r="G70" s="92" t="n">
        <v>392086.011</v>
      </c>
      <c r="H70" s="94" t="n">
        <v>9434291</v>
      </c>
      <c r="I70" s="94" t="n">
        <v>8146311.50442478</v>
      </c>
      <c r="J70" s="94" t="n">
        <v>2283146.7197573</v>
      </c>
      <c r="K70" s="96" t="n">
        <v>443286.29688</v>
      </c>
      <c r="L70" s="96"/>
      <c r="M70" s="96" t="n">
        <v>1538056.66477</v>
      </c>
      <c r="N70" s="96" t="n">
        <v>1940345.98108</v>
      </c>
      <c r="O70" s="96" t="n">
        <v>0</v>
      </c>
      <c r="P70" s="96"/>
      <c r="Q70" s="96"/>
      <c r="R70" s="96"/>
    </row>
    <row r="71" customFormat="false" ht="12.75" hidden="false" customHeight="false" outlineLevel="0" collapsed="false">
      <c r="B71" s="88" t="n">
        <v>2006</v>
      </c>
      <c r="C71" s="97" t="n">
        <v>6733513.05459</v>
      </c>
      <c r="D71" s="97" t="n">
        <v>463050.868035</v>
      </c>
      <c r="E71" s="98" t="n">
        <v>4856595.57018673</v>
      </c>
      <c r="F71" s="97" t="n">
        <v>6572626</v>
      </c>
      <c r="G71" s="98" t="n">
        <v>398243.52609</v>
      </c>
      <c r="H71" s="97" t="n">
        <v>11685685</v>
      </c>
      <c r="I71" s="97" t="n">
        <v>10103645.4250591</v>
      </c>
      <c r="J71" s="97" t="n">
        <v>2437923.9389405</v>
      </c>
      <c r="K71" s="94" t="n">
        <v>596706.40429</v>
      </c>
      <c r="L71" s="94"/>
      <c r="M71" s="94" t="n">
        <v>1685933.6627</v>
      </c>
      <c r="N71" s="94" t="n">
        <v>2798293.27906</v>
      </c>
      <c r="O71" s="94" t="n">
        <v>0</v>
      </c>
      <c r="P71" s="94"/>
      <c r="Q71" s="94"/>
      <c r="R71" s="94"/>
    </row>
    <row r="72" customFormat="false" ht="12.75" hidden="false" customHeight="false" outlineLevel="0" collapsed="false">
      <c r="B72" s="88" t="n">
        <v>2007</v>
      </c>
      <c r="C72" s="94" t="n">
        <v>8488745.60076</v>
      </c>
      <c r="D72" s="94" t="n">
        <v>525160.252624</v>
      </c>
      <c r="E72" s="92" t="n">
        <v>6461394.65383149</v>
      </c>
      <c r="F72" s="94" t="n">
        <v>7465676</v>
      </c>
      <c r="G72" s="92" t="n">
        <v>447075.21997</v>
      </c>
      <c r="H72" s="94" t="n">
        <v>15064961</v>
      </c>
      <c r="I72" s="94" t="n">
        <v>13371549.19129</v>
      </c>
      <c r="J72" s="94" t="n">
        <v>2704319.9941651</v>
      </c>
      <c r="K72" s="96" t="n">
        <v>838168.47267</v>
      </c>
      <c r="L72" s="96"/>
      <c r="M72" s="96" t="n">
        <v>2059936.26201</v>
      </c>
      <c r="N72" s="96" t="n">
        <v>4169261.10058</v>
      </c>
      <c r="O72" s="96" t="n">
        <v>0</v>
      </c>
      <c r="P72" s="96"/>
      <c r="Q72" s="96"/>
      <c r="R72" s="96"/>
    </row>
    <row r="73" customFormat="false" ht="12.75" hidden="false" customHeight="false" outlineLevel="0" collapsed="false">
      <c r="B73" s="88" t="n">
        <v>2008</v>
      </c>
      <c r="C73" s="97" t="n">
        <v>10735671.1304</v>
      </c>
      <c r="D73" s="97" t="n">
        <v>710091.538779</v>
      </c>
      <c r="E73" s="98" t="n">
        <v>8271840.77363275</v>
      </c>
      <c r="F73" s="97" t="n">
        <v>9693850</v>
      </c>
      <c r="G73" s="98" t="n">
        <v>555098.17588</v>
      </c>
      <c r="H73" s="97" t="n">
        <v>19495157</v>
      </c>
      <c r="I73" s="97" t="n">
        <v>16753835.7595</v>
      </c>
      <c r="J73" s="97" t="n">
        <v>3269922.0771961</v>
      </c>
      <c r="K73" s="94" t="n">
        <v>1265908.80827</v>
      </c>
      <c r="L73" s="94"/>
      <c r="M73" s="94" t="n">
        <v>2527385.48547</v>
      </c>
      <c r="N73" s="94" t="n">
        <v>6157865.94606</v>
      </c>
      <c r="O73" s="94" t="n">
        <v>1341518.04191</v>
      </c>
      <c r="P73" s="94"/>
      <c r="Q73" s="94"/>
      <c r="R73" s="94"/>
    </row>
    <row r="74" customFormat="false" ht="12.75" hidden="false" customHeight="false" outlineLevel="0" collapsed="false">
      <c r="B74" s="88" t="n">
        <v>2009</v>
      </c>
      <c r="C74" s="94" t="n">
        <v>11102856.8612</v>
      </c>
      <c r="D74" s="94" t="n">
        <v>900098.5</v>
      </c>
      <c r="E74" s="92" t="n">
        <v>9009731.229499</v>
      </c>
      <c r="F74" s="94" t="n">
        <v>11593279</v>
      </c>
      <c r="G74" s="92" t="n">
        <v>658385</v>
      </c>
      <c r="H74" s="94" t="n">
        <v>20561471</v>
      </c>
      <c r="I74" s="94" t="n">
        <v>18241431.1264</v>
      </c>
      <c r="J74" s="94" t="n">
        <v>3806449.67</v>
      </c>
      <c r="K74" s="96" t="n">
        <v>2218502.32568</v>
      </c>
      <c r="L74" s="96"/>
      <c r="M74" s="96" t="n">
        <v>3449309.24374</v>
      </c>
      <c r="N74" s="96" t="n">
        <v>8571574.85123</v>
      </c>
      <c r="O74" s="96" t="n">
        <v>2090315.13795</v>
      </c>
      <c r="P74" s="96"/>
      <c r="Q74" s="96"/>
      <c r="R74" s="96"/>
    </row>
    <row r="75" customFormat="false" ht="12.75" hidden="false" customHeight="false" outlineLevel="0" collapsed="false">
      <c r="B75" s="88" t="n">
        <v>2010</v>
      </c>
      <c r="C75" s="97" t="n">
        <v>15263717.30188</v>
      </c>
      <c r="D75" s="97" t="n">
        <v>1463000</v>
      </c>
      <c r="E75" s="98" t="n">
        <v>11741500</v>
      </c>
      <c r="F75" s="97" t="n">
        <v>15269008</v>
      </c>
      <c r="G75" s="98" t="n">
        <v>771500</v>
      </c>
      <c r="H75" s="97" t="n">
        <v>26884733</v>
      </c>
      <c r="I75" s="97" t="n">
        <v>24500782.05837</v>
      </c>
      <c r="J75" s="97" t="n">
        <v>4960800</v>
      </c>
      <c r="K75" s="94" t="n">
        <v>3204177.57701</v>
      </c>
      <c r="L75" s="94"/>
      <c r="M75" s="94" t="n">
        <v>4575635.74562</v>
      </c>
      <c r="N75" s="94" t="n">
        <v>11981071.62296</v>
      </c>
      <c r="O75" s="94" t="n">
        <v>2146300</v>
      </c>
      <c r="P75" s="94"/>
      <c r="Q75" s="94"/>
      <c r="R75" s="94"/>
    </row>
    <row r="76" customFormat="false" ht="12.75" hidden="false" customHeight="false" outlineLevel="0" collapsed="false">
      <c r="B76" s="88" t="n">
        <v>2011</v>
      </c>
      <c r="C76" s="94" t="n">
        <v>21562243.17099</v>
      </c>
      <c r="D76" s="94" t="n">
        <v>2085600</v>
      </c>
      <c r="E76" s="92" t="n">
        <v>15229500</v>
      </c>
      <c r="F76" s="94" t="n">
        <v>18131477</v>
      </c>
      <c r="G76" s="92" t="n">
        <v>1013100</v>
      </c>
      <c r="H76" s="94" t="n">
        <v>36179425</v>
      </c>
      <c r="I76" s="94" t="n">
        <v>32436095.45798</v>
      </c>
      <c r="J76" s="94" t="n">
        <v>5715000</v>
      </c>
      <c r="K76" s="96" t="n">
        <v>4769282.46596</v>
      </c>
      <c r="L76" s="96" t="n">
        <v>729678.74661</v>
      </c>
      <c r="M76" s="96" t="n">
        <v>5370180.45524</v>
      </c>
      <c r="N76" s="96" t="n">
        <v>17562855.03792</v>
      </c>
      <c r="O76" s="96" t="n">
        <v>2247300</v>
      </c>
      <c r="P76" s="96"/>
      <c r="Q76" s="96" t="n">
        <v>716700</v>
      </c>
      <c r="R76" s="96"/>
    </row>
    <row r="77" customFormat="false" ht="12.75" hidden="false" customHeight="false" outlineLevel="0" collapsed="false">
      <c r="B77" s="88" t="n">
        <v>2012</v>
      </c>
      <c r="C77" s="97" t="n">
        <v>27594331.3664</v>
      </c>
      <c r="D77" s="97" t="n">
        <v>2672800</v>
      </c>
      <c r="E77" s="98" t="n">
        <v>19313800</v>
      </c>
      <c r="F77" s="97" t="n">
        <v>25785407</v>
      </c>
      <c r="G77" s="98" t="n">
        <v>1229100</v>
      </c>
      <c r="H77" s="97" t="n">
        <v>43931228</v>
      </c>
      <c r="I77" s="97" t="n">
        <v>41041468.20529</v>
      </c>
      <c r="J77" s="97" t="n">
        <v>8238600</v>
      </c>
      <c r="K77" s="94" t="n">
        <v>6238307.1858</v>
      </c>
      <c r="L77" s="94" t="n">
        <v>953762.92164</v>
      </c>
      <c r="M77" s="94" t="n">
        <v>6683313.77334</v>
      </c>
      <c r="N77" s="94" t="n">
        <v>26606758.85089</v>
      </c>
      <c r="O77" s="94" t="n">
        <v>3258800</v>
      </c>
      <c r="P77" s="94"/>
      <c r="Q77" s="94" t="n">
        <v>0</v>
      </c>
      <c r="R77" s="94"/>
    </row>
    <row r="78" customFormat="false" ht="12.75" hidden="false" customHeight="false" outlineLevel="0" collapsed="false">
      <c r="B78" s="88" t="n">
        <v>2013</v>
      </c>
      <c r="C78" s="94" t="n">
        <v>36576358.35</v>
      </c>
      <c r="D78" s="94" t="n">
        <v>3099000</v>
      </c>
      <c r="E78" s="92" t="n">
        <v>24906800</v>
      </c>
      <c r="F78" s="94" t="n">
        <v>31010317</v>
      </c>
      <c r="G78" s="92" t="n">
        <v>1332400</v>
      </c>
      <c r="H78" s="94" t="n">
        <v>56514839</v>
      </c>
      <c r="I78" s="94" t="n">
        <v>53287660.80492</v>
      </c>
      <c r="J78" s="94" t="n">
        <v>8682000</v>
      </c>
      <c r="K78" s="96" t="n">
        <v>7042799.31211</v>
      </c>
      <c r="L78" s="96" t="n">
        <v>1253574.1296</v>
      </c>
      <c r="M78" s="96" t="n">
        <v>8856389.21015</v>
      </c>
      <c r="N78" s="96" t="n">
        <v>36122011.13802</v>
      </c>
      <c r="O78" s="96" t="n">
        <v>5590600</v>
      </c>
      <c r="P78" s="96"/>
      <c r="Q78" s="96" t="n">
        <v>0</v>
      </c>
      <c r="R78" s="96"/>
    </row>
    <row r="79" customFormat="false" ht="12.75" hidden="false" customHeight="false" outlineLevel="0" collapsed="false">
      <c r="B79" s="88" t="n">
        <v>2014</v>
      </c>
      <c r="C79" s="97" t="n">
        <v>53294684.66403</v>
      </c>
      <c r="D79" s="97" t="n">
        <v>2940800</v>
      </c>
      <c r="E79" s="98" t="n">
        <v>32721600</v>
      </c>
      <c r="F79" s="97" t="n">
        <v>44490091</v>
      </c>
      <c r="G79" s="98" t="n">
        <v>1984900</v>
      </c>
      <c r="H79" s="97" t="n">
        <v>76739818</v>
      </c>
      <c r="I79" s="97" t="n">
        <v>72676066.20744</v>
      </c>
      <c r="J79" s="97" t="n">
        <v>12167700</v>
      </c>
      <c r="K79" s="94" t="n">
        <v>9516808.09741</v>
      </c>
      <c r="L79" s="94" t="n">
        <v>1610245.75254</v>
      </c>
      <c r="M79" s="94" t="n">
        <v>11872462.07607</v>
      </c>
      <c r="N79" s="94" t="n">
        <v>49042610.26827</v>
      </c>
      <c r="O79" s="94" t="n">
        <v>8266200</v>
      </c>
      <c r="P79" s="94"/>
      <c r="Q79" s="94" t="n">
        <v>0</v>
      </c>
      <c r="R79" s="94"/>
    </row>
    <row r="80" customFormat="false" ht="12.75" hidden="false" customHeight="false" outlineLevel="0" collapsed="false">
      <c r="B80" s="88" t="n">
        <v>2015</v>
      </c>
      <c r="C80" s="94" t="n">
        <v>75797809.1</v>
      </c>
      <c r="D80" s="94" t="n">
        <v>3969300</v>
      </c>
      <c r="E80" s="99" t="n">
        <v>43272400</v>
      </c>
      <c r="F80" s="94" t="n">
        <v>56478261</v>
      </c>
      <c r="G80" s="92" t="n">
        <v>2916400</v>
      </c>
      <c r="H80" s="94" t="n">
        <v>97479599</v>
      </c>
      <c r="I80" s="94" t="n">
        <v>95600316.12798</v>
      </c>
      <c r="J80" s="94" t="n">
        <v>14199800</v>
      </c>
      <c r="K80" s="96" t="n">
        <v>12485483.44174</v>
      </c>
      <c r="L80" s="96" t="n">
        <v>2178603.64548</v>
      </c>
      <c r="M80" s="96" t="n">
        <v>16038444.76165</v>
      </c>
      <c r="N80" s="96" t="n">
        <v>68361691.35172</v>
      </c>
      <c r="O80" s="96" t="n">
        <v>10207500</v>
      </c>
      <c r="P80" s="96"/>
      <c r="Q80" s="96" t="n">
        <v>0</v>
      </c>
      <c r="R80" s="96"/>
    </row>
    <row r="81" customFormat="false" ht="12.75" hidden="false" customHeight="false" outlineLevel="0" collapsed="false">
      <c r="B81" s="88" t="n">
        <v>2016</v>
      </c>
      <c r="C81" s="97" t="n">
        <v>86485940.4164</v>
      </c>
      <c r="D81" s="97" t="n">
        <v>4810100</v>
      </c>
      <c r="E81" s="97" t="n">
        <v>58259500</v>
      </c>
      <c r="F81" s="97" t="n">
        <v>75663968</v>
      </c>
      <c r="G81" s="98" t="n">
        <v>4187600</v>
      </c>
      <c r="H81" s="97" t="n">
        <v>131669079</v>
      </c>
      <c r="I81" s="97" t="n">
        <v>126199197.124</v>
      </c>
      <c r="J81" s="97" t="n">
        <v>19962000</v>
      </c>
      <c r="K81" s="94" t="n">
        <v>14554479.38537</v>
      </c>
      <c r="L81" s="94" t="n">
        <v>2916910.09244</v>
      </c>
      <c r="M81" s="94" t="n">
        <v>22415518.30814</v>
      </c>
      <c r="N81" s="94" t="n">
        <v>88401916.12013</v>
      </c>
      <c r="O81" s="94" t="n">
        <v>16218300</v>
      </c>
      <c r="P81" s="94"/>
      <c r="Q81" s="94" t="n">
        <v>12099400</v>
      </c>
      <c r="R81" s="94" t="n">
        <v>31300557.6342019</v>
      </c>
    </row>
    <row r="82" customFormat="false" ht="12.75" hidden="false" customHeight="false" outlineLevel="0" collapsed="false">
      <c r="B82" s="100" t="n">
        <v>2017</v>
      </c>
      <c r="C82" s="101" t="n">
        <v>109245834.21693</v>
      </c>
      <c r="D82" s="101" t="n">
        <v>7282225.6</v>
      </c>
      <c r="E82" s="101" t="n">
        <v>74727533.13788</v>
      </c>
      <c r="F82" s="101" t="n">
        <v>102845595</v>
      </c>
      <c r="G82" s="102" t="n">
        <v>5625587</v>
      </c>
      <c r="H82" s="101" t="n">
        <v>172838482</v>
      </c>
      <c r="I82" s="101" t="n">
        <v>166461992.04945</v>
      </c>
      <c r="J82" s="101" t="n">
        <v>29455686.93297</v>
      </c>
      <c r="K82" s="103" t="n">
        <v>18322852.72915</v>
      </c>
      <c r="L82" s="103" t="n">
        <v>5017571.50117</v>
      </c>
      <c r="M82" s="103" t="n">
        <v>30933083.00808</v>
      </c>
      <c r="N82" s="103" t="n">
        <v>104611186.68281</v>
      </c>
      <c r="O82" s="103" t="n">
        <v>18023556.12808</v>
      </c>
      <c r="P82" s="103" t="n">
        <v>9373728.112</v>
      </c>
      <c r="Q82" s="103" t="n">
        <v>10845000</v>
      </c>
      <c r="R82" s="103" t="n">
        <v>77978329.8140266</v>
      </c>
    </row>
    <row r="83" customFormat="false" ht="12.75" hidden="false" customHeight="false" outlineLevel="0" collapsed="false">
      <c r="B83" s="88" t="n">
        <v>2018</v>
      </c>
      <c r="C83" s="104"/>
      <c r="D83" s="104" t="n">
        <v>11016890.5</v>
      </c>
      <c r="E83" s="104" t="n">
        <v>106984441.63282</v>
      </c>
      <c r="F83" s="104" t="n">
        <v>116408746.14157</v>
      </c>
      <c r="G83" s="104" t="n">
        <v>6845924</v>
      </c>
      <c r="H83" s="104" t="n">
        <v>232591321.05233</v>
      </c>
      <c r="I83" s="104" t="n">
        <v>260430300</v>
      </c>
      <c r="J83" s="104" t="n">
        <v>30341077.9158</v>
      </c>
      <c r="K83" s="94" t="n">
        <v>21525462.73405</v>
      </c>
      <c r="L83" s="94" t="n">
        <v>6263843.69233</v>
      </c>
      <c r="M83" s="94" t="n">
        <v>39299818.62715</v>
      </c>
      <c r="N83" s="94" t="n">
        <v>101267287.8766</v>
      </c>
      <c r="O83" s="94" t="n">
        <v>22662949.94606</v>
      </c>
      <c r="P83" s="94" t="n">
        <v>38198551.272</v>
      </c>
      <c r="Q83" s="94" t="n">
        <v>19529500</v>
      </c>
      <c r="R83" s="94" t="n">
        <v>168141700</v>
      </c>
    </row>
    <row r="84" customFormat="false" ht="12.75" hidden="false" customHeight="false" outlineLevel="0" collapsed="false">
      <c r="B84" s="88" t="n">
        <v>1993</v>
      </c>
      <c r="C84" s="105" t="n">
        <v>0.00360798997870177</v>
      </c>
      <c r="D84" s="105"/>
      <c r="E84" s="105"/>
      <c r="F84" s="105"/>
      <c r="G84" s="105"/>
      <c r="H84" s="105"/>
      <c r="I84" s="105" t="n">
        <v>0.0127518067972787</v>
      </c>
      <c r="J84" s="105" t="n">
        <v>0</v>
      </c>
      <c r="K84" s="106" t="n">
        <v>0.00148990999175634</v>
      </c>
      <c r="L84" s="106"/>
      <c r="M84" s="106" t="n">
        <v>0.00438149484248217</v>
      </c>
      <c r="N84" s="106" t="n">
        <v>0.000907133691920851</v>
      </c>
      <c r="O84" s="106"/>
      <c r="P84" s="106"/>
      <c r="Q84" s="106"/>
      <c r="R84" s="106"/>
    </row>
    <row r="85" customFormat="false" ht="12.75" hidden="false" customHeight="false" outlineLevel="0" collapsed="false">
      <c r="B85" s="88" t="n">
        <v>1994</v>
      </c>
      <c r="C85" s="107" t="n">
        <v>0.00452401493112597</v>
      </c>
      <c r="D85" s="107"/>
      <c r="E85" s="107"/>
      <c r="F85" s="107"/>
      <c r="G85" s="107"/>
      <c r="H85" s="107"/>
      <c r="I85" s="107" t="n">
        <v>0.0125330563795884</v>
      </c>
      <c r="J85" s="107" t="n">
        <v>0</v>
      </c>
      <c r="K85" s="105" t="n">
        <v>0.00114109371918643</v>
      </c>
      <c r="L85" s="105"/>
      <c r="M85" s="105" t="n">
        <v>0.00500171357630564</v>
      </c>
      <c r="N85" s="105" t="n">
        <v>0.00177359529305488</v>
      </c>
      <c r="O85" s="105"/>
      <c r="P85" s="105"/>
      <c r="Q85" s="105"/>
      <c r="R85" s="105"/>
    </row>
    <row r="86" customFormat="false" ht="12.75" hidden="false" customHeight="false" outlineLevel="0" collapsed="false">
      <c r="B86" s="88" t="n">
        <v>1995</v>
      </c>
      <c r="C86" s="105" t="n">
        <v>0.00481810842810914</v>
      </c>
      <c r="D86" s="105"/>
      <c r="E86" s="105"/>
      <c r="F86" s="105"/>
      <c r="G86" s="105"/>
      <c r="H86" s="105"/>
      <c r="I86" s="105" t="n">
        <v>0.011591546064283</v>
      </c>
      <c r="J86" s="105" t="n">
        <v>0</v>
      </c>
      <c r="K86" s="106" t="n">
        <v>0.00115074130920541</v>
      </c>
      <c r="L86" s="106"/>
      <c r="M86" s="106" t="n">
        <v>0.00460379512456971</v>
      </c>
      <c r="N86" s="106" t="n">
        <v>0.00203456278278236</v>
      </c>
      <c r="O86" s="106"/>
      <c r="P86" s="106"/>
      <c r="Q86" s="106"/>
      <c r="R86" s="106"/>
    </row>
    <row r="87" customFormat="false" ht="12.75" hidden="false" customHeight="false" outlineLevel="0" collapsed="false">
      <c r="B87" s="88" t="n">
        <v>1996</v>
      </c>
      <c r="C87" s="107" t="n">
        <v>0.00535119124011765</v>
      </c>
      <c r="D87" s="107"/>
      <c r="E87" s="107" t="n">
        <v>0.00699555519367766</v>
      </c>
      <c r="F87" s="107" t="n">
        <v>0.00859191284535789</v>
      </c>
      <c r="G87" s="107" t="n">
        <v>0.000633122003803018</v>
      </c>
      <c r="H87" s="107"/>
      <c r="I87" s="107" t="n">
        <v>0.0118734138888743</v>
      </c>
      <c r="J87" s="107" t="n">
        <v>0.00189952184472796</v>
      </c>
      <c r="K87" s="105" t="n">
        <v>0.00121581480233915</v>
      </c>
      <c r="L87" s="105"/>
      <c r="M87" s="105" t="n">
        <v>0.00371605977783452</v>
      </c>
      <c r="N87" s="105" t="n">
        <v>0.00374469920475403</v>
      </c>
      <c r="O87" s="105"/>
      <c r="P87" s="105"/>
      <c r="Q87" s="105"/>
      <c r="R87" s="105"/>
    </row>
    <row r="88" customFormat="false" ht="12.75" hidden="false" customHeight="false" outlineLevel="0" collapsed="false">
      <c r="B88" s="88" t="n">
        <v>1997</v>
      </c>
      <c r="C88" s="105" t="n">
        <v>0.00569959755309632</v>
      </c>
      <c r="D88" s="105"/>
      <c r="E88" s="105" t="n">
        <v>0.00697789668568757</v>
      </c>
      <c r="F88" s="105" t="n">
        <v>0.0133764802888043</v>
      </c>
      <c r="G88" s="105" t="n">
        <v>0.000661837543623088</v>
      </c>
      <c r="H88" s="105"/>
      <c r="I88" s="105" t="n">
        <v>0.0122864231415156</v>
      </c>
      <c r="J88" s="105" t="n">
        <v>0.00678417881034325</v>
      </c>
      <c r="K88" s="106" t="n">
        <v>0.000840346028141977</v>
      </c>
      <c r="L88" s="106"/>
      <c r="M88" s="106" t="n">
        <v>0.00376518359499552</v>
      </c>
      <c r="N88" s="106" t="n">
        <v>0.00345227651983493</v>
      </c>
      <c r="O88" s="106"/>
      <c r="P88" s="106"/>
      <c r="Q88" s="106"/>
      <c r="R88" s="106"/>
    </row>
    <row r="89" customFormat="false" ht="12.75" hidden="false" customHeight="false" outlineLevel="0" collapsed="false">
      <c r="B89" s="88" t="n">
        <v>1998</v>
      </c>
      <c r="C89" s="107" t="n">
        <v>0.00636315131456079</v>
      </c>
      <c r="D89" s="107" t="n">
        <v>0.000145543197528915</v>
      </c>
      <c r="E89" s="107" t="n">
        <v>0.00701695590496987</v>
      </c>
      <c r="F89" s="107" t="n">
        <v>0.0123514108518862</v>
      </c>
      <c r="G89" s="107" t="n">
        <v>0.000661539006122823</v>
      </c>
      <c r="H89" s="107"/>
      <c r="I89" s="107" t="n">
        <v>0.0127033327129764</v>
      </c>
      <c r="J89" s="107" t="n">
        <v>0.00620644167097362</v>
      </c>
      <c r="K89" s="105" t="n">
        <v>0.000774999732363437</v>
      </c>
      <c r="L89" s="105"/>
      <c r="M89" s="105" t="n">
        <v>0.0044281736419033</v>
      </c>
      <c r="N89" s="105" t="n">
        <v>0.00375256113602839</v>
      </c>
      <c r="O89" s="105"/>
      <c r="P89" s="105"/>
      <c r="Q89" s="105"/>
      <c r="R89" s="105"/>
    </row>
    <row r="90" customFormat="false" ht="12.75" hidden="false" customHeight="false" outlineLevel="0" collapsed="false">
      <c r="B90" s="88" t="n">
        <v>1999</v>
      </c>
      <c r="C90" s="105" t="n">
        <v>0.00652843236193813</v>
      </c>
      <c r="D90" s="105" t="n">
        <v>0.000682065594832189</v>
      </c>
      <c r="E90" s="105" t="n">
        <v>0.00661730302583426</v>
      </c>
      <c r="F90" s="105" t="n">
        <v>0.0126546160153983</v>
      </c>
      <c r="G90" s="105" t="n">
        <v>0.000694807769874193</v>
      </c>
      <c r="H90" s="105"/>
      <c r="I90" s="105" t="n">
        <v>0.0130590610333592</v>
      </c>
      <c r="J90" s="105" t="n">
        <v>0.00659006201248528</v>
      </c>
      <c r="K90" s="106" t="n">
        <v>0.000844821419816424</v>
      </c>
      <c r="L90" s="106"/>
      <c r="M90" s="106" t="n">
        <v>0.00496732786232554</v>
      </c>
      <c r="N90" s="106" t="n">
        <v>0.00371425044292621</v>
      </c>
      <c r="O90" s="106"/>
      <c r="P90" s="106"/>
      <c r="Q90" s="106"/>
      <c r="R90" s="106"/>
    </row>
    <row r="91" customFormat="false" ht="12.75" hidden="false" customHeight="false" outlineLevel="0" collapsed="false">
      <c r="B91" s="88" t="n">
        <v>2000</v>
      </c>
      <c r="C91" s="107" t="n">
        <v>0.00737482979989829</v>
      </c>
      <c r="D91" s="107" t="n">
        <v>0.000792131724972759</v>
      </c>
      <c r="E91" s="107" t="n">
        <v>0.00689589045722683</v>
      </c>
      <c r="F91" s="107" t="n">
        <v>0.0122384068851027</v>
      </c>
      <c r="G91" s="107" t="n">
        <v>0.00171445582114806</v>
      </c>
      <c r="H91" s="107"/>
      <c r="I91" s="107" t="n">
        <v>0.0132482904466693</v>
      </c>
      <c r="J91" s="107" t="n">
        <v>0.00625201275153695</v>
      </c>
      <c r="K91" s="105" t="n">
        <v>0.000757917523110217</v>
      </c>
      <c r="L91" s="105"/>
      <c r="M91" s="105" t="n">
        <v>0.00457708734050099</v>
      </c>
      <c r="N91" s="105" t="n">
        <v>0.00384670608858436</v>
      </c>
      <c r="O91" s="105"/>
      <c r="P91" s="105"/>
      <c r="Q91" s="105"/>
      <c r="R91" s="105"/>
    </row>
    <row r="92" customFormat="false" ht="12.75" hidden="false" customHeight="false" outlineLevel="0" collapsed="false">
      <c r="B92" s="88" t="n">
        <v>2001</v>
      </c>
      <c r="C92" s="105" t="n">
        <v>0.00742320990503864</v>
      </c>
      <c r="D92" s="105" t="n">
        <v>0.000792725123110313</v>
      </c>
      <c r="E92" s="105" t="n">
        <v>0.00589041397180548</v>
      </c>
      <c r="F92" s="105" t="n">
        <v>0.012726717103591</v>
      </c>
      <c r="G92" s="105" t="n">
        <v>0.000840551046084029</v>
      </c>
      <c r="H92" s="105" t="n">
        <v>0.0109159580432705</v>
      </c>
      <c r="I92" s="105" t="n">
        <v>0.0124450443431941</v>
      </c>
      <c r="J92" s="105" t="n">
        <v>0.006473913242637</v>
      </c>
      <c r="K92" s="106" t="n">
        <v>0.000688420104483218</v>
      </c>
      <c r="L92" s="106"/>
      <c r="M92" s="106" t="n">
        <v>0.00458720783308938</v>
      </c>
      <c r="N92" s="106" t="n">
        <v>0.00391896562603379</v>
      </c>
      <c r="O92" s="106"/>
      <c r="P92" s="106"/>
      <c r="Q92" s="106"/>
      <c r="R92" s="106"/>
    </row>
    <row r="93" customFormat="false" ht="12.75" hidden="false" customHeight="false" outlineLevel="0" collapsed="false">
      <c r="B93" s="88" t="n">
        <v>2002</v>
      </c>
      <c r="C93" s="107" t="n">
        <v>0.00550732676330524</v>
      </c>
      <c r="D93" s="107" t="n">
        <v>0.000517949435432862</v>
      </c>
      <c r="E93" s="107" t="n">
        <v>0.005027555073672</v>
      </c>
      <c r="F93" s="107" t="n">
        <v>0.014342468925354</v>
      </c>
      <c r="G93" s="107" t="n">
        <v>0.000696250533678235</v>
      </c>
      <c r="H93" s="107" t="n">
        <v>0.0155394867377431</v>
      </c>
      <c r="I93" s="107" t="n">
        <v>0.00963695804700716</v>
      </c>
      <c r="J93" s="107" t="n">
        <v>0.00578721074243246</v>
      </c>
      <c r="K93" s="105" t="n">
        <v>0.000674115579920293</v>
      </c>
      <c r="L93" s="105"/>
      <c r="M93" s="105" t="n">
        <v>0.00393016113979006</v>
      </c>
      <c r="N93" s="105" t="n">
        <v>0.00286856679917758</v>
      </c>
      <c r="O93" s="105"/>
      <c r="P93" s="105"/>
      <c r="Q93" s="105"/>
      <c r="R93" s="105"/>
    </row>
    <row r="94" customFormat="false" ht="12.75" hidden="false" customHeight="false" outlineLevel="0" collapsed="false">
      <c r="B94" s="88" t="n">
        <v>2003</v>
      </c>
      <c r="C94" s="105" t="n">
        <v>0.00778608650355386</v>
      </c>
      <c r="D94" s="105" t="n">
        <v>0.000548714663773305</v>
      </c>
      <c r="E94" s="105" t="n">
        <v>0.00574542115068131</v>
      </c>
      <c r="F94" s="105" t="n">
        <v>0.0132297237331965</v>
      </c>
      <c r="G94" s="105" t="n">
        <v>0.000681825883738911</v>
      </c>
      <c r="H94" s="105" t="n">
        <v>0.0156959033371192</v>
      </c>
      <c r="I94" s="105" t="n">
        <v>0.0118026727120887</v>
      </c>
      <c r="J94" s="105" t="n">
        <v>0.00496580829870134</v>
      </c>
      <c r="K94" s="106" t="n">
        <v>0.000682558068297916</v>
      </c>
      <c r="L94" s="106"/>
      <c r="M94" s="106" t="n">
        <v>0.00392285240873266</v>
      </c>
      <c r="N94" s="106" t="n">
        <v>0.00287332305220327</v>
      </c>
      <c r="O94" s="106"/>
      <c r="P94" s="106"/>
      <c r="Q94" s="106"/>
      <c r="R94" s="106"/>
    </row>
    <row r="95" customFormat="false" ht="12.75" hidden="false" customHeight="false" outlineLevel="0" collapsed="false">
      <c r="B95" s="88" t="n">
        <v>2004</v>
      </c>
      <c r="C95" s="107" t="n">
        <v>0.0091641635742257</v>
      </c>
      <c r="D95" s="107" t="n">
        <v>0.000657963741379203</v>
      </c>
      <c r="E95" s="107" t="n">
        <v>0.00658362471478164</v>
      </c>
      <c r="F95" s="107" t="n">
        <v>0.0110870883008554</v>
      </c>
      <c r="G95" s="107" t="n">
        <v>0.000707872826421854</v>
      </c>
      <c r="H95" s="107" t="n">
        <v>0.015835129642473</v>
      </c>
      <c r="I95" s="107" t="n">
        <v>0.0136326919048979</v>
      </c>
      <c r="J95" s="107" t="n">
        <v>0.00417343120345224</v>
      </c>
      <c r="K95" s="105" t="n">
        <v>0.000602714526981359</v>
      </c>
      <c r="L95" s="105"/>
      <c r="M95" s="105" t="n">
        <v>0.00302886361525675</v>
      </c>
      <c r="N95" s="105" t="n">
        <v>0.00321336233585605</v>
      </c>
      <c r="O95" s="105"/>
      <c r="P95" s="105"/>
      <c r="Q95" s="105"/>
      <c r="R95" s="105"/>
    </row>
    <row r="96" customFormat="false" ht="12.75" hidden="false" customHeight="false" outlineLevel="0" collapsed="false">
      <c r="B96" s="88" t="n">
        <v>2005</v>
      </c>
      <c r="C96" s="105" t="n">
        <v>0.00961880222981258</v>
      </c>
      <c r="D96" s="105" t="n">
        <v>0.000710855766254805</v>
      </c>
      <c r="E96" s="105" t="n">
        <v>0.00652260800262184</v>
      </c>
      <c r="F96" s="105" t="n">
        <v>0.0103295874494527</v>
      </c>
      <c r="G96" s="105" t="n">
        <v>0.000673064923836705</v>
      </c>
      <c r="H96" s="105" t="n">
        <v>0.0161951464097716</v>
      </c>
      <c r="I96" s="105" t="n">
        <v>0.0139841677041514</v>
      </c>
      <c r="J96" s="105" t="n">
        <v>0.00391930834033625</v>
      </c>
      <c r="K96" s="106" t="n">
        <v>0.000760956650522766</v>
      </c>
      <c r="L96" s="106"/>
      <c r="M96" s="106" t="n">
        <v>0.00264026760171751</v>
      </c>
      <c r="N96" s="106" t="n">
        <v>0.00333084778169367</v>
      </c>
      <c r="O96" s="106"/>
      <c r="P96" s="106"/>
      <c r="Q96" s="106"/>
      <c r="R96" s="106"/>
    </row>
    <row r="97" customFormat="false" ht="12.75" hidden="false" customHeight="false" outlineLevel="0" collapsed="false">
      <c r="B97" s="88" t="n">
        <v>2006</v>
      </c>
      <c r="C97" s="107" t="n">
        <v>0.00940560535877528</v>
      </c>
      <c r="D97" s="107" t="n">
        <v>0.000646805566494996</v>
      </c>
      <c r="E97" s="107" t="n">
        <v>0.00678386170042615</v>
      </c>
      <c r="F97" s="107" t="n">
        <v>0.00918087272210537</v>
      </c>
      <c r="G97" s="107" t="n">
        <v>0.000556280415991225</v>
      </c>
      <c r="H97" s="107" t="n">
        <v>0.0163229714661409</v>
      </c>
      <c r="I97" s="107" t="n">
        <v>0.0141131235333868</v>
      </c>
      <c r="J97" s="107" t="n">
        <v>0.00340537699689386</v>
      </c>
      <c r="K97" s="105" t="n">
        <v>0.000833500270706357</v>
      </c>
      <c r="L97" s="105"/>
      <c r="M97" s="105" t="n">
        <v>0.00235497081001743</v>
      </c>
      <c r="N97" s="105" t="n">
        <v>0.0039087534319118</v>
      </c>
      <c r="O97" s="105"/>
      <c r="P97" s="105"/>
      <c r="Q97" s="105"/>
      <c r="R97" s="105"/>
    </row>
    <row r="98" customFormat="false" ht="12.75" hidden="false" customHeight="false" outlineLevel="0" collapsed="false">
      <c r="B98" s="88" t="n">
        <v>2007</v>
      </c>
      <c r="C98" s="105" t="n">
        <v>0.00946369367588668</v>
      </c>
      <c r="D98" s="105" t="n">
        <v>0.000585475875391982</v>
      </c>
      <c r="E98" s="105" t="n">
        <v>0.00720349773674433</v>
      </c>
      <c r="F98" s="105" t="n">
        <v>0.00832312264618854</v>
      </c>
      <c r="G98" s="105" t="n">
        <v>0.000498422632844237</v>
      </c>
      <c r="H98" s="105" t="n">
        <v>0.0167951995322389</v>
      </c>
      <c r="I98" s="105" t="n">
        <v>0.0149072962567154</v>
      </c>
      <c r="J98" s="105" t="n">
        <v>0.00301491612895818</v>
      </c>
      <c r="K98" s="106" t="n">
        <v>0.000934433666315139</v>
      </c>
      <c r="L98" s="106"/>
      <c r="M98" s="106" t="n">
        <v>0.00229652373770847</v>
      </c>
      <c r="N98" s="106" t="n">
        <v>0.00464810842100707</v>
      </c>
      <c r="O98" s="106"/>
      <c r="P98" s="106"/>
      <c r="Q98" s="106"/>
      <c r="R98" s="106"/>
    </row>
    <row r="99" customFormat="false" ht="12.75" hidden="false" customHeight="false" outlineLevel="0" collapsed="false">
      <c r="B99" s="88" t="n">
        <v>2008</v>
      </c>
      <c r="C99" s="107" t="n">
        <v>0.00933824001867382</v>
      </c>
      <c r="D99" s="107" t="n">
        <v>0.000617660986798567</v>
      </c>
      <c r="E99" s="107" t="n">
        <v>0.00719511929922144</v>
      </c>
      <c r="F99" s="107" t="n">
        <v>0.00843202971714432</v>
      </c>
      <c r="G99" s="107" t="n">
        <v>0.00048284265951637</v>
      </c>
      <c r="H99" s="107" t="n">
        <v>0.0169575290688833</v>
      </c>
      <c r="I99" s="107" t="n">
        <v>0.0145730376476074</v>
      </c>
      <c r="J99" s="107" t="n">
        <v>0.00284428582324504</v>
      </c>
      <c r="K99" s="105" t="n">
        <v>0.00110112913760037</v>
      </c>
      <c r="L99" s="105"/>
      <c r="M99" s="105" t="n">
        <v>0.00219840306175176</v>
      </c>
      <c r="N99" s="105" t="n">
        <v>0.00535631443145592</v>
      </c>
      <c r="O99" s="105" t="n">
        <v>0.00116689653702816</v>
      </c>
      <c r="P99" s="105"/>
      <c r="Q99" s="105"/>
      <c r="R99" s="105"/>
    </row>
    <row r="100" customFormat="false" ht="12.75" hidden="false" customHeight="false" outlineLevel="0" collapsed="false">
      <c r="B100" s="88" t="n">
        <v>2009</v>
      </c>
      <c r="C100" s="105" t="n">
        <v>0.0088970241644898</v>
      </c>
      <c r="D100" s="105" t="n">
        <v>0.000721273651010169</v>
      </c>
      <c r="E100" s="105" t="n">
        <v>0.00721974510403148</v>
      </c>
      <c r="F100" s="105" t="n">
        <v>0.00929001289471043</v>
      </c>
      <c r="G100" s="105" t="n">
        <v>0.000527581984327637</v>
      </c>
      <c r="H100" s="105" t="n">
        <v>0.0164764714731884</v>
      </c>
      <c r="I100" s="105" t="n">
        <v>0.0146173597980544</v>
      </c>
      <c r="J100" s="105" t="n">
        <v>0.00305021267213239</v>
      </c>
      <c r="K100" s="106" t="n">
        <v>0.00177774684905904</v>
      </c>
      <c r="L100" s="106"/>
      <c r="M100" s="106" t="n">
        <v>0.00276402623901215</v>
      </c>
      <c r="N100" s="106" t="n">
        <v>0.00686863836330536</v>
      </c>
      <c r="O100" s="106" t="n">
        <v>0.00167502693461996</v>
      </c>
      <c r="P100" s="106"/>
      <c r="Q100" s="106"/>
      <c r="R100" s="106"/>
    </row>
    <row r="101" customFormat="false" ht="12.75" hidden="false" customHeight="false" outlineLevel="0" collapsed="false">
      <c r="B101" s="88" t="n">
        <v>2010</v>
      </c>
      <c r="C101" s="107" t="n">
        <v>0.00918548780578398</v>
      </c>
      <c r="D101" s="107" t="n">
        <v>0.000880412575395823</v>
      </c>
      <c r="E101" s="107" t="n">
        <v>0.00706586756938487</v>
      </c>
      <c r="F101" s="107" t="n">
        <v>0.00918867167260385</v>
      </c>
      <c r="G101" s="107" t="n">
        <v>0.000464277718330744</v>
      </c>
      <c r="H101" s="107" t="n">
        <v>0.0161788496372926</v>
      </c>
      <c r="I101" s="107" t="n">
        <v>0.0147442218942046</v>
      </c>
      <c r="J101" s="107" t="n">
        <v>0.0029853388270838</v>
      </c>
      <c r="K101" s="105" t="n">
        <v>0.00192822845700678</v>
      </c>
      <c r="L101" s="105"/>
      <c r="M101" s="105" t="n">
        <v>0.00275355246129494</v>
      </c>
      <c r="N101" s="105" t="n">
        <v>0.00721003836197678</v>
      </c>
      <c r="O101" s="105" t="n">
        <v>0.00129161278918117</v>
      </c>
      <c r="P101" s="105"/>
      <c r="Q101" s="105"/>
      <c r="R101" s="105"/>
    </row>
    <row r="102" customFormat="false" ht="12.75" hidden="false" customHeight="false" outlineLevel="0" collapsed="false">
      <c r="B102" s="88" t="n">
        <v>2011</v>
      </c>
      <c r="C102" s="105" t="n">
        <v>0.00989536698334916</v>
      </c>
      <c r="D102" s="105" t="n">
        <v>0.000957125713536113</v>
      </c>
      <c r="E102" s="105" t="n">
        <v>0.00698913792400184</v>
      </c>
      <c r="F102" s="105" t="n">
        <v>0.00832091621647902</v>
      </c>
      <c r="G102" s="105" t="n">
        <v>0.000464932901986689</v>
      </c>
      <c r="H102" s="105" t="n">
        <v>0.0166034992177078</v>
      </c>
      <c r="I102" s="105" t="n">
        <v>0.0148856065446608</v>
      </c>
      <c r="J102" s="105" t="n">
        <v>0.00262273372308155</v>
      </c>
      <c r="K102" s="106" t="n">
        <v>0.00218872405220907</v>
      </c>
      <c r="L102" s="106" t="n">
        <v>0.000334864926640407</v>
      </c>
      <c r="M102" s="106" t="n">
        <v>0.00246448878022597</v>
      </c>
      <c r="N102" s="106" t="n">
        <v>0.00805996363631593</v>
      </c>
      <c r="O102" s="106" t="n">
        <v>0.00103133324512357</v>
      </c>
      <c r="P102" s="106"/>
      <c r="Q102" s="106" t="n">
        <v>0.000328908706794847</v>
      </c>
      <c r="R102" s="106"/>
    </row>
    <row r="103" customFormat="false" ht="12.75" hidden="false" customHeight="false" outlineLevel="0" collapsed="false">
      <c r="B103" s="88" t="n">
        <v>2012</v>
      </c>
      <c r="C103" s="107" t="n">
        <v>0.0104606643560655</v>
      </c>
      <c r="D103" s="107" t="n">
        <v>0.00101322490187011</v>
      </c>
      <c r="E103" s="107" t="n">
        <v>0.00732161894258414</v>
      </c>
      <c r="F103" s="107" t="n">
        <v>0.00977492385410648</v>
      </c>
      <c r="G103" s="107" t="n">
        <v>0.000465936368934656</v>
      </c>
      <c r="H103" s="107" t="n">
        <v>0.0166537766309987</v>
      </c>
      <c r="I103" s="107" t="n">
        <v>0.0155583049965991</v>
      </c>
      <c r="J103" s="107" t="n">
        <v>0.00312314975925886</v>
      </c>
      <c r="K103" s="105" t="n">
        <v>0.00236486388288229</v>
      </c>
      <c r="L103" s="105" t="n">
        <v>0.000361559541561672</v>
      </c>
      <c r="M103" s="105" t="n">
        <v>0.00253356028964366</v>
      </c>
      <c r="N103" s="105" t="n">
        <v>0.0100862880222144</v>
      </c>
      <c r="O103" s="105" t="n">
        <v>0.00123537014000835</v>
      </c>
      <c r="P103" s="105"/>
      <c r="Q103" s="105" t="n">
        <v>0</v>
      </c>
      <c r="R103" s="105"/>
    </row>
    <row r="104" customFormat="false" ht="12.75" hidden="false" customHeight="false" outlineLevel="0" collapsed="false">
      <c r="B104" s="88" t="n">
        <v>2013</v>
      </c>
      <c r="C104" s="105" t="n">
        <v>0.0109238316835513</v>
      </c>
      <c r="D104" s="105" t="n">
        <v>0.000925541959737644</v>
      </c>
      <c r="E104" s="105" t="n">
        <v>0.0074386216465936</v>
      </c>
      <c r="F104" s="105" t="n">
        <v>0.00926148743732353</v>
      </c>
      <c r="G104" s="105" t="n">
        <v>0.000397932270782329</v>
      </c>
      <c r="H104" s="105" t="n">
        <v>0.0168786236987149</v>
      </c>
      <c r="I104" s="105" t="n">
        <v>0.0159148002617685</v>
      </c>
      <c r="J104" s="105" t="n">
        <v>0.00259295104693199</v>
      </c>
      <c r="K104" s="106" t="n">
        <v>0.00210339021534986</v>
      </c>
      <c r="L104" s="106" t="n">
        <v>0.000374390273180508</v>
      </c>
      <c r="M104" s="106" t="n">
        <v>0.0026450338256733</v>
      </c>
      <c r="N104" s="106" t="n">
        <v>0.0107881371340265</v>
      </c>
      <c r="O104" s="106" t="n">
        <v>0.00166967888999977</v>
      </c>
      <c r="P104" s="106"/>
      <c r="Q104" s="106" t="n">
        <v>0</v>
      </c>
      <c r="R104" s="106"/>
    </row>
    <row r="105" customFormat="false" ht="12.75" hidden="false" customHeight="false" outlineLevel="0" collapsed="false">
      <c r="B105" s="88" t="n">
        <v>2014</v>
      </c>
      <c r="C105" s="107" t="n">
        <v>0.0116387156111073</v>
      </c>
      <c r="D105" s="107" t="n">
        <v>0.000642224174604135</v>
      </c>
      <c r="E105" s="107" t="n">
        <v>0.00714587954016821</v>
      </c>
      <c r="F105" s="107" t="n">
        <v>0.00971593170924165</v>
      </c>
      <c r="G105" s="107" t="n">
        <v>0.000433470744073636</v>
      </c>
      <c r="H105" s="107" t="n">
        <v>0.0167587616547611</v>
      </c>
      <c r="I105" s="107" t="n">
        <v>0.015871302582137</v>
      </c>
      <c r="J105" s="107" t="n">
        <v>0.00265723309620876</v>
      </c>
      <c r="K105" s="105" t="n">
        <v>0.00207832026157001</v>
      </c>
      <c r="L105" s="105" t="n">
        <v>0.000351652186253678</v>
      </c>
      <c r="M105" s="105" t="n">
        <v>0.00259275780648903</v>
      </c>
      <c r="N105" s="105" t="n">
        <v>0.0107101298626129</v>
      </c>
      <c r="O105" s="105" t="n">
        <v>0.00180520724704594</v>
      </c>
      <c r="P105" s="105"/>
      <c r="Q105" s="105" t="n">
        <v>0</v>
      </c>
      <c r="R105" s="105"/>
    </row>
    <row r="106" customFormat="false" ht="12.75" hidden="false" customHeight="false" outlineLevel="0" collapsed="false">
      <c r="B106" s="88" t="n">
        <v>2015</v>
      </c>
      <c r="C106" s="105" t="n">
        <v>0.0127294769340055</v>
      </c>
      <c r="D106" s="105" t="n">
        <v>0.000666603868820108</v>
      </c>
      <c r="E106" s="105" t="n">
        <v>0.00726716278767824</v>
      </c>
      <c r="F106" s="105" t="n">
        <v>0.00948495384244874</v>
      </c>
      <c r="G106" s="105" t="n">
        <v>0.000489779941810133</v>
      </c>
      <c r="H106" s="105" t="n">
        <v>0.0163707146913644</v>
      </c>
      <c r="I106" s="105" t="n">
        <v>0.0160551081025211</v>
      </c>
      <c r="J106" s="105" t="n">
        <v>0.00238471307698379</v>
      </c>
      <c r="K106" s="106" t="n">
        <v>0.00209681091536374</v>
      </c>
      <c r="L106" s="106" t="n">
        <v>0.000365874491397112</v>
      </c>
      <c r="M106" s="106" t="n">
        <v>0.00269349490539226</v>
      </c>
      <c r="N106" s="106" t="n">
        <v>0.0114806560184775</v>
      </c>
      <c r="O106" s="106" t="n">
        <v>0.00171424659032607</v>
      </c>
      <c r="P106" s="106"/>
      <c r="Q106" s="106" t="n">
        <v>0</v>
      </c>
      <c r="R106" s="106" t="n">
        <v>0</v>
      </c>
    </row>
    <row r="107" customFormat="false" ht="12.75" hidden="false" customHeight="false" outlineLevel="0" collapsed="false">
      <c r="B107" s="88" t="n">
        <v>2016</v>
      </c>
      <c r="C107" s="107" t="n">
        <v>0.0105109702628087</v>
      </c>
      <c r="D107" s="107" t="n">
        <v>0.000584590024895527</v>
      </c>
      <c r="E107" s="107" t="n">
        <v>0.00708050197613375</v>
      </c>
      <c r="F107" s="107" t="n">
        <v>0.00919573417118446</v>
      </c>
      <c r="G107" s="107" t="n">
        <v>0.00050893519641016</v>
      </c>
      <c r="H107" s="107" t="n">
        <v>0.0160022515479057</v>
      </c>
      <c r="I107" s="107" t="n">
        <v>0.0153374756841884</v>
      </c>
      <c r="J107" s="107" t="n">
        <v>0.00242605893369462</v>
      </c>
      <c r="K107" s="105" t="n">
        <v>0.00176886207484977</v>
      </c>
      <c r="L107" s="105" t="n">
        <v>0.000354503345784394</v>
      </c>
      <c r="M107" s="105" t="n">
        <v>0.00272424448676778</v>
      </c>
      <c r="N107" s="105" t="n">
        <v>0.0107438261877048</v>
      </c>
      <c r="O107" s="105" t="n">
        <v>0.00197107261819154</v>
      </c>
      <c r="P107" s="105"/>
      <c r="Q107" s="105" t="n">
        <v>0.0014704867980335</v>
      </c>
      <c r="R107" s="105" t="n">
        <v>0.00380407762138458</v>
      </c>
    </row>
    <row r="108" customFormat="false" ht="12.75" hidden="false" customHeight="false" outlineLevel="0" collapsed="false">
      <c r="B108" s="88" t="n">
        <v>2017</v>
      </c>
      <c r="C108" s="105" t="n">
        <v>0.0102628562112773</v>
      </c>
      <c r="D108" s="105" t="n">
        <v>0.000684112440227956</v>
      </c>
      <c r="E108" s="105" t="n">
        <v>0.00702011141307824</v>
      </c>
      <c r="F108" s="105" t="n">
        <v>0.00966160001444418</v>
      </c>
      <c r="G108" s="105" t="n">
        <v>0.000528483222256211</v>
      </c>
      <c r="H108" s="105" t="n">
        <v>0.0162369256572215</v>
      </c>
      <c r="I108" s="105" t="n">
        <v>0.0156379005322433</v>
      </c>
      <c r="J108" s="105" t="n">
        <v>0.00276714880493469</v>
      </c>
      <c r="K108" s="106" t="n">
        <v>0.00172129952860513</v>
      </c>
      <c r="L108" s="106" t="n">
        <v>0.000471364562460638</v>
      </c>
      <c r="M108" s="106" t="n">
        <v>0.00290593948372479</v>
      </c>
      <c r="N108" s="106" t="n">
        <v>0.00982746458674933</v>
      </c>
      <c r="O108" s="106" t="n">
        <v>0.00169318277702992</v>
      </c>
      <c r="P108" s="106" t="n">
        <v>0.000880593978403211</v>
      </c>
      <c r="Q108" s="106" t="n">
        <v>0.00101880933409591</v>
      </c>
      <c r="R108" s="106" t="n">
        <v>0.00732550025557765</v>
      </c>
    </row>
    <row r="109" customFormat="false" ht="12.75" hidden="false" customHeight="false" outlineLevel="0" collapsed="false">
      <c r="B109" s="88" t="n">
        <v>2018</v>
      </c>
      <c r="C109" s="108" t="n">
        <v>0</v>
      </c>
      <c r="D109" s="108" t="n">
        <v>0.00075631386805743</v>
      </c>
      <c r="E109" s="108" t="n">
        <v>0.00734452401730619</v>
      </c>
      <c r="F109" s="108" t="n">
        <v>0.00799150623036929</v>
      </c>
      <c r="G109" s="108" t="n">
        <v>0.000469975376524546</v>
      </c>
      <c r="H109" s="108" t="n">
        <v>0.0159674857167433</v>
      </c>
      <c r="I109" s="108" t="n">
        <v>0.0178786425763565</v>
      </c>
      <c r="J109" s="108" t="n">
        <v>0.00208292693837073</v>
      </c>
      <c r="K109" s="105" t="n">
        <v>0.00147773148713019</v>
      </c>
      <c r="L109" s="105" t="n">
        <v>0.000430015334349855</v>
      </c>
      <c r="M109" s="105" t="n">
        <v>0.00269794801353933</v>
      </c>
      <c r="N109" s="105" t="n">
        <v>0.00695203916219705</v>
      </c>
      <c r="O109" s="105" t="n">
        <v>0.00155582043184477</v>
      </c>
      <c r="P109" s="105" t="n">
        <v>0.00262234557625097</v>
      </c>
      <c r="Q109" s="105" t="n">
        <v>0.00134070786001073</v>
      </c>
      <c r="R109" s="105" t="n">
        <v>0.0115429938700718</v>
      </c>
    </row>
    <row r="110" customFormat="false" ht="12.75" hidden="false" customHeight="false" outlineLevel="0" collapsed="false">
      <c r="Q110" s="0" t="s">
        <v>107</v>
      </c>
    </row>
    <row r="113" customFormat="false" ht="12.75" hidden="false" customHeight="false" outlineLevel="0" collapsed="false">
      <c r="B113" s="109" t="s">
        <v>108</v>
      </c>
      <c r="C113" s="109"/>
      <c r="D113" s="110" t="n">
        <f aca="false">AVERAGE(D99:D109)</f>
        <v>0.000768098560450326</v>
      </c>
      <c r="E113" s="110" t="n">
        <f aca="false">AVERAGE(E99:E109)*0.2869</f>
        <v>0.00206276640583366</v>
      </c>
      <c r="F113" s="110" t="n">
        <f aca="false">AVERAGE(F99:F109)/3</f>
        <v>0.00303993235636533</v>
      </c>
      <c r="G113" s="110" t="n">
        <f aca="false">AVERAGE(G99:G109)</f>
        <v>0.000475831671359374</v>
      </c>
      <c r="H113" s="110" t="n">
        <f aca="false">AVERAGE(H99:H109)</f>
        <v>0.0164622626358892</v>
      </c>
      <c r="I113" s="110" t="n">
        <f aca="false">AVERAGE(I99:I109)</f>
        <v>0.0155521600563946</v>
      </c>
      <c r="J113" s="110" t="n">
        <f aca="false">AVERAGE(J99:J109)</f>
        <v>0.00268515933653875</v>
      </c>
      <c r="K113" s="111" t="n">
        <f aca="false">AVERAGE(K99:K109)</f>
        <v>0.00187337335105693</v>
      </c>
      <c r="L113" s="111" t="n">
        <f aca="false">L109</f>
        <v>0.000430015334349855</v>
      </c>
      <c r="M113" s="111" t="n">
        <f aca="false">AVERAGE(M99:M109)</f>
        <v>0.00263394994122863</v>
      </c>
      <c r="N113" s="111" t="n">
        <f aca="false">N109</f>
        <v>0.00695203916219705</v>
      </c>
      <c r="O113" s="111" t="n">
        <f aca="false">AVERAGE(O99:O109)</f>
        <v>0.00152813165458175</v>
      </c>
      <c r="P113" s="111" t="n">
        <f aca="false">P109</f>
        <v>0.00262234557625097</v>
      </c>
      <c r="Q113" s="111" t="n">
        <f aca="false">AVERAGE(Q107:Q109)</f>
        <v>0.00127666799738005</v>
      </c>
    </row>
    <row r="115" customFormat="false" ht="12.75" hidden="false" customHeight="false" outlineLevel="0" collapsed="false">
      <c r="D115" s="110" t="n">
        <f aca="false">SUM(D113:J113)-E113</f>
        <v>0.0389834446169977</v>
      </c>
      <c r="F115" s="33" t="s">
        <v>109</v>
      </c>
      <c r="G115" s="33"/>
      <c r="H115" s="33"/>
      <c r="I115" s="110" t="n">
        <v>0.006</v>
      </c>
      <c r="K115" s="111" t="n">
        <f aca="false">SUM(K113:Q113)</f>
        <v>0.0173165230170452</v>
      </c>
    </row>
    <row r="117" customFormat="false" ht="12.75" hidden="false" customHeight="false" outlineLevel="0" collapsed="false">
      <c r="I117" s="27"/>
    </row>
    <row r="118" customFormat="false" ht="12.75" hidden="false" customHeight="false" outlineLevel="0" collapsed="false">
      <c r="C118" s="0" t="s">
        <v>110</v>
      </c>
      <c r="D118" s="0" t="s">
        <v>111</v>
      </c>
      <c r="E118" s="0" t="s">
        <v>112</v>
      </c>
      <c r="F118" s="3" t="s">
        <v>113</v>
      </c>
      <c r="G118" s="0" t="s">
        <v>114</v>
      </c>
    </row>
    <row r="120" customFormat="false" ht="12.75" hidden="false" customHeight="false" outlineLevel="0" collapsed="false">
      <c r="B120" s="5" t="n">
        <v>2014</v>
      </c>
      <c r="C120" s="36" t="n">
        <f aca="false">(SUM('Central pensions'!Y4:Y7)/AVERAGE('Central scenario'!AG3:AG6))</f>
        <v>0.0100080003976103</v>
      </c>
      <c r="D120" s="36" t="n">
        <f aca="false">'Central scenario'!BM3+'Central scenario'!BN3+'Central scenario'!BL3-C120</f>
        <v>0.0636642641339578</v>
      </c>
      <c r="E120" s="36" t="n">
        <f aca="false">'Central scenario'!BK3</f>
        <v>0.0539797598100557</v>
      </c>
      <c r="F120" s="36" t="n">
        <f aca="false">SUM($C105:$J105)-$H105-$F105-SUM($K105:$Q105)</f>
        <v>0.0208507583843275</v>
      </c>
      <c r="G120" s="36" t="n">
        <f aca="false">E120+F120-D120-C120</f>
        <v>0.00115825366281496</v>
      </c>
    </row>
    <row r="121" customFormat="false" ht="12.75" hidden="false" customHeight="false" outlineLevel="0" collapsed="false">
      <c r="B121" s="0" t="n">
        <v>2015</v>
      </c>
      <c r="C121" s="27" t="n">
        <f aca="false">SUM('Central pensions'!Y14:Y17)/AVERAGE('Central scenario'!AG14:AG17)</f>
        <v>0.0107339784194634</v>
      </c>
      <c r="D121" s="27" t="n">
        <f aca="false">'Central scenario'!BM4+'Central scenario'!BN4+'Central scenario'!BL4-C121</f>
        <v>0.0829481034514563</v>
      </c>
      <c r="E121" s="27" t="n">
        <f aca="false">'Central scenario'!BK4</f>
        <v>0.0607890100036003</v>
      </c>
      <c r="F121" s="27" t="n">
        <f aca="false">SUM($C106:$J106)-$H106-$F106-SUM($K106:$Q106)</f>
        <v>0.0212417617908622</v>
      </c>
      <c r="G121" s="27" t="n">
        <f aca="false">E121+F121-D121-C121</f>
        <v>-0.0116513100764571</v>
      </c>
    </row>
    <row r="122" customFormat="false" ht="12.75" hidden="false" customHeight="false" outlineLevel="0" collapsed="false">
      <c r="B122" s="5" t="n">
        <v>2016</v>
      </c>
      <c r="C122" s="36" t="n">
        <f aca="false">SUM('Central pensions'!Y18:Y21)/AVERAGE('Central scenario'!AG18:AG21)</f>
        <v>0.0120915600774794</v>
      </c>
      <c r="D122" s="36" t="n">
        <f aca="false">'Central scenario'!BM5+'Central scenario'!BN5+'Central scenario'!BL5-C122</f>
        <v>0.0821174703482337</v>
      </c>
      <c r="E122" s="36" t="n">
        <f aca="false">'Central scenario'!BK5</f>
        <v>0.0613721775203611</v>
      </c>
      <c r="F122" s="36" t="n">
        <f aca="false">SUM($C107:$J107)-$H107-$F107-SUM($K107:$R107)</f>
        <v>0.0136114589454148</v>
      </c>
      <c r="G122" s="36" t="n">
        <f aca="false">E122+F122-D122-C122</f>
        <v>-0.0192253939599372</v>
      </c>
    </row>
    <row r="123" customFormat="false" ht="12.75" hidden="false" customHeight="false" outlineLevel="0" collapsed="false">
      <c r="B123" s="0" t="n">
        <v>2017</v>
      </c>
      <c r="C123" s="27" t="n">
        <f aca="false">SUM('Central pensions'!Y22:Y25)/AVERAGE('Central scenario'!AG22:AG25)</f>
        <v>0.0155413654604926</v>
      </c>
      <c r="D123" s="27" t="n">
        <f aca="false">'Central scenario'!BM6+'Central scenario'!BN6+'Central scenario'!BL6-C123</f>
        <v>0.0848763332974243</v>
      </c>
      <c r="E123" s="27" t="n">
        <f aca="false">'Central scenario'!BK6</f>
        <v>0.0632835157447157</v>
      </c>
      <c r="F123" s="27" t="n">
        <f aca="false">SUM($C108:$J108)-$H108-$F108-SUM($K108:$R108)</f>
        <v>0.0110564581173711</v>
      </c>
      <c r="G123" s="27" t="n">
        <f aca="false">E123+F123-D123-C123</f>
        <v>-0.0260777248958302</v>
      </c>
    </row>
    <row r="124" customFormat="false" ht="12.75" hidden="false" customHeight="false" outlineLevel="0" collapsed="false">
      <c r="B124" s="5" t="n">
        <f aca="false">B123+1</f>
        <v>2018</v>
      </c>
      <c r="C124" s="36" t="n">
        <f aca="false">SUM('Central pensions'!Y26:Y29)/AVERAGE('Central scenario'!AG26:AG29)</f>
        <v>0.0143726462498957</v>
      </c>
      <c r="D124" s="36" t="n">
        <f aca="false">'Central scenario'!BM7+'Central scenario'!BN7+'Central scenario'!BL7-C124</f>
        <v>0.0821136940618776</v>
      </c>
      <c r="E124" s="36" t="n">
        <f aca="false">'Central scenario'!BK7</f>
        <v>0.0590407170051439</v>
      </c>
      <c r="F124" s="36" t="n">
        <f aca="false">SUM($C109:$J109)-$F109-SUM($K109:$R109)</f>
        <v>0.015880266757964</v>
      </c>
      <c r="G124" s="36" t="n">
        <f aca="false">E124+F124-D124-C124</f>
        <v>-0.0215653565486653</v>
      </c>
    </row>
    <row r="125" customFormat="false" ht="12.75" hidden="false" customHeight="false" outlineLevel="0" collapsed="false">
      <c r="B125" s="0" t="n">
        <f aca="false">B124+1</f>
        <v>2019</v>
      </c>
      <c r="C125" s="27" t="n">
        <f aca="false">SUM('Central pensions'!Y30:Y33)/AVERAGE('Central scenario'!AG30:AG33)</f>
        <v>0.0137758100818799</v>
      </c>
      <c r="D125" s="27" t="n">
        <f aca="false">'Central scenario'!BM8+'Central scenario'!BN8+'Central scenario'!BL8-C125</f>
        <v>0.0775566990398286</v>
      </c>
      <c r="E125" s="27" t="n">
        <f aca="false">'Central scenario'!BK8</f>
        <v>0.0523823212973831</v>
      </c>
      <c r="F125" s="27" t="n">
        <f aca="false">SUM($D$113:$J$113)-SUM($K$113:$Q$113)-$I$113*12/15</f>
        <v>0.0112879599606704</v>
      </c>
      <c r="G125" s="27" t="n">
        <f aca="false">E125+F125-D125-C125</f>
        <v>-0.0276622278636549</v>
      </c>
    </row>
    <row r="126" customFormat="false" ht="12.75" hidden="false" customHeight="false" outlineLevel="0" collapsed="false">
      <c r="B126" s="5" t="n">
        <f aca="false">B125+1</f>
        <v>2020</v>
      </c>
      <c r="C126" s="36" t="n">
        <f aca="false">SUM('Central pensions'!Y34:Y37)/AVERAGE('Central scenario'!AG34:AG37)</f>
        <v>0.0135005551606712</v>
      </c>
      <c r="D126" s="36" t="n">
        <f aca="false">'Central scenario'!BM9+'Central scenario'!BN9+'Central scenario'!BL9-C126</f>
        <v>0.08404715258434</v>
      </c>
      <c r="E126" s="36" t="n">
        <f aca="false">'Central scenario'!BK9</f>
        <v>0.0547920000932182</v>
      </c>
      <c r="F126" s="36" t="n">
        <f aca="false">SUM($D$113:$J$113)-SUM($K$113:$Q$113)-$I$113+$I$115</f>
        <v>0.0141775279493915</v>
      </c>
      <c r="G126" s="36" t="n">
        <f aca="false">E126+F126-D126-C126</f>
        <v>-0.0285781797024015</v>
      </c>
    </row>
    <row r="127" customFormat="false" ht="12.75" hidden="false" customHeight="false" outlineLevel="0" collapsed="false">
      <c r="B127" s="0" t="n">
        <f aca="false">B126+1</f>
        <v>2021</v>
      </c>
      <c r="C127" s="27" t="n">
        <f aca="false">SUM('Central pensions'!Y38:Y41)/AVERAGE('Central scenario'!AG38:AG41)</f>
        <v>0.0132504560692484</v>
      </c>
      <c r="D127" s="27" t="n">
        <f aca="false">'Central scenario'!BM10+'Central scenario'!BN10+'Central scenario'!BL10-C127</f>
        <v>0.083878994857509</v>
      </c>
      <c r="E127" s="27" t="n">
        <f aca="false">'Central scenario'!BK10</f>
        <v>0.0571534546165731</v>
      </c>
      <c r="F127" s="27" t="n">
        <f aca="false">SUM($D$113:$J$113)-SUM($K$113:$Q$113)-$I$113+$I$115</f>
        <v>0.0141775279493915</v>
      </c>
      <c r="G127" s="27" t="n">
        <f aca="false">E127+F127-D127-C127</f>
        <v>-0.0257984683607929</v>
      </c>
    </row>
    <row r="128" customFormat="false" ht="12.75" hidden="false" customHeight="false" outlineLevel="0" collapsed="false">
      <c r="B128" s="5" t="n">
        <f aca="false">B127+1</f>
        <v>2022</v>
      </c>
      <c r="C128" s="36" t="n">
        <f aca="false">SUM('Central pensions'!Y42:Y45)/AVERAGE('Central scenario'!AG42:AG45)</f>
        <v>0.0131330352654154</v>
      </c>
      <c r="D128" s="36" t="n">
        <f aca="false">'Central scenario'!BM11+'Central scenario'!BN11+'Central scenario'!BL11-C128</f>
        <v>0.0854460787951299</v>
      </c>
      <c r="E128" s="36" t="n">
        <f aca="false">'Central scenario'!BK11</f>
        <v>0.0595516511731896</v>
      </c>
      <c r="F128" s="36" t="n">
        <f aca="false">SUM($D$113:$J$113)-SUM($K$113:$Q$113)-$I$113+$I$115</f>
        <v>0.0141775279493915</v>
      </c>
      <c r="G128" s="36" t="n">
        <f aca="false">E128+F128-D128-C128</f>
        <v>-0.0248499349379641</v>
      </c>
    </row>
    <row r="129" customFormat="false" ht="12.75" hidden="false" customHeight="false" outlineLevel="0" collapsed="false">
      <c r="B129" s="0" t="n">
        <f aca="false">B128+1</f>
        <v>2023</v>
      </c>
      <c r="C129" s="27" t="n">
        <f aca="false">SUM('Central pensions'!Y46:Y49)/AVERAGE('Central scenario'!AG46:AG49)</f>
        <v>0.0126770058720765</v>
      </c>
      <c r="D129" s="27" t="n">
        <f aca="false">'Central scenario'!BM12+'Central scenario'!BN12+'Central scenario'!BL12-C129</f>
        <v>0.0852070489217627</v>
      </c>
      <c r="E129" s="27" t="n">
        <f aca="false">'Central scenario'!BK12</f>
        <v>0.0609536902967853</v>
      </c>
      <c r="F129" s="27" t="n">
        <f aca="false">SUM($D$113:$J$113)-SUM($K$113:$Q$113)-$I$113+$I$115</f>
        <v>0.0141775279493915</v>
      </c>
      <c r="G129" s="27" t="n">
        <f aca="false">E129+F129-D129-C129</f>
        <v>-0.0227528365476623</v>
      </c>
    </row>
    <row r="130" customFormat="false" ht="12.75" hidden="false" customHeight="false" outlineLevel="0" collapsed="false">
      <c r="B130" s="5" t="n">
        <f aca="false">B129+1</f>
        <v>2024</v>
      </c>
      <c r="C130" s="36" t="n">
        <f aca="false">SUM('Central pensions'!Y50:Y53)/AVERAGE('Central scenario'!AG50:AG53)</f>
        <v>0.0125999678489182</v>
      </c>
      <c r="D130" s="36" t="n">
        <f aca="false">'Central scenario'!BM13+'Central scenario'!BN13+'Central scenario'!BL13-C130</f>
        <v>0.0875320484433336</v>
      </c>
      <c r="E130" s="36" t="n">
        <f aca="false">'Central scenario'!BK13</f>
        <v>0.062532053715758</v>
      </c>
      <c r="F130" s="36" t="n">
        <f aca="false">SUM($D$113:$J$113)-SUM($K$113:$Q$113)-$I$113+$I$115</f>
        <v>0.0141775279493915</v>
      </c>
      <c r="G130" s="36" t="n">
        <f aca="false">E130+F130-D130-C130</f>
        <v>-0.0234224346271023</v>
      </c>
    </row>
    <row r="131" customFormat="false" ht="12.75" hidden="false" customHeight="false" outlineLevel="0" collapsed="false">
      <c r="B131" s="0" t="n">
        <f aca="false">B130+1</f>
        <v>2025</v>
      </c>
      <c r="C131" s="27" t="n">
        <f aca="false">SUM('Central pensions'!Y54:Y57)/AVERAGE('Central scenario'!AG54:AG57)</f>
        <v>0.0123182683572967</v>
      </c>
      <c r="D131" s="27" t="n">
        <f aca="false">'Central scenario'!BM14+'Central scenario'!BN14+'Central scenario'!BL14-C131</f>
        <v>0.0891121059670793</v>
      </c>
      <c r="E131" s="27" t="n">
        <f aca="false">'Central scenario'!BK14</f>
        <v>0.0629621467918786</v>
      </c>
      <c r="F131" s="27" t="n">
        <f aca="false">SUM($D$113:$J$113)-SUM($K$113:$Q$113)-$I$113+$I$115</f>
        <v>0.0141775279493915</v>
      </c>
      <c r="G131" s="27" t="n">
        <f aca="false">E131+F131-D131-C131</f>
        <v>-0.0242906995831059</v>
      </c>
    </row>
    <row r="132" customFormat="false" ht="12.75" hidden="false" customHeight="false" outlineLevel="0" collapsed="false">
      <c r="B132" s="5" t="n">
        <f aca="false">B131+1</f>
        <v>2026</v>
      </c>
      <c r="C132" s="36" t="n">
        <f aca="false">SUM('Central pensions'!Y58:Y61)/AVERAGE('Central scenario'!AG58:AG61)</f>
        <v>0.0116968375556092</v>
      </c>
      <c r="D132" s="36" t="n">
        <f aca="false">'Central scenario'!BM15+'Central scenario'!BN15+'Central scenario'!BL15-C132</f>
        <v>0.0892222873635187</v>
      </c>
      <c r="E132" s="36" t="n">
        <f aca="false">'Central scenario'!BK15</f>
        <v>0.0634361905674084</v>
      </c>
      <c r="F132" s="36" t="n">
        <f aca="false">SUM($D$113:$J$113)-SUM($K$113:$Q$113)-$I$113+$I$115</f>
        <v>0.0141775279493915</v>
      </c>
      <c r="G132" s="36" t="n">
        <f aca="false">E132+F132-D132-C132</f>
        <v>-0.023305406402328</v>
      </c>
    </row>
    <row r="133" customFormat="false" ht="12.75" hidden="false" customHeight="false" outlineLevel="0" collapsed="false">
      <c r="B133" s="0" t="n">
        <f aca="false">B132+1</f>
        <v>2027</v>
      </c>
      <c r="C133" s="27" t="n">
        <f aca="false">SUM('Central pensions'!Y62:Y65)/AVERAGE('Central scenario'!AG62:AG65)</f>
        <v>0.0112266180875228</v>
      </c>
      <c r="D133" s="27" t="n">
        <f aca="false">'Central scenario'!BM16+'Central scenario'!BN16+'Central scenario'!BL16-C133</f>
        <v>0.0886785077505384</v>
      </c>
      <c r="E133" s="27" t="n">
        <f aca="false">'Central scenario'!BK16</f>
        <v>0.0637868831049885</v>
      </c>
      <c r="F133" s="27" t="n">
        <f aca="false">SUM($D$113:$J$113)-SUM($K$113:$Q$113)-$I$113+$I$115</f>
        <v>0.0141775279493915</v>
      </c>
      <c r="G133" s="27" t="n">
        <f aca="false">E133+F133-D133-C133</f>
        <v>-0.0219407147836811</v>
      </c>
    </row>
    <row r="134" customFormat="false" ht="12.75" hidden="false" customHeight="false" outlineLevel="0" collapsed="false">
      <c r="B134" s="5" t="n">
        <f aca="false">B133+1</f>
        <v>2028</v>
      </c>
      <c r="C134" s="36" t="n">
        <f aca="false">SUM('Central pensions'!Y66:Y69)/AVERAGE('Central scenario'!AG66:AG69)</f>
        <v>0.0108424559871257</v>
      </c>
      <c r="D134" s="36" t="n">
        <f aca="false">'Central scenario'!BM17+'Central scenario'!BN17+'Central scenario'!BL17-C134</f>
        <v>0.0881882086115118</v>
      </c>
      <c r="E134" s="36" t="n">
        <f aca="false">'Central scenario'!BK17</f>
        <v>0.0640938462947214</v>
      </c>
      <c r="F134" s="36" t="n">
        <f aca="false">SUM($D$113:$J$113)-SUM($K$113:$Q$113)-$I$113+$I$115</f>
        <v>0.0141775279493915</v>
      </c>
      <c r="G134" s="36" t="n">
        <f aca="false">E134+F134-D134-C134</f>
        <v>-0.0207592903545246</v>
      </c>
    </row>
    <row r="135" customFormat="false" ht="12.75" hidden="false" customHeight="false" outlineLevel="0" collapsed="false">
      <c r="B135" s="0" t="n">
        <f aca="false">B134+1</f>
        <v>2029</v>
      </c>
      <c r="C135" s="27" t="n">
        <f aca="false">SUM('Central pensions'!Y70:Y73)/AVERAGE('Central scenario'!AG70:AG73)</f>
        <v>0.0101688861558692</v>
      </c>
      <c r="D135" s="27" t="n">
        <f aca="false">'Central scenario'!BM18+'Central scenario'!BN18+'Central scenario'!BL18-C135</f>
        <v>0.0873382589209538</v>
      </c>
      <c r="E135" s="27" t="n">
        <f aca="false">'Central scenario'!BK18</f>
        <v>0.0643912750070366</v>
      </c>
      <c r="F135" s="27" t="n">
        <f aca="false">SUM($D$113:$J$113)-SUM($K$113:$Q$113)-$I$113+$I$115</f>
        <v>0.0141775279493915</v>
      </c>
      <c r="G135" s="27" t="n">
        <f aca="false">E135+F135-D135-C135</f>
        <v>-0.0189383421203949</v>
      </c>
    </row>
    <row r="136" customFormat="false" ht="12.75" hidden="false" customHeight="false" outlineLevel="0" collapsed="false">
      <c r="B136" s="5" t="n">
        <f aca="false">B135+1</f>
        <v>2030</v>
      </c>
      <c r="C136" s="36" t="n">
        <f aca="false">SUM('Central pensions'!Y74:Y77)/AVERAGE('Central scenario'!AG74:AG77)</f>
        <v>0.00978349561156895</v>
      </c>
      <c r="D136" s="36" t="n">
        <f aca="false">'Central scenario'!BM19+'Central scenario'!BN19+'Central scenario'!BL19-C136</f>
        <v>0.0866010978672076</v>
      </c>
      <c r="E136" s="36" t="n">
        <f aca="false">'Central scenario'!BK19</f>
        <v>0.0647128086784071</v>
      </c>
      <c r="F136" s="36" t="n">
        <f aca="false">SUM($D$113:$J$113)-SUM($K$113:$Q$113)-$I$113+$I$115</f>
        <v>0.0141775279493915</v>
      </c>
      <c r="G136" s="36" t="n">
        <f aca="false">E136+F136-D136-C136</f>
        <v>-0.017494256850978</v>
      </c>
    </row>
    <row r="137" customFormat="false" ht="12.75" hidden="false" customHeight="false" outlineLevel="0" collapsed="false">
      <c r="B137" s="0" t="n">
        <f aca="false">B136+1</f>
        <v>2031</v>
      </c>
      <c r="C137" s="27" t="n">
        <f aca="false">SUM('Central pensions'!Y78:Y81)/AVERAGE('Central scenario'!AG78:AG81)</f>
        <v>0.00942635542242393</v>
      </c>
      <c r="D137" s="27" t="n">
        <f aca="false">'Central scenario'!BM20+'Central scenario'!BN20+'Central scenario'!BL20-C137</f>
        <v>0.0866983203597787</v>
      </c>
      <c r="E137" s="27" t="n">
        <f aca="false">'Central scenario'!BK20</f>
        <v>0.0646219107320005</v>
      </c>
      <c r="F137" s="27" t="n">
        <f aca="false">SUM($D$113:$J$113)-SUM($K$113:$Q$113)-$I$113+$I$115</f>
        <v>0.0141775279493915</v>
      </c>
      <c r="G137" s="27" t="n">
        <f aca="false">E137+F137-D137-C137</f>
        <v>-0.0173252371008105</v>
      </c>
    </row>
    <row r="138" customFormat="false" ht="12.75" hidden="false" customHeight="false" outlineLevel="0" collapsed="false">
      <c r="B138" s="5" t="n">
        <f aca="false">B137+1</f>
        <v>2032</v>
      </c>
      <c r="C138" s="36" t="n">
        <f aca="false">SUM('Central pensions'!Y82:Y85)/AVERAGE('Central scenario'!AG82:AG85)</f>
        <v>0.00907844267770029</v>
      </c>
      <c r="D138" s="36" t="n">
        <f aca="false">'Central scenario'!BM21+'Central scenario'!BN21+'Central scenario'!BL21-C138</f>
        <v>0.0865089130040469</v>
      </c>
      <c r="E138" s="36" t="n">
        <f aca="false">'Central scenario'!BK21</f>
        <v>0.0647600679033712</v>
      </c>
      <c r="F138" s="36" t="n">
        <f aca="false">SUM($D$113:$J$113)-SUM($K$113:$Q$113)-$I$113+$I$115</f>
        <v>0.0141775279493915</v>
      </c>
      <c r="G138" s="36" t="n">
        <f aca="false">E138+F138-D138-C138</f>
        <v>-0.0166497598289845</v>
      </c>
    </row>
    <row r="139" customFormat="false" ht="12.75" hidden="false" customHeight="false" outlineLevel="0" collapsed="false">
      <c r="B139" s="0" t="n">
        <f aca="false">B138+1</f>
        <v>2033</v>
      </c>
      <c r="C139" s="27" t="n">
        <f aca="false">SUM('Central pensions'!Y86:Y89)/AVERAGE('Central scenario'!AG86:AG89)</f>
        <v>0.00856206305370245</v>
      </c>
      <c r="D139" s="27" t="n">
        <f aca="false">'Central scenario'!BM22+'Central scenario'!BN22+'Central scenario'!BL22-C139</f>
        <v>0.0859386479359127</v>
      </c>
      <c r="E139" s="27" t="n">
        <f aca="false">'Central scenario'!BK22</f>
        <v>0.065385807536071</v>
      </c>
      <c r="F139" s="27" t="n">
        <f aca="false">SUM($D$113:$J$113)-SUM($K$113:$Q$113)-$I$113+$I$115</f>
        <v>0.0141775279493915</v>
      </c>
      <c r="G139" s="27" t="n">
        <f aca="false">E139+F139-D139-C139</f>
        <v>-0.0149373755041526</v>
      </c>
    </row>
    <row r="140" customFormat="false" ht="12.75" hidden="false" customHeight="false" outlineLevel="0" collapsed="false">
      <c r="B140" s="5" t="n">
        <f aca="false">B139+1</f>
        <v>2034</v>
      </c>
      <c r="C140" s="36" t="n">
        <f aca="false">SUM('Central pensions'!Y90:Y93)/AVERAGE('Central scenario'!AG90:AG93)</f>
        <v>0.0080524806249298</v>
      </c>
      <c r="D140" s="36" t="n">
        <f aca="false">'Central scenario'!BM23+'Central scenario'!BN23+'Central scenario'!BL23-C140</f>
        <v>0.0854190078688039</v>
      </c>
      <c r="E140" s="36" t="n">
        <f aca="false">'Central scenario'!BK23</f>
        <v>0.0656038349058799</v>
      </c>
      <c r="F140" s="36" t="n">
        <f aca="false">SUM($D$113:$J$113)-SUM($K$113:$Q$113)-$I$113+$I$115</f>
        <v>0.0141775279493915</v>
      </c>
      <c r="G140" s="36" t="n">
        <f aca="false">E140+F140-D140-C140</f>
        <v>-0.0136901256384623</v>
      </c>
    </row>
    <row r="141" customFormat="false" ht="12.75" hidden="false" customHeight="false" outlineLevel="0" collapsed="false">
      <c r="B141" s="0" t="n">
        <f aca="false">B140+1</f>
        <v>2035</v>
      </c>
      <c r="C141" s="27" t="n">
        <f aca="false">SUM('Central pensions'!Y94:Y97)/AVERAGE('Central scenario'!AG94:AG97)</f>
        <v>0.00777692736538636</v>
      </c>
      <c r="D141" s="27" t="n">
        <f aca="false">'Central scenario'!BM24+'Central scenario'!BN24+'Central scenario'!BL24-C141</f>
        <v>0.0850179070563828</v>
      </c>
      <c r="E141" s="27" t="n">
        <f aca="false">'Central scenario'!BK24</f>
        <v>0.0656843142270918</v>
      </c>
      <c r="F141" s="27" t="n">
        <f aca="false">SUM($D$113:$J$113)-SUM($K$113:$Q$113)-$I$113+$I$115</f>
        <v>0.0141775279493915</v>
      </c>
      <c r="G141" s="27" t="n">
        <f aca="false">E141+F141-D141-C141</f>
        <v>-0.0129329922452858</v>
      </c>
    </row>
    <row r="142" customFormat="false" ht="12.75" hidden="false" customHeight="false" outlineLevel="0" collapsed="false">
      <c r="B142" s="5" t="n">
        <f aca="false">B141+1</f>
        <v>2036</v>
      </c>
      <c r="C142" s="36" t="n">
        <f aca="false">SUM('Central pensions'!Y98:Y101)/AVERAGE('Central scenario'!AG98:AG101)</f>
        <v>0.00755661178400935</v>
      </c>
      <c r="D142" s="36" t="n">
        <f aca="false">'Central scenario'!BM25+'Central scenario'!BN25+'Central scenario'!BL25-C142</f>
        <v>0.0850155615268437</v>
      </c>
      <c r="E142" s="36" t="n">
        <f aca="false">'Central scenario'!BK25</f>
        <v>0.0656796112527186</v>
      </c>
      <c r="F142" s="36" t="n">
        <f aca="false">SUM($D$113:$J$113)-SUM($K$113:$Q$113)-$I$113+$I$115</f>
        <v>0.0141775279493915</v>
      </c>
      <c r="G142" s="36" t="n">
        <f aca="false">E142+F142-D142-C142</f>
        <v>-0.012715034108743</v>
      </c>
    </row>
    <row r="143" customFormat="false" ht="12.75" hidden="false" customHeight="false" outlineLevel="0" collapsed="false">
      <c r="B143" s="0" t="n">
        <f aca="false">B142+1</f>
        <v>2037</v>
      </c>
      <c r="C143" s="27" t="n">
        <f aca="false">SUM('Central pensions'!Y102:Y105)/AVERAGE('Central scenario'!AG102:AG105)</f>
        <v>0.00733849876707853</v>
      </c>
      <c r="D143" s="27" t="n">
        <f aca="false">'Central scenario'!BM26+'Central scenario'!BN26+'Central scenario'!BL26-C143</f>
        <v>0.0855882149654347</v>
      </c>
      <c r="E143" s="27" t="n">
        <f aca="false">'Central scenario'!BK26</f>
        <v>0.0657373457258999</v>
      </c>
      <c r="F143" s="27" t="n">
        <f aca="false">SUM($D$113:$J$113)-SUM($K$113:$Q$113)-$I$113+$I$115</f>
        <v>0.0141775279493915</v>
      </c>
      <c r="G143" s="27" t="n">
        <f aca="false">E143+F143-D143-C143</f>
        <v>-0.0130118400572219</v>
      </c>
    </row>
    <row r="144" customFormat="false" ht="12.75" hidden="false" customHeight="false" outlineLevel="0" collapsed="false">
      <c r="B144" s="5" t="n">
        <f aca="false">B143+1</f>
        <v>2038</v>
      </c>
      <c r="C144" s="36" t="n">
        <f aca="false">SUM('Central pensions'!Y106:Y109)/AVERAGE('Central scenario'!AG106:AG109)</f>
        <v>0.00705125835901525</v>
      </c>
      <c r="D144" s="36" t="n">
        <f aca="false">'Central scenario'!BM27+'Central scenario'!BN27+'Central scenario'!BL27-C144</f>
        <v>0.0854485387361446</v>
      </c>
      <c r="E144" s="36" t="n">
        <f aca="false">'Central scenario'!BK27</f>
        <v>0.0660265659061182</v>
      </c>
      <c r="F144" s="36" t="n">
        <f aca="false">SUM($D$113:$J$113)-SUM($K$113:$Q$113)-$I$113+$I$115</f>
        <v>0.0141775279493915</v>
      </c>
      <c r="G144" s="36" t="n">
        <f aca="false">E144+F144-D144-C144</f>
        <v>-0.0122957032396501</v>
      </c>
    </row>
    <row r="145" customFormat="false" ht="12.75" hidden="false" customHeight="false" outlineLevel="0" collapsed="false">
      <c r="B145" s="0" t="n">
        <f aca="false">B144+1</f>
        <v>2039</v>
      </c>
      <c r="C145" s="27" t="n">
        <f aca="false">SUM('Central pensions'!Y110:Y113)/AVERAGE('Central scenario'!AG110:AG113)</f>
        <v>0.00690843865450062</v>
      </c>
      <c r="D145" s="27" t="n">
        <f aca="false">'Central scenario'!BM28+'Central scenario'!BN28+'Central scenario'!BL28-C145</f>
        <v>0.085307125121054</v>
      </c>
      <c r="E145" s="27" t="n">
        <f aca="false">'Central scenario'!BK28</f>
        <v>0.0661964741339242</v>
      </c>
      <c r="F145" s="27" t="n">
        <f aca="false">SUM($D$113:$J$113)-SUM($K$113:$Q$113)-$I$113+$I$115</f>
        <v>0.0141775279493915</v>
      </c>
      <c r="G145" s="27" t="n">
        <f aca="false">E145+F145-D145-C145</f>
        <v>-0.0118415616922388</v>
      </c>
    </row>
    <row r="146" customFormat="false" ht="12.75" hidden="false" customHeight="false" outlineLevel="0" collapsed="false">
      <c r="B146" s="5" t="n">
        <f aca="false">B145+1</f>
        <v>2040</v>
      </c>
      <c r="C146" s="36" t="n">
        <f aca="false">SUM('Central pensions'!Y114:Y117)/AVERAGE('Central scenario'!AG114:AG117)</f>
        <v>0.00661979332327587</v>
      </c>
      <c r="D146" s="36" t="n">
        <f aca="false">'Central scenario'!BM29+'Central scenario'!BN29+'Central scenario'!BL29-C146</f>
        <v>0.0856590961937878</v>
      </c>
      <c r="E146" s="36" t="n">
        <f aca="false">'Central scenario'!BK29</f>
        <v>0.0661206846079927</v>
      </c>
      <c r="F146" s="36" t="n">
        <f aca="false">SUM($D$113:$J$113)-SUM($K$113:$Q$113)-$I$113+$I$115</f>
        <v>0.0141775279493915</v>
      </c>
      <c r="G146" s="36" t="n">
        <f aca="false">E146+F146-D146-C146</f>
        <v>-0.0119806769596795</v>
      </c>
    </row>
    <row r="147" customFormat="false" ht="12.75" hidden="false" customHeight="false" outlineLevel="0" collapsed="false">
      <c r="B147" s="5"/>
      <c r="C147" s="36" t="s">
        <v>15</v>
      </c>
      <c r="D147" s="36" t="s">
        <v>115</v>
      </c>
      <c r="E147" s="36" t="s">
        <v>116</v>
      </c>
      <c r="F147" s="36" t="s">
        <v>117</v>
      </c>
      <c r="G147" s="36" t="s">
        <v>118</v>
      </c>
    </row>
    <row r="148" customFormat="false" ht="12.75" hidden="false" customHeight="false" outlineLevel="0" collapsed="false">
      <c r="C148" s="0" t="str">
        <f aca="false">C118</f>
        <v>Family benefits</v>
      </c>
      <c r="D148" s="0" t="str">
        <f aca="false">D118</f>
        <v>Pensions</v>
      </c>
      <c r="E148" s="0" t="str">
        <f aca="false">E118</f>
        <v>Social security contributions</v>
      </c>
      <c r="F148" s="0" t="str">
        <f aca="false">F118</f>
        <v>Fiscal income net of non-simulated expenses</v>
      </c>
      <c r="G148" s="0" t="str">
        <f aca="false">G118</f>
        <v>Economic result</v>
      </c>
    </row>
    <row r="149" customFormat="false" ht="12.75" hidden="false" customHeight="false" outlineLevel="0" collapsed="false">
      <c r="B149" s="5" t="n">
        <v>2014</v>
      </c>
      <c r="C149" s="36" t="n">
        <f aca="false">-C120</f>
        <v>-0.0100080003976103</v>
      </c>
      <c r="D149" s="36" t="n">
        <f aca="false">-D120</f>
        <v>-0.0636642641339578</v>
      </c>
      <c r="E149" s="36" t="n">
        <f aca="false">E120</f>
        <v>0.0539797598100557</v>
      </c>
      <c r="F149" s="36" t="n">
        <f aca="false">F120</f>
        <v>0.0208507583843275</v>
      </c>
      <c r="G149" s="36" t="n">
        <f aca="false">G120</f>
        <v>0.00115825366281496</v>
      </c>
    </row>
    <row r="150" customFormat="false" ht="12.75" hidden="false" customHeight="false" outlineLevel="0" collapsed="false">
      <c r="B150" s="0" t="n">
        <v>2015</v>
      </c>
      <c r="C150" s="27" t="n">
        <f aca="false">-C121</f>
        <v>-0.0107339784194634</v>
      </c>
      <c r="D150" s="27" t="n">
        <f aca="false">-D121</f>
        <v>-0.0829481034514563</v>
      </c>
      <c r="E150" s="27" t="n">
        <f aca="false">E121</f>
        <v>0.0607890100036003</v>
      </c>
      <c r="F150" s="27" t="n">
        <f aca="false">F121</f>
        <v>0.0212417617908622</v>
      </c>
      <c r="G150" s="27" t="n">
        <f aca="false">G121</f>
        <v>-0.0116513100764571</v>
      </c>
    </row>
    <row r="151" customFormat="false" ht="12.75" hidden="false" customHeight="false" outlineLevel="0" collapsed="false">
      <c r="B151" s="5" t="n">
        <v>2016</v>
      </c>
      <c r="C151" s="36" t="n">
        <f aca="false">-C122</f>
        <v>-0.0120915600774794</v>
      </c>
      <c r="D151" s="36" t="n">
        <f aca="false">-D122</f>
        <v>-0.0821174703482337</v>
      </c>
      <c r="E151" s="36" t="n">
        <f aca="false">E122</f>
        <v>0.0613721775203611</v>
      </c>
      <c r="F151" s="36" t="n">
        <f aca="false">F122</f>
        <v>0.0136114589454148</v>
      </c>
      <c r="G151" s="36" t="n">
        <f aca="false">G122</f>
        <v>-0.0192253939599372</v>
      </c>
    </row>
    <row r="152" customFormat="false" ht="12.75" hidden="false" customHeight="false" outlineLevel="0" collapsed="false">
      <c r="B152" s="0" t="n">
        <v>2017</v>
      </c>
      <c r="C152" s="27" t="n">
        <f aca="false">-C123</f>
        <v>-0.0155413654604926</v>
      </c>
      <c r="D152" s="27" t="n">
        <f aca="false">-D123</f>
        <v>-0.0848763332974243</v>
      </c>
      <c r="E152" s="27" t="n">
        <f aca="false">E123</f>
        <v>0.0632835157447157</v>
      </c>
      <c r="F152" s="27" t="n">
        <f aca="false">F123</f>
        <v>0.0110564581173711</v>
      </c>
      <c r="G152" s="27" t="n">
        <f aca="false">G123</f>
        <v>-0.0260777248958302</v>
      </c>
    </row>
    <row r="153" customFormat="false" ht="12.75" hidden="false" customHeight="false" outlineLevel="0" collapsed="false">
      <c r="B153" s="5" t="n">
        <f aca="false">B152+1</f>
        <v>2018</v>
      </c>
      <c r="C153" s="36" t="n">
        <f aca="false">-C124</f>
        <v>-0.0143726462498957</v>
      </c>
      <c r="D153" s="36" t="n">
        <f aca="false">-D124</f>
        <v>-0.0821136940618776</v>
      </c>
      <c r="E153" s="36" t="n">
        <f aca="false">E124</f>
        <v>0.0590407170051439</v>
      </c>
      <c r="F153" s="36" t="n">
        <f aca="false">F124</f>
        <v>0.015880266757964</v>
      </c>
      <c r="G153" s="36" t="n">
        <f aca="false">G124</f>
        <v>-0.0215653565486653</v>
      </c>
    </row>
    <row r="154" customFormat="false" ht="12.75" hidden="false" customHeight="false" outlineLevel="0" collapsed="false">
      <c r="B154" s="0" t="n">
        <f aca="false">B153+1</f>
        <v>2019</v>
      </c>
      <c r="C154" s="27" t="n">
        <f aca="false">-C125</f>
        <v>-0.0137758100818799</v>
      </c>
      <c r="D154" s="27" t="n">
        <f aca="false">-D125</f>
        <v>-0.0775566990398286</v>
      </c>
      <c r="E154" s="27" t="n">
        <f aca="false">E125</f>
        <v>0.0523823212973831</v>
      </c>
      <c r="F154" s="27" t="n">
        <f aca="false">F125</f>
        <v>0.0112879599606704</v>
      </c>
      <c r="G154" s="27" t="n">
        <f aca="false">G125</f>
        <v>-0.0276622278636549</v>
      </c>
    </row>
    <row r="155" customFormat="false" ht="12.75" hidden="false" customHeight="false" outlineLevel="0" collapsed="false">
      <c r="B155" s="5" t="n">
        <f aca="false">B154+1</f>
        <v>2020</v>
      </c>
      <c r="C155" s="36" t="n">
        <f aca="false">-C126</f>
        <v>-0.0135005551606712</v>
      </c>
      <c r="D155" s="36" t="n">
        <f aca="false">-D126</f>
        <v>-0.08404715258434</v>
      </c>
      <c r="E155" s="36" t="n">
        <f aca="false">E126</f>
        <v>0.0547920000932182</v>
      </c>
      <c r="F155" s="36" t="n">
        <f aca="false">F126</f>
        <v>0.0141775279493915</v>
      </c>
      <c r="G155" s="36" t="n">
        <f aca="false">G126</f>
        <v>-0.0285781797024015</v>
      </c>
    </row>
    <row r="156" customFormat="false" ht="12.75" hidden="false" customHeight="false" outlineLevel="0" collapsed="false">
      <c r="B156" s="0" t="n">
        <f aca="false">B155+1</f>
        <v>2021</v>
      </c>
      <c r="C156" s="27" t="n">
        <f aca="false">-C127</f>
        <v>-0.0132504560692484</v>
      </c>
      <c r="D156" s="27" t="n">
        <f aca="false">-D127</f>
        <v>-0.083878994857509</v>
      </c>
      <c r="E156" s="27" t="n">
        <f aca="false">E127</f>
        <v>0.0571534546165731</v>
      </c>
      <c r="F156" s="27" t="n">
        <f aca="false">F127</f>
        <v>0.0141775279493915</v>
      </c>
      <c r="G156" s="27" t="n">
        <f aca="false">G127</f>
        <v>-0.0257984683607929</v>
      </c>
    </row>
    <row r="157" customFormat="false" ht="12.75" hidden="false" customHeight="false" outlineLevel="0" collapsed="false">
      <c r="B157" s="5" t="n">
        <f aca="false">B156+1</f>
        <v>2022</v>
      </c>
      <c r="C157" s="36" t="n">
        <f aca="false">-C128</f>
        <v>-0.0131330352654154</v>
      </c>
      <c r="D157" s="36" t="n">
        <f aca="false">-D128</f>
        <v>-0.0854460787951299</v>
      </c>
      <c r="E157" s="36" t="n">
        <f aca="false">E128</f>
        <v>0.0595516511731896</v>
      </c>
      <c r="F157" s="36" t="n">
        <f aca="false">F128</f>
        <v>0.0141775279493915</v>
      </c>
      <c r="G157" s="36" t="n">
        <f aca="false">G128</f>
        <v>-0.0248499349379641</v>
      </c>
    </row>
    <row r="158" customFormat="false" ht="12.75" hidden="false" customHeight="false" outlineLevel="0" collapsed="false">
      <c r="B158" s="0" t="n">
        <f aca="false">B157+1</f>
        <v>2023</v>
      </c>
      <c r="C158" s="27" t="n">
        <f aca="false">-C129</f>
        <v>-0.0126770058720765</v>
      </c>
      <c r="D158" s="27" t="n">
        <f aca="false">-D129</f>
        <v>-0.0852070489217627</v>
      </c>
      <c r="E158" s="27" t="n">
        <f aca="false">E129</f>
        <v>0.0609536902967853</v>
      </c>
      <c r="F158" s="27" t="n">
        <f aca="false">F129</f>
        <v>0.0141775279493915</v>
      </c>
      <c r="G158" s="27" t="n">
        <f aca="false">G129</f>
        <v>-0.0227528365476623</v>
      </c>
    </row>
    <row r="159" customFormat="false" ht="12.75" hidden="false" customHeight="false" outlineLevel="0" collapsed="false">
      <c r="B159" s="5" t="n">
        <f aca="false">B158+1</f>
        <v>2024</v>
      </c>
      <c r="C159" s="36" t="n">
        <f aca="false">-C130</f>
        <v>-0.0125999678489182</v>
      </c>
      <c r="D159" s="36" t="n">
        <f aca="false">-D130</f>
        <v>-0.0875320484433336</v>
      </c>
      <c r="E159" s="36" t="n">
        <f aca="false">E130</f>
        <v>0.062532053715758</v>
      </c>
      <c r="F159" s="36" t="n">
        <f aca="false">F130</f>
        <v>0.0141775279493915</v>
      </c>
      <c r="G159" s="36" t="n">
        <f aca="false">G130</f>
        <v>-0.0234224346271023</v>
      </c>
    </row>
    <row r="160" customFormat="false" ht="12.75" hidden="false" customHeight="false" outlineLevel="0" collapsed="false">
      <c r="B160" s="0" t="n">
        <f aca="false">B159+1</f>
        <v>2025</v>
      </c>
      <c r="C160" s="27" t="n">
        <f aca="false">-C131</f>
        <v>-0.0123182683572967</v>
      </c>
      <c r="D160" s="27" t="n">
        <f aca="false">-D131</f>
        <v>-0.0891121059670793</v>
      </c>
      <c r="E160" s="27" t="n">
        <f aca="false">E131</f>
        <v>0.0629621467918786</v>
      </c>
      <c r="F160" s="27" t="n">
        <f aca="false">F131</f>
        <v>0.0141775279493915</v>
      </c>
      <c r="G160" s="27" t="n">
        <f aca="false">G131</f>
        <v>-0.0242906995831059</v>
      </c>
    </row>
    <row r="161" customFormat="false" ht="12.75" hidden="false" customHeight="false" outlineLevel="0" collapsed="false">
      <c r="B161" s="5" t="n">
        <f aca="false">B160+1</f>
        <v>2026</v>
      </c>
      <c r="C161" s="36" t="n">
        <f aca="false">-C132</f>
        <v>-0.0116968375556092</v>
      </c>
      <c r="D161" s="36" t="n">
        <f aca="false">-D132</f>
        <v>-0.0892222873635187</v>
      </c>
      <c r="E161" s="36" t="n">
        <f aca="false">E132</f>
        <v>0.0634361905674084</v>
      </c>
      <c r="F161" s="36" t="n">
        <f aca="false">F132</f>
        <v>0.0141775279493915</v>
      </c>
      <c r="G161" s="36" t="n">
        <f aca="false">G132</f>
        <v>-0.023305406402328</v>
      </c>
    </row>
    <row r="162" customFormat="false" ht="12.75" hidden="false" customHeight="false" outlineLevel="0" collapsed="false">
      <c r="B162" s="0" t="n">
        <f aca="false">B161+1</f>
        <v>2027</v>
      </c>
      <c r="C162" s="27" t="n">
        <f aca="false">-C133</f>
        <v>-0.0112266180875228</v>
      </c>
      <c r="D162" s="27" t="n">
        <f aca="false">-D133</f>
        <v>-0.0886785077505384</v>
      </c>
      <c r="E162" s="27" t="n">
        <f aca="false">E133</f>
        <v>0.0637868831049885</v>
      </c>
      <c r="F162" s="27" t="n">
        <f aca="false">F133</f>
        <v>0.0141775279493915</v>
      </c>
      <c r="G162" s="27" t="n">
        <f aca="false">G133</f>
        <v>-0.0219407147836811</v>
      </c>
    </row>
    <row r="163" customFormat="false" ht="12.75" hidden="false" customHeight="false" outlineLevel="0" collapsed="false">
      <c r="B163" s="5" t="n">
        <f aca="false">B162+1</f>
        <v>2028</v>
      </c>
      <c r="C163" s="36" t="n">
        <f aca="false">-C134</f>
        <v>-0.0108424559871257</v>
      </c>
      <c r="D163" s="36" t="n">
        <f aca="false">-D134</f>
        <v>-0.0881882086115118</v>
      </c>
      <c r="E163" s="36" t="n">
        <f aca="false">E134</f>
        <v>0.0640938462947214</v>
      </c>
      <c r="F163" s="36" t="n">
        <f aca="false">F134</f>
        <v>0.0141775279493915</v>
      </c>
      <c r="G163" s="36" t="n">
        <f aca="false">G134</f>
        <v>-0.0207592903545246</v>
      </c>
    </row>
    <row r="164" customFormat="false" ht="12.75" hidden="false" customHeight="false" outlineLevel="0" collapsed="false">
      <c r="B164" s="0" t="n">
        <f aca="false">B163+1</f>
        <v>2029</v>
      </c>
      <c r="C164" s="27" t="n">
        <f aca="false">-C135</f>
        <v>-0.0101688861558692</v>
      </c>
      <c r="D164" s="27" t="n">
        <f aca="false">-D135</f>
        <v>-0.0873382589209538</v>
      </c>
      <c r="E164" s="27" t="n">
        <f aca="false">E135</f>
        <v>0.0643912750070366</v>
      </c>
      <c r="F164" s="27" t="n">
        <f aca="false">F135</f>
        <v>0.0141775279493915</v>
      </c>
      <c r="G164" s="27" t="n">
        <f aca="false">G135</f>
        <v>-0.0189383421203949</v>
      </c>
    </row>
    <row r="165" customFormat="false" ht="12.75" hidden="false" customHeight="false" outlineLevel="0" collapsed="false">
      <c r="B165" s="5" t="n">
        <f aca="false">B164+1</f>
        <v>2030</v>
      </c>
      <c r="C165" s="36" t="n">
        <f aca="false">-C136</f>
        <v>-0.00978349561156895</v>
      </c>
      <c r="D165" s="36" t="n">
        <f aca="false">-D136</f>
        <v>-0.0866010978672076</v>
      </c>
      <c r="E165" s="36" t="n">
        <f aca="false">E136</f>
        <v>0.0647128086784071</v>
      </c>
      <c r="F165" s="36" t="n">
        <f aca="false">F136</f>
        <v>0.0141775279493915</v>
      </c>
      <c r="G165" s="36" t="n">
        <f aca="false">G136</f>
        <v>-0.017494256850978</v>
      </c>
    </row>
    <row r="166" customFormat="false" ht="12.75" hidden="false" customHeight="false" outlineLevel="0" collapsed="false">
      <c r="B166" s="0" t="n">
        <f aca="false">B165+1</f>
        <v>2031</v>
      </c>
      <c r="C166" s="27" t="n">
        <f aca="false">-C137</f>
        <v>-0.00942635542242393</v>
      </c>
      <c r="D166" s="27" t="n">
        <f aca="false">-D137</f>
        <v>-0.0866983203597787</v>
      </c>
      <c r="E166" s="27" t="n">
        <f aca="false">E137</f>
        <v>0.0646219107320005</v>
      </c>
      <c r="F166" s="27" t="n">
        <f aca="false">F137</f>
        <v>0.0141775279493915</v>
      </c>
      <c r="G166" s="27" t="n">
        <f aca="false">G137</f>
        <v>-0.0173252371008105</v>
      </c>
    </row>
    <row r="167" customFormat="false" ht="12.75" hidden="false" customHeight="false" outlineLevel="0" collapsed="false">
      <c r="B167" s="5" t="n">
        <f aca="false">B166+1</f>
        <v>2032</v>
      </c>
      <c r="C167" s="36" t="n">
        <f aca="false">-C138</f>
        <v>-0.00907844267770029</v>
      </c>
      <c r="D167" s="36" t="n">
        <f aca="false">-D138</f>
        <v>-0.0865089130040469</v>
      </c>
      <c r="E167" s="36" t="n">
        <f aca="false">E138</f>
        <v>0.0647600679033712</v>
      </c>
      <c r="F167" s="36" t="n">
        <f aca="false">F138</f>
        <v>0.0141775279493915</v>
      </c>
      <c r="G167" s="36" t="n">
        <f aca="false">G138</f>
        <v>-0.0166497598289845</v>
      </c>
    </row>
    <row r="168" customFormat="false" ht="12.75" hidden="false" customHeight="false" outlineLevel="0" collapsed="false">
      <c r="B168" s="0" t="n">
        <f aca="false">B167+1</f>
        <v>2033</v>
      </c>
      <c r="C168" s="27" t="n">
        <f aca="false">-C139</f>
        <v>-0.00856206305370245</v>
      </c>
      <c r="D168" s="27" t="n">
        <f aca="false">-D139</f>
        <v>-0.0859386479359127</v>
      </c>
      <c r="E168" s="27" t="n">
        <f aca="false">E139</f>
        <v>0.065385807536071</v>
      </c>
      <c r="F168" s="27" t="n">
        <f aca="false">F139</f>
        <v>0.0141775279493915</v>
      </c>
      <c r="G168" s="27" t="n">
        <f aca="false">G139</f>
        <v>-0.0149373755041526</v>
      </c>
    </row>
    <row r="169" customFormat="false" ht="12.75" hidden="false" customHeight="false" outlineLevel="0" collapsed="false">
      <c r="B169" s="5" t="n">
        <f aca="false">B168+1</f>
        <v>2034</v>
      </c>
      <c r="C169" s="36" t="n">
        <f aca="false">-C140</f>
        <v>-0.0080524806249298</v>
      </c>
      <c r="D169" s="36" t="n">
        <f aca="false">-D140</f>
        <v>-0.0854190078688039</v>
      </c>
      <c r="E169" s="36" t="n">
        <f aca="false">E140</f>
        <v>0.0656038349058799</v>
      </c>
      <c r="F169" s="36" t="n">
        <f aca="false">F140</f>
        <v>0.0141775279493915</v>
      </c>
      <c r="G169" s="36" t="n">
        <f aca="false">G140</f>
        <v>-0.0136901256384623</v>
      </c>
    </row>
    <row r="170" customFormat="false" ht="12.75" hidden="false" customHeight="false" outlineLevel="0" collapsed="false">
      <c r="B170" s="0" t="n">
        <f aca="false">B169+1</f>
        <v>2035</v>
      </c>
      <c r="C170" s="27" t="n">
        <f aca="false">-C141</f>
        <v>-0.00777692736538636</v>
      </c>
      <c r="D170" s="27" t="n">
        <f aca="false">-D141</f>
        <v>-0.0850179070563828</v>
      </c>
      <c r="E170" s="27" t="n">
        <f aca="false">E141</f>
        <v>0.0656843142270918</v>
      </c>
      <c r="F170" s="27" t="n">
        <f aca="false">F141</f>
        <v>0.0141775279493915</v>
      </c>
      <c r="G170" s="27" t="n">
        <f aca="false">G141</f>
        <v>-0.0129329922452858</v>
      </c>
    </row>
    <row r="171" customFormat="false" ht="12.75" hidden="false" customHeight="false" outlineLevel="0" collapsed="false">
      <c r="B171" s="5" t="n">
        <f aca="false">B170+1</f>
        <v>2036</v>
      </c>
      <c r="C171" s="36" t="n">
        <f aca="false">-C142</f>
        <v>-0.00755661178400935</v>
      </c>
      <c r="D171" s="36" t="n">
        <f aca="false">-D142</f>
        <v>-0.0850155615268437</v>
      </c>
      <c r="E171" s="36" t="n">
        <f aca="false">E142</f>
        <v>0.0656796112527186</v>
      </c>
      <c r="F171" s="36" t="n">
        <f aca="false">F142</f>
        <v>0.0141775279493915</v>
      </c>
      <c r="G171" s="36" t="n">
        <f aca="false">G142</f>
        <v>-0.012715034108743</v>
      </c>
    </row>
    <row r="172" customFormat="false" ht="12.75" hidden="false" customHeight="false" outlineLevel="0" collapsed="false">
      <c r="B172" s="0" t="n">
        <f aca="false">B171+1</f>
        <v>2037</v>
      </c>
      <c r="C172" s="27" t="n">
        <f aca="false">-C143</f>
        <v>-0.00733849876707853</v>
      </c>
      <c r="D172" s="27" t="n">
        <f aca="false">-D143</f>
        <v>-0.0855882149654347</v>
      </c>
      <c r="E172" s="27" t="n">
        <f aca="false">E143</f>
        <v>0.0657373457258999</v>
      </c>
      <c r="F172" s="27" t="n">
        <f aca="false">F143</f>
        <v>0.0141775279493915</v>
      </c>
      <c r="G172" s="27" t="n">
        <f aca="false">G143</f>
        <v>-0.0130118400572219</v>
      </c>
    </row>
    <row r="173" customFormat="false" ht="12.75" hidden="false" customHeight="false" outlineLevel="0" collapsed="false">
      <c r="B173" s="5" t="n">
        <f aca="false">B172+1</f>
        <v>2038</v>
      </c>
      <c r="C173" s="36" t="n">
        <f aca="false">-C144</f>
        <v>-0.00705125835901525</v>
      </c>
      <c r="D173" s="36" t="n">
        <f aca="false">-D144</f>
        <v>-0.0854485387361446</v>
      </c>
      <c r="E173" s="36" t="n">
        <f aca="false">E144</f>
        <v>0.0660265659061182</v>
      </c>
      <c r="F173" s="36" t="n">
        <f aca="false">F144</f>
        <v>0.0141775279493915</v>
      </c>
      <c r="G173" s="36" t="n">
        <f aca="false">G144</f>
        <v>-0.0122957032396501</v>
      </c>
    </row>
    <row r="174" customFormat="false" ht="12.75" hidden="false" customHeight="false" outlineLevel="0" collapsed="false">
      <c r="B174" s="0" t="n">
        <f aca="false">B173+1</f>
        <v>2039</v>
      </c>
      <c r="C174" s="27" t="n">
        <f aca="false">-C145</f>
        <v>-0.00690843865450062</v>
      </c>
      <c r="D174" s="27" t="n">
        <f aca="false">-D145</f>
        <v>-0.085307125121054</v>
      </c>
      <c r="E174" s="27" t="n">
        <f aca="false">E145</f>
        <v>0.0661964741339242</v>
      </c>
      <c r="F174" s="27" t="n">
        <f aca="false">F145</f>
        <v>0.0141775279493915</v>
      </c>
      <c r="G174" s="27" t="n">
        <f aca="false">G145</f>
        <v>-0.0118415616922388</v>
      </c>
    </row>
    <row r="175" customFormat="false" ht="12.75" hidden="false" customHeight="false" outlineLevel="0" collapsed="false">
      <c r="B175" s="5" t="n">
        <f aca="false">B174+1</f>
        <v>2040</v>
      </c>
      <c r="C175" s="36" t="n">
        <f aca="false">-C146</f>
        <v>-0.00661979332327587</v>
      </c>
      <c r="D175" s="36" t="n">
        <f aca="false">-D146</f>
        <v>-0.0856590961937878</v>
      </c>
      <c r="E175" s="36" t="n">
        <f aca="false">E146</f>
        <v>0.0661206846079927</v>
      </c>
      <c r="F175" s="36" t="n">
        <f aca="false">F146</f>
        <v>0.0141775279493915</v>
      </c>
      <c r="G175" s="36" t="n">
        <f aca="false">G146</f>
        <v>-0.0119806769596795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" activeCellId="0" sqref="A1:J105"/>
    </sheetView>
  </sheetViews>
  <sheetFormatPr defaultColWidth="9.03125" defaultRowHeight="12.75" zeroHeight="false" outlineLevelRow="0" outlineLevelCol="0"/>
  <cols>
    <col collapsed="false" customWidth="true" hidden="false" outlineLevel="0" max="7" min="6" style="33" width="14.43"/>
    <col collapsed="false" customWidth="true" hidden="false" outlineLevel="0" max="8" min="8" style="0" width="14.43"/>
    <col collapsed="false" customWidth="true" hidden="false" outlineLevel="0" max="9" min="9" style="0" width="14.01"/>
    <col collapsed="false" customWidth="true" hidden="false" outlineLevel="0" max="11" min="10" style="33" width="8.86"/>
    <col collapsed="false" customWidth="true" hidden="false" outlineLevel="0" max="14" min="14" style="33" width="8.86"/>
    <col collapsed="false" customWidth="true" hidden="false" outlineLevel="0" max="18" min="17" style="0" width="11.71"/>
    <col collapsed="false" customWidth="true" hidden="false" outlineLevel="0" max="24" min="24" style="0" width="17.29"/>
    <col collapsed="false" customWidth="true" hidden="false" outlineLevel="0" max="25" min="25" style="0" width="13.57"/>
  </cols>
  <sheetData>
    <row r="1" customFormat="false" ht="12.75" hidden="false" customHeight="true" outlineLevel="0" collapsed="false">
      <c r="A1" s="112"/>
      <c r="B1" s="113"/>
      <c r="C1" s="112"/>
      <c r="D1" s="112"/>
      <c r="E1" s="112"/>
      <c r="F1" s="114" t="s">
        <v>119</v>
      </c>
      <c r="G1" s="114" t="s">
        <v>120</v>
      </c>
      <c r="H1" s="112"/>
      <c r="I1" s="112"/>
      <c r="J1" s="115" t="s">
        <v>121</v>
      </c>
      <c r="K1" s="115" t="s">
        <v>122</v>
      </c>
      <c r="L1" s="112"/>
      <c r="M1" s="116"/>
      <c r="N1" s="117" t="s">
        <v>123</v>
      </c>
      <c r="O1" s="112"/>
      <c r="P1" s="113"/>
      <c r="Q1" s="112"/>
      <c r="R1" s="112"/>
      <c r="S1" s="112"/>
      <c r="T1" s="112"/>
      <c r="U1" s="113"/>
      <c r="V1" s="112"/>
      <c r="W1" s="112"/>
      <c r="X1" s="112"/>
      <c r="Y1" s="112"/>
      <c r="Z1" s="112"/>
      <c r="AA1" s="112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</row>
    <row r="2" customFormat="false" ht="12.75" hidden="false" customHeight="true" outlineLevel="0" collapsed="false">
      <c r="A2" s="112"/>
      <c r="B2" s="113"/>
      <c r="C2" s="112"/>
      <c r="D2" s="112"/>
      <c r="E2" s="112"/>
      <c r="F2" s="115" t="s">
        <v>124</v>
      </c>
      <c r="G2" s="115" t="s">
        <v>125</v>
      </c>
      <c r="H2" s="112"/>
      <c r="I2" s="112"/>
      <c r="J2" s="117"/>
      <c r="K2" s="117"/>
      <c r="L2" s="112"/>
      <c r="M2" s="116"/>
      <c r="N2" s="117" t="s">
        <v>126</v>
      </c>
      <c r="O2" s="112"/>
      <c r="P2" s="113"/>
      <c r="Q2" s="112"/>
      <c r="R2" s="112"/>
      <c r="S2" s="112"/>
      <c r="T2" s="112"/>
      <c r="U2" s="113"/>
      <c r="V2" s="112"/>
      <c r="W2" s="112"/>
      <c r="X2" s="112"/>
      <c r="Y2" s="112"/>
      <c r="Z2" s="112"/>
      <c r="AA2" s="112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</row>
    <row r="3" customFormat="false" ht="73.7" hidden="false" customHeight="true" outlineLevel="0" collapsed="false">
      <c r="A3" s="119" t="s">
        <v>127</v>
      </c>
      <c r="B3" s="120"/>
      <c r="C3" s="119" t="s">
        <v>128</v>
      </c>
      <c r="D3" s="119" t="s">
        <v>129</v>
      </c>
      <c r="E3" s="119" t="s">
        <v>130</v>
      </c>
      <c r="F3" s="121" t="s">
        <v>131</v>
      </c>
      <c r="G3" s="121" t="s">
        <v>132</v>
      </c>
      <c r="H3" s="119" t="s">
        <v>133</v>
      </c>
      <c r="I3" s="119" t="s">
        <v>134</v>
      </c>
      <c r="J3" s="121" t="s">
        <v>135</v>
      </c>
      <c r="K3" s="121" t="s">
        <v>136</v>
      </c>
      <c r="L3" s="119" t="s">
        <v>137</v>
      </c>
      <c r="M3" s="122" t="s">
        <v>138</v>
      </c>
      <c r="N3" s="121" t="s">
        <v>139</v>
      </c>
      <c r="O3" s="119" t="s">
        <v>140</v>
      </c>
      <c r="P3" s="120" t="s">
        <v>141</v>
      </c>
      <c r="Q3" s="119" t="s">
        <v>142</v>
      </c>
      <c r="R3" s="119" t="s">
        <v>143</v>
      </c>
      <c r="S3" s="119" t="s">
        <v>144</v>
      </c>
      <c r="T3" s="119" t="s">
        <v>145</v>
      </c>
      <c r="U3" s="120" t="s">
        <v>146</v>
      </c>
      <c r="V3" s="119" t="s">
        <v>147</v>
      </c>
      <c r="W3" s="119" t="s">
        <v>148</v>
      </c>
      <c r="X3" s="119" t="s">
        <v>149</v>
      </c>
      <c r="Y3" s="119" t="s">
        <v>150</v>
      </c>
      <c r="Z3" s="119" t="s">
        <v>151</v>
      </c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3"/>
      <c r="BJ3" s="123"/>
      <c r="BK3" s="123"/>
      <c r="BL3" s="123"/>
    </row>
    <row r="4" customFormat="false" ht="12.75" hidden="false" customHeight="false" outlineLevel="0" collapsed="false">
      <c r="A4" s="124" t="s">
        <v>152</v>
      </c>
      <c r="B4" s="125"/>
      <c r="C4" s="124" t="n">
        <v>2014</v>
      </c>
      <c r="D4" s="124" t="n">
        <v>1</v>
      </c>
      <c r="E4" s="124" t="n">
        <v>1005</v>
      </c>
      <c r="F4" s="126" t="n">
        <v>13919743</v>
      </c>
      <c r="G4" s="126" t="n">
        <v>13367098</v>
      </c>
      <c r="H4" s="127" t="n">
        <f aca="false">F4-J4</f>
        <v>13919743</v>
      </c>
      <c r="I4" s="127" t="n">
        <f aca="false">G4-K4</f>
        <v>13367098</v>
      </c>
      <c r="J4" s="128"/>
      <c r="K4" s="128"/>
      <c r="L4" s="127" t="n">
        <f aca="false">H4-I4</f>
        <v>552645</v>
      </c>
      <c r="M4" s="127" t="n">
        <f aca="false">J4-K4</f>
        <v>0</v>
      </c>
      <c r="N4" s="128" t="n">
        <v>2431521</v>
      </c>
      <c r="O4" s="129" t="n">
        <v>68064666.1181856</v>
      </c>
      <c r="P4" s="124" t="n">
        <f aca="false">O4/I4</f>
        <v>5.09195534574412</v>
      </c>
      <c r="Q4" s="127" t="n">
        <f aca="false">I4*5.5017049523</f>
        <v>73541829.2644794</v>
      </c>
      <c r="R4" s="127" t="n">
        <v>11018747.8054275</v>
      </c>
      <c r="S4" s="127" t="n">
        <v>2463940.91347832</v>
      </c>
      <c r="T4" s="129" t="n">
        <v>13733232.3112091</v>
      </c>
      <c r="U4" s="124" t="n">
        <f aca="false">R4/N4</f>
        <v>4.53162765422445</v>
      </c>
      <c r="V4" s="125"/>
      <c r="W4" s="125"/>
      <c r="X4" s="127" t="n">
        <f aca="false">N4*U12+L4*P13</f>
        <v>15657663.7612308</v>
      </c>
      <c r="Y4" s="127" t="n">
        <f aca="false">N4*5.1890047538</f>
        <v>12617174.0279645</v>
      </c>
      <c r="Z4" s="127" t="n">
        <f aca="false">L4*5.5017049523</f>
        <v>3040489.73336383</v>
      </c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</row>
    <row r="5" customFormat="false" ht="12.75" hidden="false" customHeight="false" outlineLevel="0" collapsed="false">
      <c r="B5" s="125"/>
      <c r="C5" s="124" t="n">
        <v>2014</v>
      </c>
      <c r="D5" s="124" t="n">
        <v>2</v>
      </c>
      <c r="E5" s="124" t="n">
        <v>1004</v>
      </c>
      <c r="F5" s="126" t="n">
        <v>14482790</v>
      </c>
      <c r="G5" s="126" t="n">
        <v>13911325</v>
      </c>
      <c r="H5" s="127" t="n">
        <f aca="false">F5-J5</f>
        <v>14482790</v>
      </c>
      <c r="I5" s="127" t="n">
        <f aca="false">G5-K5</f>
        <v>13911325</v>
      </c>
      <c r="J5" s="128"/>
      <c r="K5" s="128"/>
      <c r="L5" s="127" t="n">
        <f aca="false">H5-I5</f>
        <v>571465</v>
      </c>
      <c r="M5" s="127" t="n">
        <f aca="false">J5-K5</f>
        <v>0</v>
      </c>
      <c r="N5" s="128" t="n">
        <v>2156056</v>
      </c>
      <c r="O5" s="129" t="n">
        <v>80470827.8892677</v>
      </c>
      <c r="P5" s="124" t="n">
        <f aca="false">O5/I5</f>
        <v>5.78455523749662</v>
      </c>
      <c r="Q5" s="127" t="n">
        <f aca="false">I5*5.5017049523</f>
        <v>76536005.6455548</v>
      </c>
      <c r="R5" s="127" t="n">
        <v>13090128.797517</v>
      </c>
      <c r="S5" s="127" t="n">
        <v>2913043.96959149</v>
      </c>
      <c r="T5" s="129" t="n">
        <v>16270046.9661959</v>
      </c>
      <c r="U5" s="124" t="n">
        <f aca="false">R5/N5</f>
        <v>6.07133061363759</v>
      </c>
      <c r="V5" s="125"/>
      <c r="W5" s="125"/>
      <c r="X5" s="127" t="n">
        <f aca="false">N5*5.1890047538+L5*5.5017049523</f>
        <v>14331816.6540251</v>
      </c>
      <c r="Y5" s="127" t="n">
        <f aca="false">N5*5.1890047538</f>
        <v>11187784.833459</v>
      </c>
      <c r="Z5" s="127" t="n">
        <f aca="false">L5*5.5017049523</f>
        <v>3144031.82056612</v>
      </c>
    </row>
    <row r="6" customFormat="false" ht="12.75" hidden="false" customHeight="false" outlineLevel="0" collapsed="false">
      <c r="B6" s="125"/>
      <c r="C6" s="124" t="n">
        <v>2014</v>
      </c>
      <c r="D6" s="124" t="n">
        <v>3</v>
      </c>
      <c r="E6" s="124" t="n">
        <v>1003</v>
      </c>
      <c r="F6" s="126" t="n">
        <v>15149966</v>
      </c>
      <c r="G6" s="126" t="n">
        <v>14531608</v>
      </c>
      <c r="H6" s="127" t="n">
        <f aca="false">F6-J6</f>
        <v>15149966</v>
      </c>
      <c r="I6" s="127" t="n">
        <f aca="false">G6-K6</f>
        <v>14531608</v>
      </c>
      <c r="J6" s="128"/>
      <c r="K6" s="128"/>
      <c r="L6" s="127" t="n">
        <f aca="false">H6-I6</f>
        <v>618358</v>
      </c>
      <c r="M6" s="127" t="n">
        <f aca="false">J6-K6</f>
        <v>0</v>
      </c>
      <c r="N6" s="128" t="n">
        <v>2697106</v>
      </c>
      <c r="O6" s="129" t="n">
        <v>71025009.1540406</v>
      </c>
      <c r="P6" s="124" t="n">
        <f aca="false">O6/I6</f>
        <v>4.88762215124717</v>
      </c>
      <c r="Q6" s="127" t="n">
        <f aca="false">I6*5.5017049523</f>
        <v>79948619.6984823</v>
      </c>
      <c r="R6" s="127" t="n">
        <v>13303482.9648562</v>
      </c>
      <c r="S6" s="127" t="n">
        <v>2571105.33137627</v>
      </c>
      <c r="T6" s="129" t="n">
        <v>17670963.688597</v>
      </c>
      <c r="U6" s="124" t="n">
        <f aca="false">R6/N6</f>
        <v>4.93250282519716</v>
      </c>
      <c r="V6" s="125"/>
      <c r="W6" s="125"/>
      <c r="X6" s="127" t="n">
        <f aca="false">N6*5.1890047538+L6*5.5017049523</f>
        <v>17397319.1263968</v>
      </c>
      <c r="Y6" s="127" t="n">
        <f aca="false">N6*5.1890047538</f>
        <v>13995295.8555025</v>
      </c>
      <c r="Z6" s="127" t="n">
        <f aca="false">L6*5.5017049523</f>
        <v>3402023.27089432</v>
      </c>
    </row>
    <row r="7" customFormat="false" ht="12.75" hidden="false" customHeight="false" outlineLevel="0" collapsed="false">
      <c r="B7" s="125"/>
      <c r="C7" s="124" t="n">
        <v>2014</v>
      </c>
      <c r="D7" s="124" t="n">
        <v>4</v>
      </c>
      <c r="E7" s="124" t="n">
        <v>160</v>
      </c>
      <c r="F7" s="126" t="n">
        <v>15745971</v>
      </c>
      <c r="G7" s="126" t="n">
        <v>15148486</v>
      </c>
      <c r="H7" s="127" t="n">
        <f aca="false">F7-J7</f>
        <v>15745971</v>
      </c>
      <c r="I7" s="127" t="n">
        <f aca="false">G7-K7</f>
        <v>15148486</v>
      </c>
      <c r="J7" s="128"/>
      <c r="K7" s="128"/>
      <c r="L7" s="127" t="n">
        <f aca="false">H7-I7</f>
        <v>597485</v>
      </c>
      <c r="M7" s="127" t="n">
        <f aca="false">J7-K7</f>
        <v>0</v>
      </c>
      <c r="N7" s="128" t="n">
        <v>2598761</v>
      </c>
      <c r="O7" s="129" t="n">
        <v>90838150.786</v>
      </c>
      <c r="P7" s="124" t="n">
        <f aca="false">O7/I7</f>
        <v>5.99651679950062</v>
      </c>
      <c r="Q7" s="127" t="n">
        <f aca="false">I7*5.5017049523</f>
        <v>83342500.4460472</v>
      </c>
      <c r="R7" s="127" t="n">
        <v>12713686.068</v>
      </c>
      <c r="S7" s="127" t="n">
        <v>3288341.0584532</v>
      </c>
      <c r="T7" s="129" t="n">
        <v>17161490.7544532</v>
      </c>
      <c r="U7" s="124" t="n">
        <f aca="false">R7/N7</f>
        <v>4.89221058342803</v>
      </c>
      <c r="V7" s="125"/>
      <c r="W7" s="125"/>
      <c r="X7" s="127" t="n">
        <f aca="false">N7*5.1890047538+L7*5.5017049523</f>
        <v>16772169.366415</v>
      </c>
      <c r="Y7" s="127" t="n">
        <f aca="false">N7*5.1890047538</f>
        <v>13484983.18299</v>
      </c>
      <c r="Z7" s="127" t="n">
        <f aca="false">L7*5.5017049523</f>
        <v>3287186.18342497</v>
      </c>
    </row>
    <row r="8" customFormat="false" ht="12.75" hidden="false" customHeight="false" outlineLevel="0" collapsed="false">
      <c r="B8" s="125"/>
      <c r="C8" s="124" t="n">
        <f aca="false">C4+1</f>
        <v>2015</v>
      </c>
      <c r="D8" s="124" t="n">
        <f aca="false">D4</f>
        <v>1</v>
      </c>
      <c r="E8" s="124" t="n">
        <v>1001</v>
      </c>
      <c r="F8" s="126" t="n">
        <v>16507879</v>
      </c>
      <c r="G8" s="126" t="n">
        <v>15853349</v>
      </c>
      <c r="H8" s="127" t="n">
        <f aca="false">F8-J8</f>
        <v>16507879</v>
      </c>
      <c r="I8" s="127" t="n">
        <f aca="false">G8-K8</f>
        <v>15853349</v>
      </c>
      <c r="J8" s="128"/>
      <c r="K8" s="128"/>
      <c r="L8" s="127" t="n">
        <f aca="false">H8-I8</f>
        <v>654530</v>
      </c>
      <c r="M8" s="127" t="n">
        <f aca="false">J8-K8</f>
        <v>0</v>
      </c>
      <c r="N8" s="128" t="n">
        <v>3002195</v>
      </c>
      <c r="O8" s="129" t="n">
        <v>81897043.9675653</v>
      </c>
      <c r="P8" s="124" t="n">
        <f aca="false">O8/I8</f>
        <v>5.16591440506137</v>
      </c>
      <c r="Q8" s="127" t="n">
        <f aca="false">I8*5.5017049523</f>
        <v>87220448.7038403</v>
      </c>
      <c r="R8" s="127" t="n">
        <v>13986686.083894</v>
      </c>
      <c r="S8" s="127" t="n">
        <v>2964672.99162586</v>
      </c>
      <c r="T8" s="129" t="n">
        <v>18231627.4986104</v>
      </c>
      <c r="U8" s="124" t="n">
        <f aca="false">R8/N8</f>
        <v>4.65881999133767</v>
      </c>
      <c r="V8" s="125"/>
      <c r="W8" s="125"/>
      <c r="X8" s="127" t="n">
        <f aca="false">N8*5.1890047538+L8*5.5017049523</f>
        <v>19179435.0692635</v>
      </c>
      <c r="Y8" s="127" t="n">
        <f aca="false">N8*5.1890047538</f>
        <v>15578404.1268346</v>
      </c>
      <c r="Z8" s="127" t="n">
        <f aca="false">L8*5.5017049523</f>
        <v>3601030.94242892</v>
      </c>
    </row>
    <row r="9" customFormat="false" ht="12.75" hidden="false" customHeight="false" outlineLevel="0" collapsed="false">
      <c r="B9" s="125"/>
      <c r="C9" s="124" t="n">
        <f aca="false">C5+1</f>
        <v>2015</v>
      </c>
      <c r="D9" s="124" t="n">
        <f aca="false">D5</f>
        <v>2</v>
      </c>
      <c r="E9" s="124" t="n">
        <v>1000</v>
      </c>
      <c r="F9" s="126" t="n">
        <v>17877475</v>
      </c>
      <c r="G9" s="126" t="n">
        <v>17180984</v>
      </c>
      <c r="H9" s="127" t="n">
        <f aca="false">F9-J9</f>
        <v>17877475</v>
      </c>
      <c r="I9" s="127" t="n">
        <f aca="false">G9-K9</f>
        <v>17180984</v>
      </c>
      <c r="J9" s="128"/>
      <c r="K9" s="128"/>
      <c r="L9" s="127" t="n">
        <f aca="false">H9-I9</f>
        <v>696491</v>
      </c>
      <c r="M9" s="127" t="n">
        <f aca="false">J9-K9</f>
        <v>0</v>
      </c>
      <c r="N9" s="128" t="n">
        <v>2371185</v>
      </c>
      <c r="O9" s="129" t="n">
        <v>104523364.336654</v>
      </c>
      <c r="P9" s="124" t="n">
        <f aca="false">O9/I9</f>
        <v>6.08366577471081</v>
      </c>
      <c r="Q9" s="127" t="n">
        <f aca="false">I9*5.5017049523</f>
        <v>94524704.7581871</v>
      </c>
      <c r="R9" s="127" t="n">
        <v>14339828.6769147</v>
      </c>
      <c r="S9" s="127" t="n">
        <v>3783745.78898687</v>
      </c>
      <c r="T9" s="129" t="n">
        <v>19687951.5296409</v>
      </c>
      <c r="U9" s="124" t="n">
        <f aca="false">R9/N9</f>
        <v>6.04753685474339</v>
      </c>
      <c r="V9" s="125"/>
      <c r="W9" s="125"/>
      <c r="X9" s="127" t="n">
        <f aca="false">N9*5.1890047538+L9*5.5017049523</f>
        <v>16135978.2210716</v>
      </c>
      <c r="Y9" s="127" t="n">
        <f aca="false">N9*5.1890047538</f>
        <v>12304090.2371393</v>
      </c>
      <c r="Z9" s="127" t="n">
        <f aca="false">L9*5.5017049523</f>
        <v>3831887.98393238</v>
      </c>
    </row>
    <row r="10" customFormat="false" ht="12.75" hidden="false" customHeight="false" outlineLevel="0" collapsed="false">
      <c r="B10" s="125"/>
      <c r="C10" s="124" t="n">
        <v>2016</v>
      </c>
      <c r="D10" s="124" t="n">
        <v>2</v>
      </c>
      <c r="E10" s="124" t="n">
        <v>996</v>
      </c>
      <c r="F10" s="126" t="n">
        <v>18529945</v>
      </c>
      <c r="G10" s="126" t="n">
        <v>17797215</v>
      </c>
      <c r="H10" s="127" t="n">
        <f aca="false">F10-J10</f>
        <v>18529945</v>
      </c>
      <c r="I10" s="127" t="n">
        <f aca="false">G10-K10</f>
        <v>17797215</v>
      </c>
      <c r="J10" s="128"/>
      <c r="K10" s="128"/>
      <c r="L10" s="127" t="n">
        <f aca="false">H10-I10</f>
        <v>732730</v>
      </c>
      <c r="M10" s="127" t="n">
        <f aca="false">J10-K10</f>
        <v>0</v>
      </c>
      <c r="N10" s="128"/>
      <c r="O10" s="125"/>
      <c r="P10" s="125"/>
      <c r="Q10" s="127" t="n">
        <f aca="false">I10*5.5017049523</f>
        <v>97915025.9026478</v>
      </c>
      <c r="R10" s="127"/>
      <c r="S10" s="127"/>
      <c r="T10" s="125"/>
      <c r="U10" s="125"/>
      <c r="V10" s="125"/>
      <c r="W10" s="125"/>
      <c r="X10" s="127"/>
      <c r="Y10" s="127"/>
      <c r="Z10" s="127"/>
    </row>
    <row r="11" customFormat="false" ht="12.75" hidden="false" customHeight="false" outlineLevel="0" collapsed="false">
      <c r="B11" s="125"/>
      <c r="C11" s="124" t="n">
        <v>2016</v>
      </c>
      <c r="D11" s="124" t="n">
        <v>3</v>
      </c>
      <c r="E11" s="124" t="n">
        <v>995</v>
      </c>
      <c r="F11" s="126" t="n">
        <v>19118239</v>
      </c>
      <c r="G11" s="126" t="n">
        <v>18342944</v>
      </c>
      <c r="H11" s="127" t="n">
        <f aca="false">F11-J11</f>
        <v>19118239</v>
      </c>
      <c r="I11" s="127" t="n">
        <f aca="false">G11-K11</f>
        <v>18342944</v>
      </c>
      <c r="J11" s="128"/>
      <c r="K11" s="128"/>
      <c r="L11" s="127" t="n">
        <f aca="false">H11-I11</f>
        <v>775295</v>
      </c>
      <c r="M11" s="127" t="n">
        <f aca="false">J11-K11</f>
        <v>0</v>
      </c>
      <c r="N11" s="128"/>
      <c r="O11" s="125"/>
      <c r="P11" s="125"/>
      <c r="Q11" s="127" t="n">
        <f aca="false">I11*5.5017049523</f>
        <v>100917465.844562</v>
      </c>
      <c r="R11" s="127"/>
      <c r="S11" s="127"/>
      <c r="T11" s="125"/>
      <c r="U11" s="125"/>
      <c r="V11" s="125"/>
      <c r="W11" s="125"/>
      <c r="X11" s="127"/>
      <c r="Y11" s="127"/>
      <c r="Z11" s="127"/>
    </row>
    <row r="12" customFormat="false" ht="12.75" hidden="false" customHeight="false" outlineLevel="0" collapsed="false">
      <c r="B12" s="125"/>
      <c r="C12" s="124" t="n">
        <v>2016</v>
      </c>
      <c r="D12" s="124" t="n">
        <v>4</v>
      </c>
      <c r="E12" s="124" t="n">
        <v>994</v>
      </c>
      <c r="F12" s="126" t="n">
        <v>20592277</v>
      </c>
      <c r="G12" s="126" t="n">
        <v>19759371</v>
      </c>
      <c r="H12" s="127" t="n">
        <f aca="false">F12-J12</f>
        <v>20592277</v>
      </c>
      <c r="I12" s="127" t="n">
        <f aca="false">G12-K12</f>
        <v>19759371</v>
      </c>
      <c r="J12" s="128"/>
      <c r="K12" s="128"/>
      <c r="L12" s="127" t="n">
        <f aca="false">H12-I12</f>
        <v>832906</v>
      </c>
      <c r="M12" s="127" t="n">
        <f aca="false">J12-K12</f>
        <v>0</v>
      </c>
      <c r="N12" s="128"/>
      <c r="O12" s="125"/>
      <c r="P12" s="125" t="s">
        <v>153</v>
      </c>
      <c r="Q12" s="127" t="n">
        <f aca="false">I12*5.5017049523</f>
        <v>108710229.285033</v>
      </c>
      <c r="R12" s="127"/>
      <c r="S12" s="127"/>
      <c r="T12" s="125"/>
      <c r="U12" s="124" t="n">
        <f aca="false">AVERAGE(U4:U9)</f>
        <v>5.18900475376138</v>
      </c>
      <c r="V12" s="125"/>
      <c r="W12" s="125"/>
      <c r="X12" s="127"/>
      <c r="Y12" s="127"/>
      <c r="Z12" s="127"/>
    </row>
    <row r="13" customFormat="false" ht="12.75" hidden="false" customHeight="false" outlineLevel="0" collapsed="false">
      <c r="B13" s="125"/>
      <c r="C13" s="124" t="n">
        <v>2017</v>
      </c>
      <c r="D13" s="124" t="n">
        <v>1</v>
      </c>
      <c r="E13" s="124" t="n">
        <v>993</v>
      </c>
      <c r="F13" s="126" t="n">
        <v>20242858</v>
      </c>
      <c r="G13" s="126" t="n">
        <v>19409870</v>
      </c>
      <c r="H13" s="127" t="n">
        <f aca="false">F13-J13</f>
        <v>20242858</v>
      </c>
      <c r="I13" s="127" t="n">
        <f aca="false">G13-K13</f>
        <v>19409870</v>
      </c>
      <c r="J13" s="128"/>
      <c r="K13" s="128"/>
      <c r="L13" s="127" t="n">
        <f aca="false">H13-I13</f>
        <v>832988</v>
      </c>
      <c r="M13" s="127" t="n">
        <f aca="false">J13-K13</f>
        <v>0</v>
      </c>
      <c r="N13" s="128"/>
      <c r="O13" s="125"/>
      <c r="P13" s="124" t="n">
        <f aca="false">AVERAGE(P4:P9)</f>
        <v>5.50170495229345</v>
      </c>
      <c r="Q13" s="127" t="n">
        <f aca="false">I13*5.5017049523</f>
        <v>106787377.902499</v>
      </c>
      <c r="R13" s="127"/>
      <c r="S13" s="127"/>
      <c r="T13" s="125"/>
      <c r="U13" s="125"/>
      <c r="V13" s="125"/>
      <c r="W13" s="125"/>
      <c r="X13" s="127"/>
      <c r="Y13" s="127"/>
      <c r="Z13" s="127"/>
    </row>
    <row r="14" customFormat="false" ht="12.75" hidden="false" customHeight="false" outlineLevel="0" collapsed="false">
      <c r="A14" s="40" t="s">
        <v>154</v>
      </c>
      <c r="B14" s="5"/>
      <c r="C14" s="40" t="n">
        <v>2015</v>
      </c>
      <c r="D14" s="40" t="n">
        <v>1</v>
      </c>
      <c r="E14" s="40" t="n">
        <v>161</v>
      </c>
      <c r="F14" s="130" t="n">
        <f aca="false">high_v2_m!B2+temporary_pension_bonus_high!B2</f>
        <v>17715091.2971215</v>
      </c>
      <c r="G14" s="130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31" t="n">
        <f aca="false">high_v2_m!J2</f>
        <v>0</v>
      </c>
      <c r="K14" s="131" t="n">
        <f aca="false">high_v2_m!K2</f>
        <v>0</v>
      </c>
      <c r="L14" s="8" t="n">
        <f aca="false">H14-I14</f>
        <v>691939.443819597</v>
      </c>
      <c r="M14" s="8" t="n">
        <f aca="false">J14-K14</f>
        <v>0</v>
      </c>
      <c r="N14" s="131" t="n">
        <f aca="false">SUM(high_v5_m!C2:J2)</f>
        <v>2735454.99361359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3806846.66475399</v>
      </c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</row>
    <row r="15" customFormat="false" ht="12.75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32" t="n">
        <f aca="false">high_v2_m!B3+temporary_pension_bonus_high!B3</f>
        <v>20422747.1350974</v>
      </c>
      <c r="G15" s="132" t="n">
        <f aca="false">high_v2_m!C3+temporary_pension_bonus_high!B3</f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33" t="n">
        <f aca="false">high_v2_m!J3</f>
        <v>0</v>
      </c>
      <c r="K15" s="133" t="n">
        <f aca="false">high_v2_m!K3</f>
        <v>0</v>
      </c>
      <c r="L15" s="42" t="n">
        <f aca="false">H15-I15</f>
        <v>799976.431236599</v>
      </c>
      <c r="M15" s="42" t="n">
        <f aca="false">J15-K15</f>
        <v>0</v>
      </c>
      <c r="N15" s="133" t="n">
        <f aca="false">SUM(high_v5_m!C3:J3)</f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17260864.0964792</v>
      </c>
      <c r="Y15" s="42" t="n">
        <f aca="false">N15*5.1890047538</f>
        <v>12859629.8030215</v>
      </c>
      <c r="Z15" s="42" t="n">
        <f aca="false">L15*5.5017049523</f>
        <v>4401234.29345768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75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32" t="n">
        <f aca="false">high_v2_m!B4+temporary_pension_bonus_high!B4</f>
        <v>19803746.8364793</v>
      </c>
      <c r="G16" s="132" t="n">
        <f aca="false">high_v2_m!C4+temporary_pension_bonus_high!B4</f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133" t="n">
        <f aca="false">high_v2_m!J4</f>
        <v>0</v>
      </c>
      <c r="K16" s="133" t="n">
        <f aca="false">high_v2_m!K4</f>
        <v>0</v>
      </c>
      <c r="L16" s="42" t="n">
        <f aca="false">H16-I16</f>
        <v>777485.531692199</v>
      </c>
      <c r="M16" s="42" t="n">
        <f aca="false">J16-K16</f>
        <v>0</v>
      </c>
      <c r="N16" s="133" t="n">
        <f aca="false">SUM(high_v5_m!C4:J4)</f>
        <v>2919136.7623483</v>
      </c>
      <c r="O16" s="134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134" t="n">
        <v>22190060.6351791</v>
      </c>
      <c r="U16" s="7" t="n">
        <f aca="false">R22/N16</f>
        <v>7.11783128484035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19424910.5368702</v>
      </c>
      <c r="Y16" s="42" t="n">
        <f aca="false">N16*5.1890047538</f>
        <v>15147414.5368177</v>
      </c>
      <c r="Z16" s="42" t="n">
        <f aca="false">L16*5.5017049523</f>
        <v>4277496.00005257</v>
      </c>
    </row>
    <row r="17" customFormat="false" ht="12.75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32" t="n">
        <f aca="false">high_v2_m!B5+temporary_pension_bonus_high!B5</f>
        <v>21421804.3950487</v>
      </c>
      <c r="G17" s="132" t="n">
        <f aca="false">high_v2_m!C5+temporary_pension_bonus_high!B5</f>
        <v>20579647.3943859</v>
      </c>
      <c r="H17" s="42" t="n">
        <f aca="false">F17-J17</f>
        <v>21421804.3950487</v>
      </c>
      <c r="I17" s="42" t="n">
        <f aca="false">G17-K17</f>
        <v>20579647.3943859</v>
      </c>
      <c r="J17" s="133" t="n">
        <f aca="false">high_v2_m!J5</f>
        <v>0</v>
      </c>
      <c r="K17" s="133" t="n">
        <f aca="false">high_v2_m!K5</f>
        <v>0</v>
      </c>
      <c r="L17" s="42" t="n">
        <f aca="false">H17-I17</f>
        <v>842157.0006628</v>
      </c>
      <c r="M17" s="42" t="n">
        <f aca="false">J17-K17</f>
        <v>0</v>
      </c>
      <c r="N17" s="133" t="n">
        <f aca="false">SUM(high_v5_m!C5:J5)</f>
        <v>2757062.56989139</v>
      </c>
      <c r="O17" s="134" t="n">
        <v>111875162.875528</v>
      </c>
      <c r="Q17" s="42" t="n">
        <f aca="false">I17*5.5017049523</f>
        <v>113223147.986281</v>
      </c>
      <c r="R17" s="42" t="n">
        <v>16337001.0457356</v>
      </c>
      <c r="S17" s="42" t="n">
        <v>4049880.89609411</v>
      </c>
      <c r="T17" s="134" t="n">
        <v>22729747.8617584</v>
      </c>
      <c r="U17" s="7" t="n">
        <f aca="false">R23/N17</f>
        <v>6.72286264506211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18939710.1228511</v>
      </c>
      <c r="Y17" s="42" t="n">
        <f aca="false">N17*5.1890047538</f>
        <v>14306410.7816905</v>
      </c>
      <c r="Z17" s="42" t="n">
        <f aca="false">L17*5.5017049523</f>
        <v>4633299.34116064</v>
      </c>
    </row>
    <row r="18" customFormat="false" ht="12.75" hidden="false" customHeight="false" outlineLevel="0" collapsed="false">
      <c r="A18" s="40"/>
      <c r="B18" s="5"/>
      <c r="C18" s="40" t="n">
        <f aca="false">C14+1</f>
        <v>2016</v>
      </c>
      <c r="D18" s="40" t="n">
        <f aca="false">D14</f>
        <v>1</v>
      </c>
      <c r="E18" s="40" t="n">
        <v>165</v>
      </c>
      <c r="F18" s="130" t="n">
        <f aca="false">high_v2_m!B6+temporary_pension_bonus_high!B6</f>
        <v>18798652.8327858</v>
      </c>
      <c r="G18" s="130" t="n">
        <f aca="false">high_v2_m!C6+temporary_pension_bonus_high!B6</f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31" t="n">
        <f aca="false">high_v2_m!J6</f>
        <v>0</v>
      </c>
      <c r="K18" s="131" t="n">
        <f aca="false">high_v2_m!K6</f>
        <v>0</v>
      </c>
      <c r="L18" s="8" t="n">
        <f aca="false">H18-I18</f>
        <v>737510.400040299</v>
      </c>
      <c r="M18" s="8" t="n">
        <f aca="false">J18-K18</f>
        <v>0</v>
      </c>
      <c r="N18" s="131" t="n">
        <f aca="false">SUM(high_v5_m!C6:J6)</f>
        <v>2795658.97722293</v>
      </c>
      <c r="O18" s="135" t="n">
        <v>91414555.2301573</v>
      </c>
      <c r="P18" s="5"/>
      <c r="Q18" s="8" t="n">
        <f aca="false">I18*5.5017049523</f>
        <v>99367076.7664316</v>
      </c>
      <c r="R18" s="8" t="n">
        <v>17527446.3296216</v>
      </c>
      <c r="S18" s="8" t="n">
        <v>3309206.89933169</v>
      </c>
      <c r="T18" s="135" t="n">
        <v>22762488.8207359</v>
      </c>
      <c r="U18" s="5" t="n">
        <f aca="false">R24/N18</f>
        <v>6.62340305491052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18564252.3430879</v>
      </c>
      <c r="Y18" s="8" t="n">
        <f aca="false">N18*5.1890047538</f>
        <v>14506687.7228134</v>
      </c>
      <c r="Z18" s="8" t="n">
        <f aca="false">L18*5.5017049523</f>
        <v>4057564.62027447</v>
      </c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</row>
    <row r="19" customFormat="false" ht="12.75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32" t="n">
        <f aca="false">high_v2_m!B7+temporary_pension_bonus_high!B7</f>
        <v>19381974.1868191</v>
      </c>
      <c r="G19" s="132" t="n">
        <f aca="false">high_v2_m!C7+temporary_pension_bonus_high!B7</f>
        <v>18619675.7274242</v>
      </c>
      <c r="H19" s="42" t="n">
        <f aca="false">F19-J19</f>
        <v>19381974.1868191</v>
      </c>
      <c r="I19" s="42" t="n">
        <f aca="false">G19-K19</f>
        <v>18619675.7274242</v>
      </c>
      <c r="J19" s="133" t="n">
        <f aca="false">high_v2_m!J7</f>
        <v>0</v>
      </c>
      <c r="K19" s="133" t="n">
        <f aca="false">high_v2_m!K7</f>
        <v>0</v>
      </c>
      <c r="L19" s="42" t="n">
        <f aca="false">H19-I19</f>
        <v>762298.459394898</v>
      </c>
      <c r="M19" s="42" t="n">
        <f aca="false">J19-K19</f>
        <v>0</v>
      </c>
      <c r="N19" s="133" t="n">
        <f aca="false">SUM(high_v5_m!C7:J7)</f>
        <v>2828183.68633319</v>
      </c>
      <c r="O19" s="134" t="n">
        <v>104116643.411142</v>
      </c>
      <c r="P19" s="7" t="n">
        <v>5.91</v>
      </c>
      <c r="Q19" s="42" t="n">
        <f aca="false">I19*5.5017049523</f>
        <v>102439962.15979</v>
      </c>
      <c r="R19" s="42" t="n">
        <v>18813591.3018501</v>
      </c>
      <c r="S19" s="42" t="n">
        <v>3769022.49148334</v>
      </c>
      <c r="T19" s="134" t="n">
        <v>24440890.5830178</v>
      </c>
      <c r="U19" s="7" t="n">
        <f aca="false">R19/N19</f>
        <v>6.65218153713431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18869399.8021861</v>
      </c>
      <c r="Y19" s="42" t="n">
        <f aca="false">N19*5.1890047538</f>
        <v>14675458.5930025</v>
      </c>
      <c r="Z19" s="42" t="n">
        <f aca="false">L19*5.5017049523</f>
        <v>4193941.20918357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75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33" t="n">
        <f aca="false">high_v2_m!D8+temporary_pension_bonus_high!B8</f>
        <v>18503713.2101988</v>
      </c>
      <c r="G20" s="133" t="n">
        <f aca="false">high_v2_m!E8+temporary_pension_bonus_high!B8</f>
        <v>17773463.8633579</v>
      </c>
      <c r="H20" s="42" t="n">
        <f aca="false">F20-J20</f>
        <v>18503713.2101988</v>
      </c>
      <c r="I20" s="42" t="n">
        <f aca="false">G20-K20</f>
        <v>17773463.8633579</v>
      </c>
      <c r="J20" s="133" t="n">
        <f aca="false">high_v2_m!J8</f>
        <v>0</v>
      </c>
      <c r="K20" s="133" t="n">
        <f aca="false">high_v2_m!K8</f>
        <v>0</v>
      </c>
      <c r="L20" s="42" t="n">
        <f aca="false">H20-I20</f>
        <v>730249.346840899</v>
      </c>
      <c r="M20" s="42" t="n">
        <f aca="false">J20-K20</f>
        <v>0</v>
      </c>
      <c r="N20" s="133" t="n">
        <f aca="false">SUM(high_v5_m!C8:J8)</f>
        <v>2477813.00409058</v>
      </c>
      <c r="O20" s="134" t="n">
        <v>90764685.8571572</v>
      </c>
      <c r="P20" s="7" t="n">
        <v>5.43</v>
      </c>
      <c r="Q20" s="42" t="n">
        <f aca="false">I20*5.5017049523</f>
        <v>97784354.1565613</v>
      </c>
      <c r="R20" s="42" t="n">
        <v>16989362.3248539</v>
      </c>
      <c r="S20" s="42" t="n">
        <v>3285681.62802909</v>
      </c>
      <c r="T20" s="134" t="n">
        <v>22167728.6392591</v>
      </c>
      <c r="U20" s="7" t="n">
        <f aca="false">R20/N20</f>
        <v>6.85659583544297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16874999.9051819</v>
      </c>
      <c r="Y20" s="42" t="n">
        <f aca="false">N20*5.1890047538</f>
        <v>12857383.4572535</v>
      </c>
      <c r="Z20" s="42" t="n">
        <f aca="false">L20*5.5017049523</f>
        <v>4017616.44792842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75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33" t="n">
        <f aca="false">high_v2_m!D9+temporary_pension_bonus_high!B9</f>
        <v>20254615.8512826</v>
      </c>
      <c r="G21" s="133" t="n">
        <f aca="false">high_v2_m!E9+temporary_pension_bonus_high!B9</f>
        <v>19452949.3858272</v>
      </c>
      <c r="H21" s="42" t="n">
        <f aca="false">F21-J21</f>
        <v>20217167.5584862</v>
      </c>
      <c r="I21" s="42" t="n">
        <f aca="false">G21-K21</f>
        <v>19416624.5418147</v>
      </c>
      <c r="J21" s="133" t="n">
        <f aca="false">high_v2_m!J9</f>
        <v>37448.2927964077</v>
      </c>
      <c r="K21" s="133" t="n">
        <f aca="false">high_v2_m!K9</f>
        <v>36324.8440125154</v>
      </c>
      <c r="L21" s="42" t="n">
        <f aca="false">H21-I21</f>
        <v>800543.016671509</v>
      </c>
      <c r="M21" s="42" t="n">
        <f aca="false">J21-K21</f>
        <v>1123.4487838923</v>
      </c>
      <c r="N21" s="133" t="n">
        <f aca="false">SUM(high_v5_m!C9:J9)</f>
        <v>3910348.4398605</v>
      </c>
      <c r="O21" s="134" t="n">
        <v>112083822.294624</v>
      </c>
      <c r="P21" s="7" t="n">
        <v>6.14</v>
      </c>
      <c r="Q21" s="42" t="n">
        <f aca="false">I21*5.5017049523</f>
        <v>106824539.398652</v>
      </c>
      <c r="R21" s="42" t="n">
        <v>21412355.8556138</v>
      </c>
      <c r="S21" s="42" t="n">
        <v>4057434.36706539</v>
      </c>
      <c r="T21" s="134" t="n">
        <v>27652287.4723871</v>
      </c>
      <c r="U21" s="7" t="n">
        <f aca="false">R21/N21</f>
        <v>5.47581786762145</v>
      </c>
      <c r="V21" s="42" t="n">
        <f aca="false">K21*5.5017049523</f>
        <v>199848.574195181</v>
      </c>
      <c r="W21" s="42" t="n">
        <f aca="false">M21*5.5017049523</f>
        <v>6180.88373799569</v>
      </c>
      <c r="X21" s="42" t="n">
        <f aca="false">N21*5.1890047538+L21*5.5017049523</f>
        <v>24695168.1228014</v>
      </c>
      <c r="Y21" s="42" t="n">
        <f aca="false">N21*5.1890047538</f>
        <v>20290816.6434506</v>
      </c>
      <c r="Z21" s="42" t="n">
        <f aca="false">L21*5.5017049523</f>
        <v>4404351.47935082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75" hidden="false" customHeight="false" outlineLevel="0" collapsed="false">
      <c r="A22" s="40"/>
      <c r="B22" s="5"/>
      <c r="C22" s="40" t="n">
        <f aca="false">C18+1</f>
        <v>2017</v>
      </c>
      <c r="D22" s="40" t="n">
        <f aca="false">D18</f>
        <v>1</v>
      </c>
      <c r="E22" s="40" t="n">
        <v>169</v>
      </c>
      <c r="F22" s="131" t="n">
        <f aca="false">high_v2_m!D10+temporary_pension_bonus_high!B10</f>
        <v>19377172.7510706</v>
      </c>
      <c r="G22" s="131" t="n">
        <f aca="false">high_v2_m!E10+temporary_pension_bonus_high!B10</f>
        <v>18610102.6096751</v>
      </c>
      <c r="H22" s="8" t="n">
        <f aca="false">F22-J22</f>
        <v>19308428.2669391</v>
      </c>
      <c r="I22" s="8" t="n">
        <f aca="false">G22-K22</f>
        <v>18543420.4600675</v>
      </c>
      <c r="J22" s="131" t="n">
        <f aca="false">high_v2_m!J10</f>
        <v>68744.4841315014</v>
      </c>
      <c r="K22" s="131" t="n">
        <f aca="false">high_v2_m!K10</f>
        <v>66682.1496075563</v>
      </c>
      <c r="L22" s="8" t="n">
        <f aca="false">H22-I22</f>
        <v>765007.80687156</v>
      </c>
      <c r="M22" s="8" t="n">
        <f aca="false">J22-K22</f>
        <v>2062.3345239451</v>
      </c>
      <c r="N22" s="131" t="n">
        <f aca="false">SUM(high_v5_m!C10:J10)</f>
        <v>4299591.36744104</v>
      </c>
      <c r="O22" s="135" t="n">
        <v>99073334.5554007</v>
      </c>
      <c r="P22" s="5" t="n">
        <v>5.69</v>
      </c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35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11346.356063688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4208847.23961342</v>
      </c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</row>
    <row r="23" customFormat="false" ht="12.75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33" t="n">
        <f aca="false">high_v2_m!D11+temporary_pension_bonus_high!B11</f>
        <v>20709754.3962264</v>
      </c>
      <c r="G23" s="133" t="n">
        <f aca="false">high_v2_m!E11+temporary_pension_bonus_high!B11</f>
        <v>19888095.1774069</v>
      </c>
      <c r="H23" s="42" t="n">
        <f aca="false">F23-J23</f>
        <v>20604347.9858498</v>
      </c>
      <c r="I23" s="42" t="n">
        <f aca="false">G23-K23</f>
        <v>19785850.9593416</v>
      </c>
      <c r="J23" s="133" t="n">
        <f aca="false">high_v2_m!J11</f>
        <v>105406.410376622</v>
      </c>
      <c r="K23" s="133" t="n">
        <f aca="false">high_v2_m!K11</f>
        <v>102244.218065323</v>
      </c>
      <c r="L23" s="42" t="n">
        <f aca="false">H23-I23</f>
        <v>818497.026508197</v>
      </c>
      <c r="M23" s="42" t="n">
        <f aca="false">J23-K23</f>
        <v>3162.192311299</v>
      </c>
      <c r="N23" s="133" t="n">
        <f aca="false">SUM(high_v5_m!C11:J11)</f>
        <v>3939404.98436416</v>
      </c>
      <c r="O23" s="134" t="n">
        <v>118311548.494431</v>
      </c>
      <c r="P23" s="7"/>
      <c r="Q23" s="42" t="n">
        <f aca="false">I23*5.5017049523</f>
        <v>108855914.208479</v>
      </c>
      <c r="R23" s="42" t="n">
        <v>18535352.9612218</v>
      </c>
      <c r="S23" s="42" t="n">
        <v>4282878.0554984</v>
      </c>
      <c r="T23" s="134" t="n">
        <v>24020927.7863425</v>
      </c>
      <c r="U23" s="7" t="n">
        <f aca="false">R23/N23</f>
        <v>4.70511486754731</v>
      </c>
      <c r="V23" s="42" t="n">
        <f aca="false">K23*5.5017049523</f>
        <v>562517.520874029</v>
      </c>
      <c r="W23" s="42" t="n">
        <f aca="false">M23*5.5017049523</f>
        <v>17397.4490991987</v>
      </c>
      <c r="X23" s="42" t="n">
        <f aca="false">N23*5.1890047538+L23*5.5017049523</f>
        <v>24944720.335192</v>
      </c>
      <c r="Y23" s="42" t="n">
        <f aca="false">N23*5.1890047538</f>
        <v>20441591.1910091</v>
      </c>
      <c r="Z23" s="42" t="n">
        <f aca="false">L23*5.5017049523</f>
        <v>4503129.14418297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75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33" t="n">
        <f aca="false">high_v2_m!D12+temporary_pension_bonus_high!B12</f>
        <v>19896829.3534219</v>
      </c>
      <c r="G24" s="133" t="n">
        <f aca="false">high_v2_m!E12+temporary_pension_bonus_high!B12</f>
        <v>19106774.747813</v>
      </c>
      <c r="H24" s="42" t="n">
        <f aca="false">F24-J24</f>
        <v>19743761.0822813</v>
      </c>
      <c r="I24" s="42" t="n">
        <f aca="false">G24-K24</f>
        <v>18958298.5248067</v>
      </c>
      <c r="J24" s="133" t="n">
        <f aca="false">high_v2_m!J12</f>
        <v>153068.271140567</v>
      </c>
      <c r="K24" s="133" t="n">
        <f aca="false">high_v2_m!K12</f>
        <v>148476.22300635</v>
      </c>
      <c r="L24" s="42" t="n">
        <f aca="false">H24-I24</f>
        <v>785462.55747468</v>
      </c>
      <c r="M24" s="42" t="n">
        <f aca="false">J24-K24</f>
        <v>4592.04813421701</v>
      </c>
      <c r="N24" s="133" t="n">
        <f aca="false">SUM(high_v5_m!C12:J12)</f>
        <v>3599614.55233287</v>
      </c>
      <c r="O24" s="134" t="n">
        <v>103254577.736778</v>
      </c>
      <c r="P24" s="7"/>
      <c r="Q24" s="42" t="n">
        <f aca="false">I24*5.5017049523</f>
        <v>104302964.881111</v>
      </c>
      <c r="R24" s="42" t="n">
        <v>18516776.2102264</v>
      </c>
      <c r="S24" s="42" t="n">
        <v>3737815.71407136</v>
      </c>
      <c r="T24" s="134" t="n">
        <v>24278813.7103198</v>
      </c>
      <c r="U24" s="7" t="n">
        <f aca="false">R24/N24</f>
        <v>5.1440997198508</v>
      </c>
      <c r="V24" s="42" t="n">
        <f aca="false">K24*5.5017049523</f>
        <v>816872.371412835</v>
      </c>
      <c r="W24" s="42" t="n">
        <f aca="false">M24*5.5017049523</f>
        <v>25264.0939612217</v>
      </c>
      <c r="X24" s="42" t="n">
        <f aca="false">N24*5.1890047538+L24*5.5017049523</f>
        <v>22999800.2662076</v>
      </c>
      <c r="Y24" s="42" t="n">
        <f aca="false">N24*5.1890047538</f>
        <v>18678417.0239029</v>
      </c>
      <c r="Z24" s="42" t="n">
        <f aca="false">L24*5.5017049523</f>
        <v>4321383.24230467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75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33" t="n">
        <f aca="false">high_v2_m!D13+temporary_pension_bonus_high!B13</f>
        <v>21653269.8158238</v>
      </c>
      <c r="G25" s="133" t="n">
        <f aca="false">high_v2_m!E13+temporary_pension_bonus_high!B13</f>
        <v>20791194.3001012</v>
      </c>
      <c r="H25" s="42" t="n">
        <f aca="false">F25-J25</f>
        <v>21457552.8315326</v>
      </c>
      <c r="I25" s="42" t="n">
        <f aca="false">G25-K25</f>
        <v>20601348.8253387</v>
      </c>
      <c r="J25" s="133" t="n">
        <f aca="false">high_v2_m!J13</f>
        <v>195716.984291222</v>
      </c>
      <c r="K25" s="133" t="n">
        <f aca="false">high_v2_m!K13</f>
        <v>189845.474762486</v>
      </c>
      <c r="L25" s="42" t="n">
        <f aca="false">H25-I25</f>
        <v>856204.006193865</v>
      </c>
      <c r="M25" s="42" t="n">
        <f aca="false">J25-K25</f>
        <v>5871.509528736</v>
      </c>
      <c r="N25" s="133" t="n">
        <f aca="false">SUM(high_v5_m!C13:J13)</f>
        <v>4012507.36812271</v>
      </c>
      <c r="O25" s="136" t="n">
        <v>124728426.724285</v>
      </c>
      <c r="Q25" s="42" t="n">
        <f aca="false">I25*5.5017049523</f>
        <v>113342542.856426</v>
      </c>
      <c r="R25" s="42" t="n">
        <v>18747481.3987943</v>
      </c>
      <c r="S25" s="42" t="n">
        <v>4515169.04741912</v>
      </c>
      <c r="T25" s="136" t="n">
        <v>24785174.0476736</v>
      </c>
      <c r="V25" s="42" t="n">
        <f aca="false">K25*5.5017049523</f>
        <v>1044473.78867251</v>
      </c>
      <c r="W25" s="42" t="n">
        <f aca="false">M25*5.5017049523</f>
        <v>32303.3130517235</v>
      </c>
      <c r="X25" s="42" t="n">
        <f aca="false">N25*5.1890047538+L25*5.5017049523</f>
        <v>25531501.6289022</v>
      </c>
      <c r="Y25" s="42" t="n">
        <f aca="false">N25*5.1890047538</f>
        <v>20820919.8078463</v>
      </c>
      <c r="Z25" s="42" t="n">
        <f aca="false">L25*5.5017049523</f>
        <v>4710581.82105589</v>
      </c>
    </row>
    <row r="26" customFormat="false" ht="12.75" hidden="false" customHeight="false" outlineLevel="0" collapsed="false">
      <c r="A26" s="40"/>
      <c r="B26" s="5"/>
      <c r="C26" s="40" t="n">
        <f aca="false">C22+1</f>
        <v>2018</v>
      </c>
      <c r="D26" s="40" t="n">
        <f aca="false">D22</f>
        <v>1</v>
      </c>
      <c r="E26" s="40" t="n">
        <v>173</v>
      </c>
      <c r="F26" s="131" t="n">
        <f aca="false">high_v2_m!D14+temporary_pension_bonus_high!B14</f>
        <v>20401597.9187957</v>
      </c>
      <c r="G26" s="131" t="n">
        <f aca="false">high_v2_m!E14+temporary_pension_bonus_high!B14</f>
        <v>19586655.7456722</v>
      </c>
      <c r="H26" s="8" t="n">
        <f aca="false">F26-J26</f>
        <v>20201976.8177276</v>
      </c>
      <c r="I26" s="8" t="n">
        <f aca="false">G26-K26</f>
        <v>19393023.2776362</v>
      </c>
      <c r="J26" s="131" t="n">
        <f aca="false">high_v2_m!J14</f>
        <v>199621.10106806</v>
      </c>
      <c r="K26" s="131" t="n">
        <f aca="false">high_v2_m!K14</f>
        <v>193632.468036018</v>
      </c>
      <c r="L26" s="8" t="n">
        <f aca="false">H26-I26</f>
        <v>808953.540091459</v>
      </c>
      <c r="M26" s="8" t="n">
        <f aca="false">J26-K26</f>
        <v>5988.63303204201</v>
      </c>
      <c r="N26" s="131" t="n">
        <f aca="false">SUM(high_v5_m!C14:J14)</f>
        <v>4266105.69710448</v>
      </c>
      <c r="O26" s="5"/>
      <c r="P26" s="5"/>
      <c r="Q26" s="8" t="n">
        <f aca="false">I26*5.5017049523</f>
        <v>106694692.20664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32947.6920098929</v>
      </c>
      <c r="X26" s="8" t="n">
        <f aca="false">N26*5.1890047538+L26*5.5017049523</f>
        <v>26587466.4401902</v>
      </c>
      <c r="Y26" s="8" t="n">
        <f aca="false">N26*5.1890047538</f>
        <v>22136842.7424884</v>
      </c>
      <c r="Z26" s="8" t="n">
        <f aca="false">L26*5.5017049523</f>
        <v>4450623.6977018</v>
      </c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</row>
    <row r="27" customFormat="false" ht="12.75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33" t="n">
        <f aca="false">high_v2_m!D15+temporary_pension_bonus_high!B15</f>
        <v>20534277.7636077</v>
      </c>
      <c r="G27" s="133" t="n">
        <f aca="false">high_v2_m!E15+temporary_pension_bonus_high!B15</f>
        <v>19725418.9743058</v>
      </c>
      <c r="H27" s="42" t="n">
        <f aca="false">F27-J27</f>
        <v>20316515.8650268</v>
      </c>
      <c r="I27" s="42" t="n">
        <f aca="false">G27-K27</f>
        <v>19514189.9326824</v>
      </c>
      <c r="J27" s="133" t="n">
        <f aca="false">high_v2_m!J15</f>
        <v>217761.898580891</v>
      </c>
      <c r="K27" s="133" t="n">
        <f aca="false">high_v2_m!K15</f>
        <v>211229.041623464</v>
      </c>
      <c r="L27" s="42" t="n">
        <f aca="false">H27-I27</f>
        <v>802325.932344474</v>
      </c>
      <c r="M27" s="42" t="n">
        <f aca="false">J27-K27</f>
        <v>6532.85695742699</v>
      </c>
      <c r="N27" s="133" t="n">
        <f aca="false">SUM(high_v5_m!C15:J15)</f>
        <v>3380805.35094116</v>
      </c>
      <c r="O27" s="7"/>
      <c r="P27" s="7"/>
      <c r="Q27" s="42" t="n">
        <f aca="false">I27*5.5017049523</f>
        <v>107361315.392761</v>
      </c>
      <c r="R27" s="42"/>
      <c r="S27" s="42"/>
      <c r="T27" s="7"/>
      <c r="U27" s="7"/>
      <c r="V27" s="42" t="n">
        <f aca="false">K27*5.5017049523</f>
        <v>1162119.86436939</v>
      </c>
      <c r="W27" s="42" t="n">
        <f aca="false">M27*5.5017049523</f>
        <v>35941.8514753436</v>
      </c>
      <c r="X27" s="42" t="n">
        <f aca="false">N27*5.1890047538+L27*5.5017049523</f>
        <v>21957175.5930445</v>
      </c>
      <c r="Y27" s="42" t="n">
        <f aca="false">N27*5.1890047538</f>
        <v>17543015.0377061</v>
      </c>
      <c r="Z27" s="42" t="n">
        <f aca="false">L27*5.5017049523</f>
        <v>4414160.55533831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75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33" t="n">
        <f aca="false">high_v2_m!D16+temporary_pension_bonus_high!B16</f>
        <v>19245553.8982161</v>
      </c>
      <c r="G28" s="133" t="n">
        <f aca="false">high_v2_m!E16+temporary_pension_bonus_high!B16</f>
        <v>18477271.9630652</v>
      </c>
      <c r="H28" s="42" t="n">
        <f aca="false">F28-J28</f>
        <v>19010506.7749919</v>
      </c>
      <c r="I28" s="42" t="n">
        <f aca="false">G28-K28</f>
        <v>18249276.2535378</v>
      </c>
      <c r="J28" s="133" t="n">
        <f aca="false">high_v2_m!J16</f>
        <v>235047.123224172</v>
      </c>
      <c r="K28" s="133" t="n">
        <f aca="false">high_v2_m!K16</f>
        <v>227995.709527446</v>
      </c>
      <c r="L28" s="42" t="n">
        <f aca="false">H28-I28</f>
        <v>761230.521454174</v>
      </c>
      <c r="M28" s="42" t="n">
        <f aca="false">J28-K28</f>
        <v>7051.41369672603</v>
      </c>
      <c r="N28" s="133" t="n">
        <f aca="false">SUM(high_v5_m!C16:J16)</f>
        <v>3200447.91818954</v>
      </c>
      <c r="O28" s="7"/>
      <c r="P28" s="7"/>
      <c r="Q28" s="42" t="n">
        <f aca="false">I28*5.5017049523</f>
        <v>100402133.539979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38794.7976559936</v>
      </c>
      <c r="X28" s="42" t="n">
        <f aca="false">N28*5.1890047538+L28*5.5017049523</f>
        <v>20795205.1915012</v>
      </c>
      <c r="Y28" s="42" t="n">
        <f aca="false">N28*5.1890047538</f>
        <v>16607139.4617749</v>
      </c>
      <c r="Z28" s="42" t="n">
        <f aca="false">L28*5.5017049523</f>
        <v>4188065.72972634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75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33" t="n">
        <f aca="false">high_v2_m!D17+temporary_pension_bonus_high!B17</f>
        <v>17632490.3683875</v>
      </c>
      <c r="G29" s="133" t="n">
        <f aca="false">high_v2_m!E17+temporary_pension_bonus_high!B17</f>
        <v>16930411.3942214</v>
      </c>
      <c r="H29" s="42" t="n">
        <f aca="false">F29-J29</f>
        <v>17392099.0463504</v>
      </c>
      <c r="I29" s="42" t="n">
        <f aca="false">G29-K29</f>
        <v>16697231.8118454</v>
      </c>
      <c r="J29" s="133" t="n">
        <f aca="false">high_v2_m!J17</f>
        <v>240391.322037069</v>
      </c>
      <c r="K29" s="133" t="n">
        <f aca="false">high_v2_m!K17</f>
        <v>233179.582375956</v>
      </c>
      <c r="L29" s="42" t="n">
        <f aca="false">H29-I29</f>
        <v>694867.234504992</v>
      </c>
      <c r="M29" s="42" t="n">
        <f aca="false">J29-K29</f>
        <v>7211.73966111301</v>
      </c>
      <c r="N29" s="133" t="n">
        <f aca="false">SUM(high_v5_m!C17:J17)</f>
        <v>3094285.80531444</v>
      </c>
      <c r="O29" s="7"/>
      <c r="P29" s="7"/>
      <c r="Q29" s="42" t="n">
        <f aca="false">I29*5.5017049523</f>
        <v>91863242.9489312</v>
      </c>
      <c r="R29" s="42"/>
      <c r="S29" s="42"/>
      <c r="T29" s="7"/>
      <c r="U29" s="7"/>
      <c r="V29" s="42" t="n">
        <f aca="false">K29*5.5017049523</f>
        <v>1282885.26313304</v>
      </c>
      <c r="W29" s="42" t="n">
        <f aca="false">M29*5.5017049523</f>
        <v>39676.8638082438</v>
      </c>
      <c r="X29" s="42" t="n">
        <f aca="false">N29*5.1890047538+L29*5.5017049523</f>
        <v>19879218.2586596</v>
      </c>
      <c r="Y29" s="42" t="n">
        <f aca="false">N29*5.1890047538</f>
        <v>16056263.7533925</v>
      </c>
      <c r="Z29" s="42" t="n">
        <f aca="false">L29*5.5017049523</f>
        <v>3822954.50526712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75" hidden="false" customHeight="false" outlineLevel="0" collapsed="false">
      <c r="A30" s="40"/>
      <c r="B30" s="5"/>
      <c r="C30" s="40" t="n">
        <f aca="false">C26+1</f>
        <v>2019</v>
      </c>
      <c r="D30" s="40" t="n">
        <f aca="false">D26</f>
        <v>1</v>
      </c>
      <c r="E30" s="40" t="n">
        <v>177</v>
      </c>
      <c r="F30" s="131" t="n">
        <f aca="false">high_v2_m!D18+temporary_pension_bonus_high!B18</f>
        <v>17486334.6842501</v>
      </c>
      <c r="G30" s="131" t="n">
        <f aca="false">high_v2_m!E18+temporary_pension_bonus_high!B18</f>
        <v>16789231.0407686</v>
      </c>
      <c r="H30" s="8" t="n">
        <f aca="false">F30-J30</f>
        <v>17292119.6681135</v>
      </c>
      <c r="I30" s="8" t="n">
        <f aca="false">G30-K30</f>
        <v>16600842.4751161</v>
      </c>
      <c r="J30" s="131" t="n">
        <f aca="false">high_v2_m!J18</f>
        <v>194215.016136578</v>
      </c>
      <c r="K30" s="131" t="n">
        <f aca="false">high_v2_m!K18</f>
        <v>188388.565652481</v>
      </c>
      <c r="L30" s="8" t="n">
        <f aca="false">H30-I30</f>
        <v>691277.192997402</v>
      </c>
      <c r="M30" s="8" t="n">
        <f aca="false">J30-K30</f>
        <v>5826.450484097</v>
      </c>
      <c r="N30" s="131" t="n">
        <f aca="false">SUM(high_v5_m!C18:J18)</f>
        <v>3260724.69886649</v>
      </c>
      <c r="O30" s="5"/>
      <c r="P30" s="5"/>
      <c r="Q30" s="8" t="n">
        <f aca="false">I30*5.5017049523</f>
        <v>91332937.2576986</v>
      </c>
      <c r="R30" s="8"/>
      <c r="S30" s="8"/>
      <c r="T30" s="5"/>
      <c r="U30" s="5"/>
      <c r="V30" s="8" t="n">
        <f aca="false">K30*5.5017049523</f>
        <v>1036458.30460695</v>
      </c>
      <c r="W30" s="8" t="n">
        <f aca="false">M30*5.5017049523</f>
        <v>32055.4114826872</v>
      </c>
      <c r="X30" s="8" t="n">
        <f aca="false">N30*5.1890047538+L30*5.5017049523</f>
        <v>20723119.1193772</v>
      </c>
      <c r="Y30" s="8" t="n">
        <f aca="false">N30*5.1890047538</f>
        <v>16919915.9632513</v>
      </c>
      <c r="Z30" s="8" t="n">
        <f aca="false">L30*5.5017049523</f>
        <v>3803203.15612585</v>
      </c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</row>
    <row r="31" customFormat="false" ht="12.75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33" t="n">
        <f aca="false">high_v2_m!D19+temporary_pension_bonus_high!B19</f>
        <v>17659669.315915</v>
      </c>
      <c r="G31" s="133" t="n">
        <f aca="false">high_v2_m!E19+temporary_pension_bonus_high!B19</f>
        <v>16954700.2863832</v>
      </c>
      <c r="H31" s="42" t="n">
        <f aca="false">F31-J31</f>
        <v>17462601.0517638</v>
      </c>
      <c r="I31" s="42" t="n">
        <f aca="false">G31-K31</f>
        <v>16763544.0701565</v>
      </c>
      <c r="J31" s="133" t="n">
        <f aca="false">high_v2_m!J19</f>
        <v>197068.26415119</v>
      </c>
      <c r="K31" s="133" t="n">
        <f aca="false">high_v2_m!K19</f>
        <v>191156.216226654</v>
      </c>
      <c r="L31" s="42" t="n">
        <f aca="false">H31-I31</f>
        <v>699056.981607264</v>
      </c>
      <c r="M31" s="42" t="n">
        <f aca="false">J31-K31</f>
        <v>5912.04792453599</v>
      </c>
      <c r="N31" s="133" t="n">
        <f aca="false">SUM(high_v5_m!C19:J19)</f>
        <v>2980423.45885427</v>
      </c>
      <c r="O31" s="7"/>
      <c r="P31" s="7"/>
      <c r="Q31" s="42" t="n">
        <f aca="false">I31*5.5017049523</f>
        <v>92228073.4288796</v>
      </c>
      <c r="R31" s="42"/>
      <c r="S31" s="42"/>
      <c r="T31" s="7"/>
      <c r="U31" s="7"/>
      <c r="V31" s="42" t="n">
        <f aca="false">K31*5.5017049523</f>
        <v>1051685.10147711</v>
      </c>
      <c r="W31" s="42" t="n">
        <f aca="false">M31*5.5017049523</f>
        <v>32526.3433446546</v>
      </c>
      <c r="X31" s="42" t="n">
        <f aca="false">N31*5.1890047538+L31*5.5017049523</f>
        <v>19311436.7539804</v>
      </c>
      <c r="Y31" s="42" t="n">
        <f aca="false">N31*5.1890047538</f>
        <v>15465431.4963319</v>
      </c>
      <c r="Z31" s="42" t="n">
        <f aca="false">L31*5.5017049523</f>
        <v>3846005.25764857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75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33" t="n">
        <f aca="false">high_v2_m!D20+temporary_pension_bonus_high!B20</f>
        <v>18043782.4017957</v>
      </c>
      <c r="G32" s="133" t="n">
        <f aca="false">high_v2_m!E20+temporary_pension_bonus_high!B20</f>
        <v>17321944.6596019</v>
      </c>
      <c r="H32" s="42" t="n">
        <f aca="false">F32-J32</f>
        <v>17855771.1755796</v>
      </c>
      <c r="I32" s="42" t="n">
        <f aca="false">G32-K32</f>
        <v>17139573.7701723</v>
      </c>
      <c r="J32" s="133" t="n">
        <f aca="false">high_v2_m!J20</f>
        <v>188011.226216134</v>
      </c>
      <c r="K32" s="133" t="n">
        <f aca="false">high_v2_m!K20</f>
        <v>182370.88942965</v>
      </c>
      <c r="L32" s="42" t="n">
        <f aca="false">H32-I32</f>
        <v>716197.405407317</v>
      </c>
      <c r="M32" s="42" t="n">
        <f aca="false">J32-K32</f>
        <v>5640.336786484</v>
      </c>
      <c r="N32" s="133" t="n">
        <f aca="false">SUM(high_v5_m!C20:J20)</f>
        <v>2896025.92911585</v>
      </c>
      <c r="O32" s="7"/>
      <c r="P32" s="7"/>
      <c r="Q32" s="42" t="n">
        <f aca="false">I32*5.5017049523</f>
        <v>94296877.8916679</v>
      </c>
      <c r="R32" s="42"/>
      <c r="S32" s="42"/>
      <c r="T32" s="7"/>
      <c r="U32" s="7"/>
      <c r="V32" s="42" t="n">
        <f aca="false">K32*5.5017049523</f>
        <v>1003350.82553046</v>
      </c>
      <c r="W32" s="42" t="n">
        <f aca="false">M32*5.5017049523</f>
        <v>31031.4688308389</v>
      </c>
      <c r="X32" s="42" t="n">
        <f aca="false">N32*5.1890047538+L32*5.5017049523</f>
        <v>18967799.125464</v>
      </c>
      <c r="Y32" s="42" t="n">
        <f aca="false">N32*5.1890047538</f>
        <v>15027492.3133102</v>
      </c>
      <c r="Z32" s="42" t="n">
        <f aca="false">L32*5.5017049523</f>
        <v>3940306.81215385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75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33" t="n">
        <f aca="false">high_v2_m!D21+temporary_pension_bonus_high!B21</f>
        <v>17819626.3718313</v>
      </c>
      <c r="G33" s="133" t="n">
        <f aca="false">high_v2_m!E21+temporary_pension_bonus_high!B21</f>
        <v>17105814.258719</v>
      </c>
      <c r="H33" s="42" t="n">
        <f aca="false">F33-J33</f>
        <v>17624929.6470393</v>
      </c>
      <c r="I33" s="42" t="n">
        <f aca="false">G33-K33</f>
        <v>16916958.4356707</v>
      </c>
      <c r="J33" s="133" t="n">
        <f aca="false">high_v2_m!J21</f>
        <v>194696.72479204</v>
      </c>
      <c r="K33" s="133" t="n">
        <f aca="false">high_v2_m!K21</f>
        <v>188855.823048279</v>
      </c>
      <c r="L33" s="42" t="n">
        <f aca="false">H33-I33</f>
        <v>707971.211368538</v>
      </c>
      <c r="M33" s="42" t="n">
        <f aca="false">J33-K33</f>
        <v>5840.901743761</v>
      </c>
      <c r="N33" s="133" t="n">
        <f aca="false">SUM(high_v5_m!C21:J21)</f>
        <v>3098515.78227253</v>
      </c>
      <c r="O33" s="7"/>
      <c r="P33" s="7"/>
      <c r="Q33" s="42" t="n">
        <f aca="false">I33*5.5017049523</f>
        <v>93072114.0033829</v>
      </c>
      <c r="R33" s="42"/>
      <c r="S33" s="42"/>
      <c r="T33" s="7"/>
      <c r="U33" s="7"/>
      <c r="V33" s="42" t="n">
        <f aca="false">K33*5.5017049523</f>
        <v>1039029.01693541</v>
      </c>
      <c r="W33" s="42" t="n">
        <f aca="false">M33*5.5017049523</f>
        <v>32134.9180495476</v>
      </c>
      <c r="X33" s="42" t="n">
        <f aca="false">N33*5.1890047538+L33*5.5017049523</f>
        <v>19973261.8436086</v>
      </c>
      <c r="Y33" s="42" t="n">
        <f aca="false">N33*5.1890047538</f>
        <v>16078213.1239365</v>
      </c>
      <c r="Z33" s="42" t="n">
        <f aca="false">L33*5.5017049523</f>
        <v>3895048.71967212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75" hidden="false" customHeight="false" outlineLevel="0" collapsed="false">
      <c r="A34" s="40"/>
      <c r="B34" s="5"/>
      <c r="C34" s="40" t="n">
        <f aca="false">C30+1</f>
        <v>2020</v>
      </c>
      <c r="D34" s="40" t="n">
        <f aca="false">D30</f>
        <v>1</v>
      </c>
      <c r="E34" s="40" t="n">
        <v>181</v>
      </c>
      <c r="F34" s="131" t="n">
        <f aca="false">high_v2_m!D22+temporary_pension_bonus_high!B22</f>
        <v>19685675.665658</v>
      </c>
      <c r="G34" s="131" t="n">
        <f aca="false">high_v2_m!E22+temporary_pension_bonus_high!B22</f>
        <v>18978997.4433662</v>
      </c>
      <c r="H34" s="8" t="n">
        <f aca="false">F34-J34</f>
        <v>19471643.3538204</v>
      </c>
      <c r="I34" s="8" t="n">
        <f aca="false">G34-K34</f>
        <v>18771386.1008837</v>
      </c>
      <c r="J34" s="131" t="n">
        <f aca="false">high_v2_m!J22</f>
        <v>214032.311837649</v>
      </c>
      <c r="K34" s="131" t="n">
        <f aca="false">high_v2_m!K22</f>
        <v>207611.34248252</v>
      </c>
      <c r="L34" s="8" t="n">
        <f aca="false">H34-I34</f>
        <v>700257.252936669</v>
      </c>
      <c r="M34" s="8" t="n">
        <f aca="false">J34-K34</f>
        <v>6420.969355129</v>
      </c>
      <c r="N34" s="131" t="n">
        <f aca="false">SUM(high_v5_m!C22:J22)</f>
        <v>3396317.55376463</v>
      </c>
      <c r="O34" s="5"/>
      <c r="P34" s="5"/>
      <c r="Q34" s="8" t="n">
        <f aca="false">I34*5.5017049523</f>
        <v>103274627.872767</v>
      </c>
      <c r="R34" s="8"/>
      <c r="S34" s="8"/>
      <c r="T34" s="5"/>
      <c r="U34" s="5"/>
      <c r="V34" s="8" t="n">
        <f aca="false">K34*5.5017049523</f>
        <v>1142216.35108973</v>
      </c>
      <c r="W34" s="8" t="n">
        <f aca="false">M34*5.5017049523</f>
        <v>35326.2788996797</v>
      </c>
      <c r="X34" s="8" t="n">
        <f aca="false">N34*5.1890047538+L34*5.5017049523</f>
        <v>21476116.7282647</v>
      </c>
      <c r="Y34" s="8" t="n">
        <f aca="false">N34*5.1890047538</f>
        <v>17623507.9318991</v>
      </c>
      <c r="Z34" s="8" t="n">
        <f aca="false">L34*5.5017049523</f>
        <v>3852608.79636566</v>
      </c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</row>
    <row r="35" customFormat="false" ht="12.75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33" t="n">
        <f aca="false">high_v2_m!D23+temporary_pension_bonus_high!B23</f>
        <v>17672189.6903348</v>
      </c>
      <c r="G35" s="133" t="n">
        <f aca="false">high_v2_m!E23+temporary_pension_bonus_high!B23</f>
        <v>16962916.8843504</v>
      </c>
      <c r="H35" s="42" t="n">
        <f aca="false">F35-J35</f>
        <v>17433708.5419313</v>
      </c>
      <c r="I35" s="42" t="n">
        <f aca="false">G35-K35</f>
        <v>16731590.170399</v>
      </c>
      <c r="J35" s="133" t="n">
        <f aca="false">high_v2_m!J23</f>
        <v>238481.148403472</v>
      </c>
      <c r="K35" s="133" t="n">
        <f aca="false">high_v2_m!K23</f>
        <v>231326.713951368</v>
      </c>
      <c r="L35" s="42" t="n">
        <f aca="false">H35-I35</f>
        <v>702118.371532295</v>
      </c>
      <c r="M35" s="42" t="n">
        <f aca="false">J35-K35</f>
        <v>7154.434452104</v>
      </c>
      <c r="N35" s="133" t="n">
        <f aca="false">SUM(high_v5_m!C23:J23)</f>
        <v>2487678.49960983</v>
      </c>
      <c r="O35" s="7"/>
      <c r="P35" s="7"/>
      <c r="Q35" s="42" t="n">
        <f aca="false">I35*5.5017049523</f>
        <v>92052272.5003384</v>
      </c>
      <c r="R35" s="42"/>
      <c r="S35" s="42"/>
      <c r="T35" s="7"/>
      <c r="U35" s="7"/>
      <c r="V35" s="42" t="n">
        <f aca="false">K35*5.5017049523</f>
        <v>1272691.32774553</v>
      </c>
      <c r="W35" s="42" t="n">
        <f aca="false">M35*5.5017049523</f>
        <v>39361.5874560463</v>
      </c>
      <c r="X35" s="42" t="n">
        <f aca="false">N35*5.1890047538+L35*5.5017049523</f>
        <v>16771423.6821615</v>
      </c>
      <c r="Y35" s="42" t="n">
        <f aca="false">N35*5.1890047538</f>
        <v>12908575.5604015</v>
      </c>
      <c r="Z35" s="42" t="n">
        <f aca="false">L35*5.5017049523</f>
        <v>3862848.12176004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75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33" t="n">
        <f aca="false">high_v2_m!D24+temporary_pension_bonus_high!B24</f>
        <v>17589171.413172</v>
      </c>
      <c r="G36" s="133" t="n">
        <f aca="false">high_v2_m!E24+temporary_pension_bonus_high!B24</f>
        <v>16880824.8006689</v>
      </c>
      <c r="H36" s="42" t="n">
        <f aca="false">F36-J36</f>
        <v>17326126.1981602</v>
      </c>
      <c r="I36" s="42" t="n">
        <f aca="false">G36-K36</f>
        <v>16625670.9421074</v>
      </c>
      <c r="J36" s="133" t="n">
        <f aca="false">high_v2_m!J24</f>
        <v>263045.215011828</v>
      </c>
      <c r="K36" s="133" t="n">
        <f aca="false">high_v2_m!K24</f>
        <v>255153.858561473</v>
      </c>
      <c r="L36" s="42" t="n">
        <f aca="false">H36-I36</f>
        <v>700455.256052746</v>
      </c>
      <c r="M36" s="42" t="n">
        <f aca="false">J36-K36</f>
        <v>7891.356450355</v>
      </c>
      <c r="N36" s="133" t="n">
        <f aca="false">SUM(high_v5_m!C24:J24)</f>
        <v>2399312.66349054</v>
      </c>
      <c r="O36" s="7"/>
      <c r="P36" s="7"/>
      <c r="Q36" s="42" t="n">
        <f aca="false">I36*5.5017049523</f>
        <v>91469536.1575026</v>
      </c>
      <c r="R36" s="42"/>
      <c r="S36" s="42"/>
      <c r="T36" s="7"/>
      <c r="U36" s="7"/>
      <c r="V36" s="42" t="n">
        <f aca="false">K36*5.5017049523</f>
        <v>1403781.24724611</v>
      </c>
      <c r="W36" s="42" t="n">
        <f aca="false">M36*5.5017049523</f>
        <v>43415.9148632827</v>
      </c>
      <c r="X36" s="42" t="n">
        <f aca="false">N36*5.1890047538+L36*5.5017049523</f>
        <v>16303742.9677949</v>
      </c>
      <c r="Y36" s="42" t="n">
        <f aca="false">N36*5.1890047538</f>
        <v>12450044.8167049</v>
      </c>
      <c r="Z36" s="42" t="n">
        <f aca="false">L36*5.5017049523</f>
        <v>3853698.15108995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75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33" t="n">
        <f aca="false">high_v2_m!D25+temporary_pension_bonus_high!B25</f>
        <v>18014919.8351019</v>
      </c>
      <c r="G37" s="133" t="n">
        <f aca="false">high_v2_m!E25+temporary_pension_bonus_high!B25</f>
        <v>17288243.3488141</v>
      </c>
      <c r="H37" s="42" t="n">
        <f aca="false">F37-J37</f>
        <v>17725664.6857931</v>
      </c>
      <c r="I37" s="42" t="n">
        <f aca="false">G37-K37</f>
        <v>17007665.8539845</v>
      </c>
      <c r="J37" s="133" t="n">
        <f aca="false">high_v2_m!J25</f>
        <v>289255.149308843</v>
      </c>
      <c r="K37" s="133" t="n">
        <f aca="false">high_v2_m!K25</f>
        <v>280577.494829578</v>
      </c>
      <c r="L37" s="42" t="n">
        <f aca="false">H37-I37</f>
        <v>717998.831808534</v>
      </c>
      <c r="M37" s="42" t="n">
        <f aca="false">J37-K37</f>
        <v>8677.65447926504</v>
      </c>
      <c r="N37" s="133" t="n">
        <f aca="false">SUM(high_v5_m!C25:J25)</f>
        <v>2369556.92297358</v>
      </c>
      <c r="O37" s="7"/>
      <c r="P37" s="7"/>
      <c r="Q37" s="42" t="n">
        <f aca="false">I37*5.5017049523</f>
        <v>93571159.4559303</v>
      </c>
      <c r="R37" s="42"/>
      <c r="S37" s="42"/>
      <c r="T37" s="7"/>
      <c r="U37" s="7"/>
      <c r="V37" s="42" t="n">
        <f aca="false">K37*5.5017049523</f>
        <v>1543654.59280782</v>
      </c>
      <c r="W37" s="42" t="n">
        <f aca="false">M37*5.5017049523</f>
        <v>47741.8946229207</v>
      </c>
      <c r="X37" s="42" t="n">
        <f aca="false">N37*5.1890047538+L37*5.5017049523</f>
        <v>16245859.8664163</v>
      </c>
      <c r="Y37" s="42" t="n">
        <f aca="false">N37*5.1890047538</f>
        <v>12295642.1377096</v>
      </c>
      <c r="Z37" s="42" t="n">
        <f aca="false">L37*5.5017049523</f>
        <v>3950217.72870662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75" hidden="false" customHeight="false" outlineLevel="0" collapsed="false">
      <c r="A38" s="40"/>
      <c r="B38" s="5"/>
      <c r="C38" s="40" t="n">
        <f aca="false">C34+1</f>
        <v>2021</v>
      </c>
      <c r="D38" s="40" t="n">
        <f aca="false">D34</f>
        <v>1</v>
      </c>
      <c r="E38" s="40" t="n">
        <v>185</v>
      </c>
      <c r="F38" s="131" t="n">
        <f aca="false">high_v2_m!D26+temporary_pension_bonus_high!B26</f>
        <v>19228172.0868737</v>
      </c>
      <c r="G38" s="131" t="n">
        <f aca="false">high_v2_m!E26+temporary_pension_bonus_high!B26</f>
        <v>18450314.2185356</v>
      </c>
      <c r="H38" s="8" t="n">
        <f aca="false">F38-J38</f>
        <v>18892572.269933</v>
      </c>
      <c r="I38" s="8" t="n">
        <f aca="false">G38-K38</f>
        <v>18124782.3961031</v>
      </c>
      <c r="J38" s="131" t="n">
        <f aca="false">high_v2_m!J26</f>
        <v>335599.81694067</v>
      </c>
      <c r="K38" s="131" t="n">
        <f aca="false">high_v2_m!K26</f>
        <v>325531.82243245</v>
      </c>
      <c r="L38" s="8" t="n">
        <f aca="false">H38-I38</f>
        <v>767789.873829883</v>
      </c>
      <c r="M38" s="8" t="n">
        <f aca="false">J38-K38</f>
        <v>10067.99450822</v>
      </c>
      <c r="N38" s="131" t="n">
        <f aca="false">SUM(high_v5_m!C26:J26)</f>
        <v>2888365.47289515</v>
      </c>
      <c r="O38" s="5"/>
      <c r="P38" s="5"/>
      <c r="Q38" s="8" t="n">
        <f aca="false">I38*5.5017049523</f>
        <v>99717205.0680005</v>
      </c>
      <c r="R38" s="8"/>
      <c r="S38" s="8"/>
      <c r="T38" s="5"/>
      <c r="U38" s="5"/>
      <c r="V38" s="8" t="n">
        <f aca="false">K38*5.5017049523</f>
        <v>1790980.03960785</v>
      </c>
      <c r="W38" s="8" t="n">
        <f aca="false">M38*5.5017049523</f>
        <v>55391.1352456032</v>
      </c>
      <c r="X38" s="8" t="n">
        <f aca="false">N38*5.1890047538+L38*5.5017049523</f>
        <v>19211895.5207404</v>
      </c>
      <c r="Y38" s="8" t="n">
        <f aca="false">N38*5.1890047538</f>
        <v>14987742.1695647</v>
      </c>
      <c r="Z38" s="8" t="n">
        <f aca="false">L38*5.5017049523</f>
        <v>4224153.35117566</v>
      </c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</row>
    <row r="39" customFormat="false" ht="12.75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33" t="n">
        <f aca="false">high_v2_m!D27+temporary_pension_bonus_high!B27</f>
        <v>19235041.4057811</v>
      </c>
      <c r="G39" s="133" t="n">
        <f aca="false">high_v2_m!E27+temporary_pension_bonus_high!B27</f>
        <v>18455305.6501284</v>
      </c>
      <c r="H39" s="42" t="n">
        <f aca="false">F39-J39</f>
        <v>18884547.6673834</v>
      </c>
      <c r="I39" s="42" t="n">
        <f aca="false">G39-K39</f>
        <v>18115326.7238826</v>
      </c>
      <c r="J39" s="133" t="n">
        <f aca="false">high_v2_m!J27</f>
        <v>350493.738397744</v>
      </c>
      <c r="K39" s="133" t="n">
        <f aca="false">high_v2_m!K27</f>
        <v>339978.926245812</v>
      </c>
      <c r="L39" s="42" t="n">
        <f aca="false">H39-I39</f>
        <v>769220.943500768</v>
      </c>
      <c r="M39" s="42" t="n">
        <f aca="false">J39-K39</f>
        <v>10514.812151932</v>
      </c>
      <c r="N39" s="133" t="n">
        <f aca="false">SUM(high_v5_m!C27:J27)</f>
        <v>2559501.75427488</v>
      </c>
      <c r="O39" s="7"/>
      <c r="P39" s="7"/>
      <c r="Q39" s="42" t="n">
        <f aca="false">I39*5.5017049523</f>
        <v>99665182.7493174</v>
      </c>
      <c r="R39" s="42"/>
      <c r="S39" s="42"/>
      <c r="T39" s="7"/>
      <c r="U39" s="7"/>
      <c r="V39" s="42" t="n">
        <f aca="false">K39*5.5017049523</f>
        <v>1870463.74220422</v>
      </c>
      <c r="W39" s="42" t="n">
        <f aca="false">M39*5.5017049523</f>
        <v>57849.3940887887</v>
      </c>
      <c r="X39" s="42" t="n">
        <f aca="false">N39*5.1890047538+L39*5.5017049523</f>
        <v>17513293.4445628</v>
      </c>
      <c r="Y39" s="42" t="n">
        <f aca="false">N39*5.1890047538</f>
        <v>13281266.7702918</v>
      </c>
      <c r="Z39" s="42" t="n">
        <f aca="false">L39*5.5017049523</f>
        <v>4232026.67427106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75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33" t="n">
        <f aca="false">high_v2_m!D28+temporary_pension_bonus_high!B28</f>
        <v>19415848.9636064</v>
      </c>
      <c r="G40" s="133" t="n">
        <f aca="false">high_v2_m!E28+temporary_pension_bonus_high!B28</f>
        <v>18628054.505</v>
      </c>
      <c r="H40" s="42" t="n">
        <f aca="false">F40-J40</f>
        <v>19026958.0543427</v>
      </c>
      <c r="I40" s="42" t="n">
        <f aca="false">G40-K40</f>
        <v>18250830.3230142</v>
      </c>
      <c r="J40" s="133" t="n">
        <f aca="false">high_v2_m!J28</f>
        <v>388890.909263712</v>
      </c>
      <c r="K40" s="133" t="n">
        <f aca="false">high_v2_m!K28</f>
        <v>377224.181985801</v>
      </c>
      <c r="L40" s="42" t="n">
        <f aca="false">H40-I40</f>
        <v>776127.731328487</v>
      </c>
      <c r="M40" s="42" t="n">
        <f aca="false">J40-K40</f>
        <v>11666.727277911</v>
      </c>
      <c r="N40" s="133" t="n">
        <f aca="false">SUM(high_v5_m!C28:J28)</f>
        <v>2492511.03768535</v>
      </c>
      <c r="O40" s="7"/>
      <c r="P40" s="7"/>
      <c r="Q40" s="42" t="n">
        <f aca="false">I40*5.5017049523</f>
        <v>100410683.571714</v>
      </c>
      <c r="R40" s="42"/>
      <c r="S40" s="42"/>
      <c r="T40" s="7"/>
      <c r="U40" s="7"/>
      <c r="V40" s="42" t="n">
        <f aca="false">K40*5.5017049523</f>
        <v>2075376.1501586</v>
      </c>
      <c r="W40" s="42" t="n">
        <f aca="false">M40*5.5017049523</f>
        <v>64186.8912420163</v>
      </c>
      <c r="X40" s="42" t="n">
        <f aca="false">N40*5.1890047538+L40*5.5017049523</f>
        <v>17203677.4065156</v>
      </c>
      <c r="Y40" s="42" t="n">
        <f aca="false">N40*5.1890047538</f>
        <v>12933651.6234483</v>
      </c>
      <c r="Z40" s="42" t="n">
        <f aca="false">L40*5.5017049523</f>
        <v>4270025.7830673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75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33" t="n">
        <f aca="false">high_v2_m!D29+temporary_pension_bonus_high!B29</f>
        <v>19767667.2418682</v>
      </c>
      <c r="G41" s="133" t="n">
        <f aca="false">high_v2_m!E29+temporary_pension_bonus_high!B29</f>
        <v>18963891.7198914</v>
      </c>
      <c r="H41" s="42" t="n">
        <f aca="false">F41-J41</f>
        <v>19354561.2476714</v>
      </c>
      <c r="I41" s="42" t="n">
        <f aca="false">G41-K41</f>
        <v>18563178.9055205</v>
      </c>
      <c r="J41" s="133" t="n">
        <f aca="false">high_v2_m!J29</f>
        <v>413105.994196808</v>
      </c>
      <c r="K41" s="133" t="n">
        <f aca="false">high_v2_m!K29</f>
        <v>400712.814370904</v>
      </c>
      <c r="L41" s="42" t="n">
        <f aca="false">H41-I41</f>
        <v>791382.342150897</v>
      </c>
      <c r="M41" s="42" t="n">
        <f aca="false">J41-K41</f>
        <v>12393.179825904</v>
      </c>
      <c r="N41" s="133" t="n">
        <f aca="false">SUM(high_v5_m!C29:J29)</f>
        <v>2496128.43845407</v>
      </c>
      <c r="O41" s="7"/>
      <c r="P41" s="7"/>
      <c r="Q41" s="42" t="n">
        <f aca="false">I41*5.5017049523</f>
        <v>102129133.314933</v>
      </c>
      <c r="R41" s="42"/>
      <c r="S41" s="42"/>
      <c r="T41" s="7"/>
      <c r="U41" s="7"/>
      <c r="V41" s="42" t="n">
        <f aca="false">K41*5.5017049523</f>
        <v>2204603.67527447</v>
      </c>
      <c r="W41" s="42" t="n">
        <f aca="false">M41*5.5017049523</f>
        <v>68183.6188229206</v>
      </c>
      <c r="X41" s="42" t="n">
        <f aca="false">N41*5.1890047538+L41*5.5017049523</f>
        <v>17306374.4842079</v>
      </c>
      <c r="Y41" s="42" t="n">
        <f aca="false">N41*5.1890047538</f>
        <v>12952422.3332336</v>
      </c>
      <c r="Z41" s="42" t="n">
        <f aca="false">L41*5.5017049523</f>
        <v>4353952.15097436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75" hidden="false" customHeight="false" outlineLevel="0" collapsed="false">
      <c r="A42" s="40"/>
      <c r="B42" s="5"/>
      <c r="C42" s="40" t="n">
        <f aca="false">C38+1</f>
        <v>2022</v>
      </c>
      <c r="D42" s="40" t="n">
        <f aca="false">D38</f>
        <v>1</v>
      </c>
      <c r="E42" s="40" t="n">
        <v>189</v>
      </c>
      <c r="F42" s="131" t="n">
        <f aca="false">high_v2_m!D30+temporary_pension_bonus_high!B30</f>
        <v>20117014.6531322</v>
      </c>
      <c r="G42" s="131" t="n">
        <f aca="false">high_v2_m!E30+temporary_pension_bonus_high!B30</f>
        <v>19297054.336591</v>
      </c>
      <c r="H42" s="8" t="n">
        <f aca="false">F42-J42</f>
        <v>19669311.8489172</v>
      </c>
      <c r="I42" s="8" t="n">
        <f aca="false">G42-K42</f>
        <v>18862782.6165025</v>
      </c>
      <c r="J42" s="131" t="n">
        <f aca="false">high_v2_m!J30</f>
        <v>447702.804214994</v>
      </c>
      <c r="K42" s="131" t="n">
        <f aca="false">high_v2_m!K30</f>
        <v>434271.720088544</v>
      </c>
      <c r="L42" s="8" t="n">
        <f aca="false">H42-I42</f>
        <v>806529.232414749</v>
      </c>
      <c r="M42" s="8" t="n">
        <f aca="false">J42-K42</f>
        <v>13431.08412645</v>
      </c>
      <c r="N42" s="131" t="n">
        <f aca="false">SUM(high_v5_m!C30:J30)</f>
        <v>3058716.80616949</v>
      </c>
      <c r="O42" s="5"/>
      <c r="P42" s="5"/>
      <c r="Q42" s="8" t="n">
        <f aca="false">I42*5.5017049523</f>
        <v>103777464.53537</v>
      </c>
      <c r="R42" s="8"/>
      <c r="S42" s="8"/>
      <c r="T42" s="5"/>
      <c r="U42" s="5"/>
      <c r="V42" s="8" t="n">
        <f aca="false">K42*5.5017049523</f>
        <v>2389234.87305498</v>
      </c>
      <c r="W42" s="8" t="n">
        <f aca="false">M42*5.5017049523</f>
        <v>73893.8620532479</v>
      </c>
      <c r="X42" s="8" t="n">
        <f aca="false">N42*5.1890047538+L42*5.5017049523</f>
        <v>20308981.9198924</v>
      </c>
      <c r="Y42" s="8" t="n">
        <f aca="false">N42*5.1890047538</f>
        <v>15871696.0477414</v>
      </c>
      <c r="Z42" s="8" t="n">
        <f aca="false">L42*5.5017049523</f>
        <v>4437285.87215094</v>
      </c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</row>
    <row r="43" customFormat="false" ht="12.75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33" t="n">
        <f aca="false">high_v2_m!D31+temporary_pension_bonus_high!B31</f>
        <v>20534030.6885364</v>
      </c>
      <c r="G43" s="133" t="n">
        <f aca="false">high_v2_m!E31+temporary_pension_bonus_high!B31</f>
        <v>19694936.1757071</v>
      </c>
      <c r="H43" s="42" t="n">
        <f aca="false">F43-J43</f>
        <v>20059250.4348488</v>
      </c>
      <c r="I43" s="42" t="n">
        <f aca="false">G43-K43</f>
        <v>19234399.3296301</v>
      </c>
      <c r="J43" s="133" t="n">
        <f aca="false">high_v2_m!J31</f>
        <v>474780.25368765</v>
      </c>
      <c r="K43" s="133" t="n">
        <f aca="false">high_v2_m!K31</f>
        <v>460536.846077021</v>
      </c>
      <c r="L43" s="42" t="n">
        <f aca="false">H43-I43</f>
        <v>824851.105218671</v>
      </c>
      <c r="M43" s="42" t="n">
        <f aca="false">J43-K43</f>
        <v>14243.407610629</v>
      </c>
      <c r="N43" s="133" t="n">
        <f aca="false">SUM(high_v5_m!C31:J31)</f>
        <v>2565271.73711311</v>
      </c>
      <c r="O43" s="7"/>
      <c r="P43" s="7"/>
      <c r="Q43" s="42" t="n">
        <f aca="false">I43*5.5017049523</f>
        <v>105821990.046342</v>
      </c>
      <c r="R43" s="42"/>
      <c r="S43" s="42"/>
      <c r="T43" s="7"/>
      <c r="U43" s="7"/>
      <c r="V43" s="42" t="n">
        <f aca="false">K43*5.5017049523</f>
        <v>2533737.84677857</v>
      </c>
      <c r="W43" s="42" t="n">
        <f aca="false">M43*5.5017049523</f>
        <v>78363.0261890253</v>
      </c>
      <c r="X43" s="42" t="n">
        <f aca="false">N43*5.1890047538+L43*5.5017049523</f>
        <v>17849294.6491604</v>
      </c>
      <c r="Y43" s="42" t="n">
        <f aca="false">N43*5.1890047538</f>
        <v>13311207.2386687</v>
      </c>
      <c r="Z43" s="42" t="n">
        <f aca="false">L43*5.5017049523</f>
        <v>4538087.41049169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75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33" t="n">
        <f aca="false">high_v2_m!D32+temporary_pension_bonus_high!B32</f>
        <v>20862161.9797956</v>
      </c>
      <c r="G44" s="133" t="n">
        <f aca="false">high_v2_m!E32+temporary_pension_bonus_high!B32</f>
        <v>20007561.2150654</v>
      </c>
      <c r="H44" s="42" t="n">
        <f aca="false">F44-J44</f>
        <v>20359370.956955</v>
      </c>
      <c r="I44" s="42" t="n">
        <f aca="false">G44-K44</f>
        <v>19519853.9229101</v>
      </c>
      <c r="J44" s="133" t="n">
        <f aca="false">high_v2_m!J32</f>
        <v>502791.022840557</v>
      </c>
      <c r="K44" s="133" t="n">
        <f aca="false">high_v2_m!K32</f>
        <v>487707.29215534</v>
      </c>
      <c r="L44" s="42" t="n">
        <f aca="false">H44-I44</f>
        <v>839517.034044985</v>
      </c>
      <c r="M44" s="42" t="n">
        <f aca="false">J44-K44</f>
        <v>15083.730685217</v>
      </c>
      <c r="N44" s="133" t="n">
        <f aca="false">SUM(high_v5_m!C32:J32)</f>
        <v>2597887.65917915</v>
      </c>
      <c r="O44" s="7"/>
      <c r="P44" s="7"/>
      <c r="Q44" s="42" t="n">
        <f aca="false">I44*5.5017049523</f>
        <v>107392476.995847</v>
      </c>
      <c r="R44" s="42"/>
      <c r="S44" s="42"/>
      <c r="T44" s="7"/>
      <c r="U44" s="7"/>
      <c r="V44" s="42" t="n">
        <f aca="false">K44*5.5017049523</f>
        <v>2683221.62452386</v>
      </c>
      <c r="W44" s="42" t="n">
        <f aca="false">M44*5.5017049523</f>
        <v>82986.2358100176</v>
      </c>
      <c r="X44" s="42" t="n">
        <f aca="false">N44*5.1890047538+L44*5.5017049523</f>
        <v>18099226.4370645</v>
      </c>
      <c r="Y44" s="42" t="n">
        <f aca="false">N44*5.1890047538</f>
        <v>13480451.413319</v>
      </c>
      <c r="Z44" s="42" t="n">
        <f aca="false">L44*5.5017049523</f>
        <v>4618775.0237455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75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33" t="n">
        <f aca="false">high_v2_m!D33+temporary_pension_bonus_high!B33</f>
        <v>21194056.9955712</v>
      </c>
      <c r="G45" s="133" t="n">
        <f aca="false">high_v2_m!E33+temporary_pension_bonus_high!B33</f>
        <v>20324018.8179121</v>
      </c>
      <c r="H45" s="42" t="n">
        <f aca="false">F45-J45</f>
        <v>20663606.7386216</v>
      </c>
      <c r="I45" s="42" t="n">
        <f aca="false">G45-K45</f>
        <v>19809482.068671</v>
      </c>
      <c r="J45" s="133" t="n">
        <f aca="false">high_v2_m!J33</f>
        <v>530450.256949557</v>
      </c>
      <c r="K45" s="133" t="n">
        <f aca="false">high_v2_m!K33</f>
        <v>514536.74924107</v>
      </c>
      <c r="L45" s="42" t="n">
        <f aca="false">H45-I45</f>
        <v>854124.669950612</v>
      </c>
      <c r="M45" s="42" t="n">
        <f aca="false">J45-K45</f>
        <v>15913.507708487</v>
      </c>
      <c r="N45" s="133" t="n">
        <f aca="false">SUM(high_v5_m!C33:J33)</f>
        <v>2571696.86020134</v>
      </c>
      <c r="O45" s="7"/>
      <c r="P45" s="7"/>
      <c r="Q45" s="42" t="n">
        <f aca="false">I45*5.5017049523</f>
        <v>108985925.599705</v>
      </c>
      <c r="R45" s="42"/>
      <c r="S45" s="42"/>
      <c r="T45" s="7"/>
      <c r="U45" s="7"/>
      <c r="V45" s="42" t="n">
        <f aca="false">K45*5.5017049523</f>
        <v>2830829.38143994</v>
      </c>
      <c r="W45" s="42" t="n">
        <f aca="false">M45*5.5017049523</f>
        <v>87551.4241682471</v>
      </c>
      <c r="X45" s="42" t="n">
        <f aca="false">N45*5.1890047538+L45*5.5017049523</f>
        <v>18043689.1594661</v>
      </c>
      <c r="Y45" s="42" t="n">
        <f aca="false">N45*5.1890047538</f>
        <v>13344547.2329173</v>
      </c>
      <c r="Z45" s="42" t="n">
        <f aca="false">L45*5.5017049523</f>
        <v>4699141.92654888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75" hidden="false" customHeight="false" outlineLevel="0" collapsed="false">
      <c r="A46" s="40"/>
      <c r="B46" s="5"/>
      <c r="C46" s="40" t="n">
        <f aca="false">C42+1</f>
        <v>2023</v>
      </c>
      <c r="D46" s="40" t="n">
        <f aca="false">D42</f>
        <v>1</v>
      </c>
      <c r="E46" s="40" t="n">
        <v>193</v>
      </c>
      <c r="F46" s="131" t="n">
        <f aca="false">high_v2_m!D34+temporary_pension_bonus_high!B34</f>
        <v>21447317.0296253</v>
      </c>
      <c r="G46" s="131" t="n">
        <f aca="false">high_v2_m!E34+temporary_pension_bonus_high!B34</f>
        <v>20564933.0051037</v>
      </c>
      <c r="H46" s="8" t="n">
        <f aca="false">F46-J46</f>
        <v>20915838.697331</v>
      </c>
      <c r="I46" s="8" t="n">
        <f aca="false">G46-K46</f>
        <v>20049399.0227783</v>
      </c>
      <c r="J46" s="131" t="n">
        <f aca="false">high_v2_m!J34</f>
        <v>531478.332294265</v>
      </c>
      <c r="K46" s="131" t="n">
        <f aca="false">high_v2_m!K34</f>
        <v>515533.982325437</v>
      </c>
      <c r="L46" s="8" t="n">
        <f aca="false">H46-I46</f>
        <v>866439.674552772</v>
      </c>
      <c r="M46" s="8" t="n">
        <f aca="false">J46-K46</f>
        <v>15944.349968828</v>
      </c>
      <c r="N46" s="131" t="n">
        <f aca="false">SUM(high_v5_m!C34:J34)</f>
        <v>3163248.07532934</v>
      </c>
      <c r="O46" s="5"/>
      <c r="P46" s="5"/>
      <c r="Q46" s="8" t="n">
        <f aca="false">I46*5.5017049523</f>
        <v>110305877.894258</v>
      </c>
      <c r="R46" s="8"/>
      <c r="S46" s="8"/>
      <c r="T46" s="5"/>
      <c r="U46" s="5"/>
      <c r="V46" s="8" t="n">
        <f aca="false">K46*5.5017049523</f>
        <v>2836315.8636388</v>
      </c>
      <c r="W46" s="8" t="n">
        <f aca="false">M46*5.5017049523</f>
        <v>87721.1091847055</v>
      </c>
      <c r="X46" s="8" t="n">
        <f aca="false">N46*5.1890047538+L46*5.5017049523</f>
        <v>21181004.7486888</v>
      </c>
      <c r="Y46" s="8" t="n">
        <f aca="false">N46*5.1890047538</f>
        <v>16414109.3003326</v>
      </c>
      <c r="Z46" s="8" t="n">
        <f aca="false">L46*5.5017049523</f>
        <v>4766895.44835619</v>
      </c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</row>
    <row r="47" customFormat="false" ht="12.75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33" t="n">
        <f aca="false">high_v2_m!D35+temporary_pension_bonus_high!B35</f>
        <v>21595572.1373659</v>
      </c>
      <c r="G47" s="133" t="n">
        <f aca="false">high_v2_m!E35+temporary_pension_bonus_high!B35</f>
        <v>20705325.5356884</v>
      </c>
      <c r="H47" s="42" t="n">
        <f aca="false">F47-J47</f>
        <v>21044087.5642313</v>
      </c>
      <c r="I47" s="42" t="n">
        <f aca="false">G47-K47</f>
        <v>20170385.4997479</v>
      </c>
      <c r="J47" s="133" t="n">
        <f aca="false">high_v2_m!J35</f>
        <v>551484.573134571</v>
      </c>
      <c r="K47" s="133" t="n">
        <f aca="false">high_v2_m!K35</f>
        <v>534940.035940534</v>
      </c>
      <c r="L47" s="42" t="n">
        <f aca="false">H47-I47</f>
        <v>873702.064483464</v>
      </c>
      <c r="M47" s="42" t="n">
        <f aca="false">J47-K47</f>
        <v>16544.537194037</v>
      </c>
      <c r="N47" s="133" t="n">
        <f aca="false">SUM(high_v5_m!C35:J35)</f>
        <v>2660810.21127759</v>
      </c>
      <c r="O47" s="7"/>
      <c r="P47" s="7"/>
      <c r="Q47" s="42" t="n">
        <f aca="false">I47*5.5017049523</f>
        <v>110971509.793763</v>
      </c>
      <c r="R47" s="42"/>
      <c r="S47" s="42"/>
      <c r="T47" s="7"/>
      <c r="U47" s="7"/>
      <c r="V47" s="42" t="n">
        <f aca="false">K47*5.5017049523</f>
        <v>2943082.24491758</v>
      </c>
      <c r="W47" s="42" t="n">
        <f aca="false">M47*5.5017049523</f>
        <v>91023.1622139449</v>
      </c>
      <c r="X47" s="42" t="n">
        <f aca="false">N47*5.1890047538+L47*5.5017049523</f>
        <v>18613807.8102824</v>
      </c>
      <c r="Y47" s="42" t="n">
        <f aca="false">N47*5.1890047538</f>
        <v>13806956.835279</v>
      </c>
      <c r="Z47" s="42" t="n">
        <f aca="false">L47*5.5017049523</f>
        <v>4806850.97500341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75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33" t="n">
        <f aca="false">high_v2_m!D36+temporary_pension_bonus_high!B36</f>
        <v>21818888.5553382</v>
      </c>
      <c r="G48" s="133" t="n">
        <f aca="false">high_v2_m!E36+temporary_pension_bonus_high!B36</f>
        <v>20917652.4703761</v>
      </c>
      <c r="H48" s="42" t="n">
        <f aca="false">F48-J48</f>
        <v>21235161.3332134</v>
      </c>
      <c r="I48" s="42" t="n">
        <f aca="false">G48-K48</f>
        <v>20351437.0649151</v>
      </c>
      <c r="J48" s="133" t="n">
        <f aca="false">high_v2_m!J36</f>
        <v>583727.22212477</v>
      </c>
      <c r="K48" s="133" t="n">
        <f aca="false">high_v2_m!K36</f>
        <v>566215.405461027</v>
      </c>
      <c r="L48" s="42" t="n">
        <f aca="false">H48-I48</f>
        <v>883724.268298358</v>
      </c>
      <c r="M48" s="42" t="n">
        <f aca="false">J48-K48</f>
        <v>17511.816663743</v>
      </c>
      <c r="N48" s="133" t="n">
        <f aca="false">SUM(high_v5_m!C36:J36)</f>
        <v>2604017.89079936</v>
      </c>
      <c r="O48" s="7"/>
      <c r="P48" s="7"/>
      <c r="Q48" s="42" t="n">
        <f aca="false">I48*5.5017049523</f>
        <v>111967602.086465</v>
      </c>
      <c r="R48" s="42"/>
      <c r="S48" s="42"/>
      <c r="T48" s="7"/>
      <c r="U48" s="7"/>
      <c r="V48" s="42" t="n">
        <f aca="false">K48*5.5017049523</f>
        <v>3115150.10029348</v>
      </c>
      <c r="W48" s="42" t="n">
        <f aca="false">M48*5.5017049523</f>
        <v>96344.8484626845</v>
      </c>
      <c r="X48" s="42" t="n">
        <f aca="false">N48*5.1890047538+L48*5.5017049523</f>
        <v>18374251.3977029</v>
      </c>
      <c r="Y48" s="42" t="n">
        <f aca="false">N48*5.1890047538</f>
        <v>13512261.2143381</v>
      </c>
      <c r="Z48" s="42" t="n">
        <f aca="false">L48*5.5017049523</f>
        <v>4861990.18336477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75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33" t="n">
        <f aca="false">high_v2_m!D37+temporary_pension_bonus_high!B37</f>
        <v>21991604.7039335</v>
      </c>
      <c r="G49" s="133" t="n">
        <f aca="false">high_v2_m!E37+temporary_pension_bonus_high!B37</f>
        <v>21081549.5681916</v>
      </c>
      <c r="H49" s="42" t="n">
        <f aca="false">F49-J49</f>
        <v>21381737.8768999</v>
      </c>
      <c r="I49" s="42" t="n">
        <f aca="false">G49-K49</f>
        <v>20489978.745969</v>
      </c>
      <c r="J49" s="133" t="n">
        <f aca="false">high_v2_m!J37</f>
        <v>609866.827033624</v>
      </c>
      <c r="K49" s="133" t="n">
        <f aca="false">high_v2_m!K37</f>
        <v>591570.822222615</v>
      </c>
      <c r="L49" s="42" t="n">
        <f aca="false">H49-I49</f>
        <v>891759.130930893</v>
      </c>
      <c r="M49" s="42" t="n">
        <f aca="false">J49-K49</f>
        <v>18296.004811009</v>
      </c>
      <c r="N49" s="133" t="n">
        <f aca="false">SUM(high_v5_m!C37:J37)</f>
        <v>2636229.78422206</v>
      </c>
      <c r="O49" s="7"/>
      <c r="P49" s="7"/>
      <c r="Q49" s="42" t="n">
        <f aca="false">I49*5.5017049523</f>
        <v>112729817.539219</v>
      </c>
      <c r="R49" s="42"/>
      <c r="S49" s="42"/>
      <c r="T49" s="7"/>
      <c r="U49" s="7"/>
      <c r="V49" s="42" t="n">
        <f aca="false">K49*5.5017049523</f>
        <v>3254648.12225834</v>
      </c>
      <c r="W49" s="42" t="n">
        <f aca="false">M49*5.5017049523</f>
        <v>100659.220276033</v>
      </c>
      <c r="X49" s="42" t="n">
        <f aca="false">N49*5.1890047538+L49*5.5017049523</f>
        <v>18585604.5093386</v>
      </c>
      <c r="Y49" s="42" t="n">
        <f aca="false">N49*5.1890047538</f>
        <v>13679408.8824374</v>
      </c>
      <c r="Z49" s="42" t="n">
        <f aca="false">L49*5.5017049523</f>
        <v>4906195.62690124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75" hidden="false" customHeight="false" outlineLevel="0" collapsed="false">
      <c r="A50" s="40"/>
      <c r="B50" s="5"/>
      <c r="C50" s="40" t="n">
        <f aca="false">C46+1</f>
        <v>2024</v>
      </c>
      <c r="D50" s="40" t="n">
        <f aca="false">D46</f>
        <v>1</v>
      </c>
      <c r="E50" s="40" t="n">
        <v>197</v>
      </c>
      <c r="F50" s="131" t="n">
        <f aca="false">high_v2_m!D38+temporary_pension_bonus_high!B38</f>
        <v>22256788.7019819</v>
      </c>
      <c r="G50" s="131" t="n">
        <f aca="false">high_v2_m!E38+temporary_pension_bonus_high!B38</f>
        <v>21334543.604208</v>
      </c>
      <c r="H50" s="8" t="n">
        <f aca="false">F50-J50</f>
        <v>21619274.4562628</v>
      </c>
      <c r="I50" s="8" t="n">
        <f aca="false">G50-K50</f>
        <v>20716154.7858605</v>
      </c>
      <c r="J50" s="131" t="n">
        <f aca="false">high_v2_m!J38</f>
        <v>637514.245719112</v>
      </c>
      <c r="K50" s="131" t="n">
        <f aca="false">high_v2_m!K38</f>
        <v>618388.818347539</v>
      </c>
      <c r="L50" s="8" t="n">
        <f aca="false">H50-I50</f>
        <v>903119.670402326</v>
      </c>
      <c r="M50" s="8" t="n">
        <f aca="false">J50-K50</f>
        <v>19125.4273715729</v>
      </c>
      <c r="N50" s="131" t="n">
        <f aca="false">SUM(high_v5_m!C38:J38)</f>
        <v>3170743.19510125</v>
      </c>
      <c r="O50" s="5"/>
      <c r="P50" s="5"/>
      <c r="Q50" s="8" t="n">
        <f aca="false">I50*5.5017049523</f>
        <v>113974171.377982</v>
      </c>
      <c r="R50" s="8"/>
      <c r="S50" s="8"/>
      <c r="T50" s="5"/>
      <c r="U50" s="5"/>
      <c r="V50" s="8" t="n">
        <f aca="false">K50*5.5017049523</f>
        <v>3402192.8243496</v>
      </c>
      <c r="W50" s="8" t="n">
        <f aca="false">M50*5.5017049523</f>
        <v>105222.458485037</v>
      </c>
      <c r="X50" s="8" t="n">
        <f aca="false">N50*5.1890047538+L50*5.5017049523</f>
        <v>21421699.4756314</v>
      </c>
      <c r="Y50" s="8" t="n">
        <f aca="false">N50*5.1890047538</f>
        <v>16453001.5124594</v>
      </c>
      <c r="Z50" s="8" t="n">
        <f aca="false">L50*5.5017049523</f>
        <v>4968697.96317202</v>
      </c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</row>
    <row r="51" customFormat="false" ht="12.75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33" t="n">
        <f aca="false">high_v2_m!D39+temporary_pension_bonus_high!B39</f>
        <v>22498197.9073357</v>
      </c>
      <c r="G51" s="133" t="n">
        <f aca="false">high_v2_m!E39+temporary_pension_bonus_high!B39</f>
        <v>21563621.5495684</v>
      </c>
      <c r="H51" s="42" t="n">
        <f aca="false">F51-J51</f>
        <v>21856894.9050207</v>
      </c>
      <c r="I51" s="42" t="n">
        <f aca="false">G51-K51</f>
        <v>20941557.6373228</v>
      </c>
      <c r="J51" s="133" t="n">
        <f aca="false">high_v2_m!J39</f>
        <v>641303.002315032</v>
      </c>
      <c r="K51" s="133" t="n">
        <f aca="false">high_v2_m!K39</f>
        <v>622063.912245581</v>
      </c>
      <c r="L51" s="42" t="n">
        <f aca="false">H51-I51</f>
        <v>915337.267697848</v>
      </c>
      <c r="M51" s="42" t="n">
        <f aca="false">J51-K51</f>
        <v>19239.0900694509</v>
      </c>
      <c r="N51" s="133" t="n">
        <f aca="false">SUM(high_v5_m!C39:J39)</f>
        <v>2692664.49772112</v>
      </c>
      <c r="O51" s="7"/>
      <c r="P51" s="7"/>
      <c r="Q51" s="42" t="n">
        <f aca="false">I51*5.5017049523</f>
        <v>115214271.362135</v>
      </c>
      <c r="R51" s="42"/>
      <c r="S51" s="42"/>
      <c r="T51" s="7"/>
      <c r="U51" s="7"/>
      <c r="V51" s="42" t="n">
        <f aca="false">K51*5.5017049523</f>
        <v>3422412.10664863</v>
      </c>
      <c r="W51" s="42" t="n">
        <f aca="false">M51*5.5017049523</f>
        <v>105847.797112844</v>
      </c>
      <c r="X51" s="42" t="n">
        <f aca="false">N51*5.1890047538+L51*5.5017049523</f>
        <v>19008164.4577814</v>
      </c>
      <c r="Y51" s="42" t="n">
        <f aca="false">N51*5.1890047538</f>
        <v>13972248.8790634</v>
      </c>
      <c r="Z51" s="42" t="n">
        <f aca="false">L51*5.5017049523</f>
        <v>5035915.578718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75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33" t="n">
        <f aca="false">high_v2_m!D40+temporary_pension_bonus_high!B40</f>
        <v>22763171.3766022</v>
      </c>
      <c r="G52" s="133" t="n">
        <f aca="false">high_v2_m!E40+temporary_pension_bonus_high!B40</f>
        <v>21815572.9755706</v>
      </c>
      <c r="H52" s="42" t="n">
        <f aca="false">F52-J52</f>
        <v>22091462.1326471</v>
      </c>
      <c r="I52" s="42" t="n">
        <f aca="false">G52-K52</f>
        <v>21164015.0089342</v>
      </c>
      <c r="J52" s="133" t="n">
        <f aca="false">high_v2_m!J40</f>
        <v>671709.243955054</v>
      </c>
      <c r="K52" s="133" t="n">
        <f aca="false">high_v2_m!K40</f>
        <v>651557.966636402</v>
      </c>
      <c r="L52" s="42" t="n">
        <f aca="false">H52-I52</f>
        <v>927447.123712946</v>
      </c>
      <c r="M52" s="42" t="n">
        <f aca="false">J52-K52</f>
        <v>20151.277318652</v>
      </c>
      <c r="N52" s="133" t="n">
        <f aca="false">SUM(high_v5_m!C40:J40)</f>
        <v>2654205.64948168</v>
      </c>
      <c r="O52" s="7"/>
      <c r="P52" s="7"/>
      <c r="Q52" s="42" t="n">
        <f aca="false">I52*5.5017049523</f>
        <v>116438166.185205</v>
      </c>
      <c r="R52" s="42"/>
      <c r="S52" s="42"/>
      <c r="T52" s="7"/>
      <c r="U52" s="7"/>
      <c r="V52" s="42" t="n">
        <f aca="false">K52*5.5017049523</f>
        <v>3584679.69175401</v>
      </c>
      <c r="W52" s="42" t="n">
        <f aca="false">M52*5.5017049523</f>
        <v>110866.382219199</v>
      </c>
      <c r="X52" s="42" t="n">
        <f aca="false">N52*5.1890047538+L52*5.5017049523</f>
        <v>18875226.1662511</v>
      </c>
      <c r="Y52" s="42" t="n">
        <f aca="false">N52*5.1890047538</f>
        <v>13772685.7327232</v>
      </c>
      <c r="Z52" s="42" t="n">
        <f aca="false">L52*5.5017049523</f>
        <v>5102540.4335279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75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33" t="n">
        <f aca="false">high_v2_m!D41+temporary_pension_bonus_high!B41</f>
        <v>22995307.7671108</v>
      </c>
      <c r="G53" s="133" t="n">
        <f aca="false">high_v2_m!E41+temporary_pension_bonus_high!B41</f>
        <v>22036735.0568308</v>
      </c>
      <c r="H53" s="42" t="n">
        <f aca="false">F53-J53</f>
        <v>22246643.7984162</v>
      </c>
      <c r="I53" s="42" t="n">
        <f aca="false">G53-K53</f>
        <v>21310531.0071971</v>
      </c>
      <c r="J53" s="133" t="n">
        <f aca="false">high_v2_m!J41</f>
        <v>748663.968694573</v>
      </c>
      <c r="K53" s="133" t="n">
        <f aca="false">high_v2_m!K41</f>
        <v>726204.049633735</v>
      </c>
      <c r="L53" s="42" t="n">
        <f aca="false">H53-I53</f>
        <v>936112.79121916</v>
      </c>
      <c r="M53" s="42" t="n">
        <f aca="false">J53-K53</f>
        <v>22459.9190608381</v>
      </c>
      <c r="N53" s="133" t="n">
        <f aca="false">SUM(high_v5_m!C41:J41)</f>
        <v>2695459.70946127</v>
      </c>
      <c r="O53" s="7"/>
      <c r="P53" s="7"/>
      <c r="Q53" s="42" t="n">
        <f aca="false">I53*5.5017049523</f>
        <v>117244253.978439</v>
      </c>
      <c r="R53" s="42"/>
      <c r="S53" s="42"/>
      <c r="T53" s="7"/>
      <c r="U53" s="7"/>
      <c r="V53" s="42" t="n">
        <f aca="false">K53*5.5017049523</f>
        <v>3995360.41625023</v>
      </c>
      <c r="W53" s="42" t="n">
        <f aca="false">M53*5.5017049523</f>
        <v>123567.84792527</v>
      </c>
      <c r="X53" s="42" t="n">
        <f aca="false">N53*5.1890047538+L53*5.5017049523</f>
        <v>19136969.6254327</v>
      </c>
      <c r="Y53" s="42" t="n">
        <f aca="false">N53*5.1890047538</f>
        <v>13986753.2460709</v>
      </c>
      <c r="Z53" s="42" t="n">
        <f aca="false">L53*5.5017049523</f>
        <v>5150216.37936183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75" hidden="false" customHeight="false" outlineLevel="0" collapsed="false">
      <c r="A54" s="40"/>
      <c r="B54" s="5"/>
      <c r="C54" s="40" t="n">
        <f aca="false">C50+1</f>
        <v>2025</v>
      </c>
      <c r="D54" s="40" t="n">
        <f aca="false">D50</f>
        <v>1</v>
      </c>
      <c r="E54" s="40" t="n">
        <v>201</v>
      </c>
      <c r="F54" s="131" t="n">
        <f aca="false">high_v2_m!D42+temporary_pension_bonus_high!B42</f>
        <v>23301210.3157727</v>
      </c>
      <c r="G54" s="131" t="n">
        <f aca="false">high_v2_m!E42+temporary_pension_bonus_high!B42</f>
        <v>22328122.1417818</v>
      </c>
      <c r="H54" s="8" t="n">
        <f aca="false">F54-J54</f>
        <v>22475395.0682247</v>
      </c>
      <c r="I54" s="8" t="n">
        <f aca="false">G54-K54</f>
        <v>21527081.3516603</v>
      </c>
      <c r="J54" s="131" t="n">
        <f aca="false">high_v2_m!J42</f>
        <v>825815.24754797</v>
      </c>
      <c r="K54" s="131" t="n">
        <f aca="false">high_v2_m!K42</f>
        <v>801040.790121531</v>
      </c>
      <c r="L54" s="8" t="n">
        <f aca="false">H54-I54</f>
        <v>948313.716564462</v>
      </c>
      <c r="M54" s="8" t="n">
        <f aca="false">J54-K54</f>
        <v>24774.457426439</v>
      </c>
      <c r="N54" s="131" t="n">
        <f aca="false">SUM(high_v5_m!C42:J42)</f>
        <v>3211111.90095188</v>
      </c>
      <c r="O54" s="5"/>
      <c r="P54" s="5"/>
      <c r="Q54" s="8" t="n">
        <f aca="false">I54*5.5017049523</f>
        <v>118435650.080994</v>
      </c>
      <c r="R54" s="8"/>
      <c r="S54" s="8"/>
      <c r="T54" s="5"/>
      <c r="U54" s="5"/>
      <c r="V54" s="8" t="n">
        <f aca="false">K54*5.5017049523</f>
        <v>4407090.08200593</v>
      </c>
      <c r="W54" s="8" t="n">
        <f aca="false">M54*5.5017049523</f>
        <v>136301.755113585</v>
      </c>
      <c r="X54" s="8" t="n">
        <f aca="false">N54*5.1890047538+L54*5.5017049523</f>
        <v>21879817.1897797</v>
      </c>
      <c r="Y54" s="8" t="n">
        <f aca="false">N54*5.1890047538</f>
        <v>16662474.919023</v>
      </c>
      <c r="Z54" s="8" t="n">
        <f aca="false">L54*5.5017049523</f>
        <v>5217342.27075672</v>
      </c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</row>
    <row r="55" customFormat="false" ht="12.75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33" t="n">
        <f aca="false">high_v2_m!D43+temporary_pension_bonus_high!B43</f>
        <v>23550450.7048019</v>
      </c>
      <c r="G55" s="133" t="n">
        <f aca="false">high_v2_m!E43+temporary_pension_bonus_high!B43</f>
        <v>22565101.4677336</v>
      </c>
      <c r="H55" s="42" t="n">
        <f aca="false">F55-J55</f>
        <v>22637344.1131215</v>
      </c>
      <c r="I55" s="42" t="n">
        <f aca="false">G55-K55</f>
        <v>21679388.0738036</v>
      </c>
      <c r="J55" s="133" t="n">
        <f aca="false">high_v2_m!J43</f>
        <v>913106.591680421</v>
      </c>
      <c r="K55" s="133" t="n">
        <f aca="false">high_v2_m!K43</f>
        <v>885713.393930008</v>
      </c>
      <c r="L55" s="42" t="n">
        <f aca="false">H55-I55</f>
        <v>957956.039317884</v>
      </c>
      <c r="M55" s="42" t="n">
        <f aca="false">J55-K55</f>
        <v>27393.197750413</v>
      </c>
      <c r="N55" s="133" t="n">
        <f aca="false">SUM(high_v5_m!C43:J43)</f>
        <v>2686330.3918862</v>
      </c>
      <c r="O55" s="7"/>
      <c r="P55" s="7"/>
      <c r="Q55" s="42" t="n">
        <f aca="false">I55*5.5017049523</f>
        <v>119273596.728479</v>
      </c>
      <c r="R55" s="42"/>
      <c r="S55" s="42"/>
      <c r="T55" s="7"/>
      <c r="U55" s="7"/>
      <c r="V55" s="42" t="n">
        <f aca="false">K55*5.5017049523</f>
        <v>4872933.76570317</v>
      </c>
      <c r="W55" s="42" t="n">
        <f aca="false">M55*5.5017049523</f>
        <v>150709.29172278</v>
      </c>
      <c r="X55" s="42" t="n">
        <f aca="false">N55*5.1890047538+L55*5.5017049523</f>
        <v>19209772.6593758</v>
      </c>
      <c r="Y55" s="42" t="n">
        <f aca="false">N55*5.1890047538</f>
        <v>13939381.1737749</v>
      </c>
      <c r="Z55" s="42" t="n">
        <f aca="false">L55*5.5017049523</f>
        <v>5270391.48560089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75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33" t="n">
        <f aca="false">high_v2_m!D44+temporary_pension_bonus_high!B44</f>
        <v>23842395.3909048</v>
      </c>
      <c r="G56" s="133" t="n">
        <f aca="false">high_v2_m!E44+temporary_pension_bonus_high!B44</f>
        <v>22843624.2669322</v>
      </c>
      <c r="H56" s="42" t="n">
        <f aca="false">F56-J56</f>
        <v>22873395.888668</v>
      </c>
      <c r="I56" s="42" t="n">
        <f aca="false">G56-K56</f>
        <v>21903694.7497625</v>
      </c>
      <c r="J56" s="133" t="n">
        <f aca="false">high_v2_m!J44</f>
        <v>968999.502236824</v>
      </c>
      <c r="K56" s="133" t="n">
        <f aca="false">high_v2_m!K44</f>
        <v>939929.517169719</v>
      </c>
      <c r="L56" s="42" t="n">
        <f aca="false">H56-I56</f>
        <v>969701.138905492</v>
      </c>
      <c r="M56" s="42" t="n">
        <f aca="false">J56-K56</f>
        <v>29069.985067105</v>
      </c>
      <c r="N56" s="133" t="n">
        <f aca="false">SUM(high_v5_m!C44:J44)</f>
        <v>2682383.03753164</v>
      </c>
      <c r="O56" s="7"/>
      <c r="P56" s="7"/>
      <c r="Q56" s="42" t="n">
        <f aca="false">I56*5.5017049523</f>
        <v>120507665.878436</v>
      </c>
      <c r="R56" s="42"/>
      <c r="S56" s="42"/>
      <c r="T56" s="7"/>
      <c r="U56" s="7"/>
      <c r="V56" s="42" t="n">
        <f aca="false">K56*5.5017049523</f>
        <v>5171214.87942559</v>
      </c>
      <c r="W56" s="42" t="n">
        <f aca="false">M56*5.5017049523</f>
        <v>159934.480806979</v>
      </c>
      <c r="X56" s="42" t="n">
        <f aca="false">N56*5.1890047538+L56*5.5017049523</f>
        <v>19253907.8914314</v>
      </c>
      <c r="Y56" s="42" t="n">
        <f aca="false">N56*5.1890047538</f>
        <v>13918898.3332641</v>
      </c>
      <c r="Z56" s="42" t="n">
        <f aca="false">L56*5.5017049523</f>
        <v>5335009.55816729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75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33" t="n">
        <f aca="false">high_v2_m!D45+temporary_pension_bonus_high!B45</f>
        <v>24093899.5736193</v>
      </c>
      <c r="G57" s="133" t="n">
        <f aca="false">high_v2_m!E45+temporary_pension_bonus_high!B45</f>
        <v>23082826.0207862</v>
      </c>
      <c r="H57" s="42" t="n">
        <f aca="false">F57-J57</f>
        <v>23035379.1182398</v>
      </c>
      <c r="I57" s="42" t="n">
        <f aca="false">G57-K57</f>
        <v>22056061.1790681</v>
      </c>
      <c r="J57" s="133" t="n">
        <f aca="false">high_v2_m!J45</f>
        <v>1058520.45537948</v>
      </c>
      <c r="K57" s="133" t="n">
        <f aca="false">high_v2_m!K45</f>
        <v>1026764.8417181</v>
      </c>
      <c r="L57" s="42" t="n">
        <f aca="false">H57-I57</f>
        <v>979317.93917172</v>
      </c>
      <c r="M57" s="42" t="n">
        <f aca="false">J57-K57</f>
        <v>31755.61366138</v>
      </c>
      <c r="N57" s="133" t="n">
        <f aca="false">SUM(high_v5_m!C45:J45)</f>
        <v>2684356.6744968</v>
      </c>
      <c r="O57" s="7"/>
      <c r="P57" s="7"/>
      <c r="Q57" s="42" t="n">
        <f aca="false">I57*5.5017049523</f>
        <v>121345941.017111</v>
      </c>
      <c r="R57" s="42"/>
      <c r="S57" s="42"/>
      <c r="T57" s="7"/>
      <c r="U57" s="7"/>
      <c r="V57" s="42" t="n">
        <f aca="false">K57*5.5017049523</f>
        <v>5648957.214528</v>
      </c>
      <c r="W57" s="42" t="n">
        <f aca="false">M57*5.5017049523</f>
        <v>174710.01694414</v>
      </c>
      <c r="X57" s="42" t="n">
        <f aca="false">N57*5.1890047538+L57*5.5017049523</f>
        <v>19317057.9006759</v>
      </c>
      <c r="Y57" s="42" t="n">
        <f aca="false">N57*5.1890047538</f>
        <v>13929139.5448587</v>
      </c>
      <c r="Z57" s="42" t="n">
        <f aca="false">L57*5.5017049523</f>
        <v>5387918.35581728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75" hidden="false" customHeight="false" outlineLevel="0" collapsed="false">
      <c r="A58" s="40"/>
      <c r="B58" s="5"/>
      <c r="C58" s="40" t="n">
        <f aca="false">C54+1</f>
        <v>2026</v>
      </c>
      <c r="D58" s="40" t="n">
        <f aca="false">D54</f>
        <v>1</v>
      </c>
      <c r="E58" s="40" t="n">
        <v>205</v>
      </c>
      <c r="F58" s="131" t="n">
        <f aca="false">high_v2_m!D46+temporary_pension_bonus_high!B46</f>
        <v>24272460.0337102</v>
      </c>
      <c r="G58" s="131" t="n">
        <f aca="false">high_v2_m!E46+temporary_pension_bonus_high!B46</f>
        <v>23253975.4031901</v>
      </c>
      <c r="H58" s="8" t="n">
        <f aca="false">F58-J58</f>
        <v>23096780.009668</v>
      </c>
      <c r="I58" s="8" t="n">
        <f aca="false">G58-K58</f>
        <v>22113565.7798691</v>
      </c>
      <c r="J58" s="131" t="n">
        <f aca="false">high_v2_m!J46</f>
        <v>1175680.02404224</v>
      </c>
      <c r="K58" s="131" t="n">
        <f aca="false">high_v2_m!K46</f>
        <v>1140409.62332098</v>
      </c>
      <c r="L58" s="8" t="n">
        <f aca="false">H58-I58</f>
        <v>983214.229798842</v>
      </c>
      <c r="M58" s="8" t="n">
        <f aca="false">J58-K58</f>
        <v>35270.4007212601</v>
      </c>
      <c r="N58" s="131" t="n">
        <f aca="false">SUM(high_v5_m!C46:J46)</f>
        <v>3245255.86922304</v>
      </c>
      <c r="O58" s="5"/>
      <c r="P58" s="5"/>
      <c r="Q58" s="8" t="n">
        <f aca="false">I58*5.5017049523</f>
        <v>121662314.364118</v>
      </c>
      <c r="R58" s="8"/>
      <c r="S58" s="8"/>
      <c r="T58" s="5"/>
      <c r="U58" s="5"/>
      <c r="V58" s="8" t="n">
        <f aca="false">K58*5.5017049523</f>
        <v>6274197.27227561</v>
      </c>
      <c r="W58" s="8" t="n">
        <f aca="false">M58*5.5017049523</f>
        <v>194047.338317762</v>
      </c>
      <c r="X58" s="8" t="n">
        <f aca="false">N58*5.1890047538+L58*5.5017049523</f>
        <v>22249002.7299518</v>
      </c>
      <c r="Y58" s="8" t="n">
        <f aca="false">N58*5.1890047538</f>
        <v>16839648.1326957</v>
      </c>
      <c r="Z58" s="8" t="n">
        <f aca="false">L58*5.5017049523</f>
        <v>5409354.59725612</v>
      </c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</row>
    <row r="59" customFormat="false" ht="12.75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33" t="n">
        <f aca="false">high_v2_m!D47+temporary_pension_bonus_high!B47</f>
        <v>24461843.9256548</v>
      </c>
      <c r="G59" s="133" t="n">
        <f aca="false">high_v2_m!E47+temporary_pension_bonus_high!B47</f>
        <v>23432706.4682291</v>
      </c>
      <c r="H59" s="42" t="n">
        <f aca="false">F59-J59</f>
        <v>23204379.5455627</v>
      </c>
      <c r="I59" s="42" t="n">
        <f aca="false">G59-K59</f>
        <v>22212966.0195398</v>
      </c>
      <c r="J59" s="133" t="n">
        <f aca="false">high_v2_m!J47</f>
        <v>1257464.3800921</v>
      </c>
      <c r="K59" s="133" t="n">
        <f aca="false">high_v2_m!K47</f>
        <v>1219740.44868934</v>
      </c>
      <c r="L59" s="42" t="n">
        <f aca="false">H59-I59</f>
        <v>991413.526022941</v>
      </c>
      <c r="M59" s="42" t="n">
        <f aca="false">J59-K59</f>
        <v>37723.9314027601</v>
      </c>
      <c r="N59" s="133" t="n">
        <f aca="false">SUM(high_v5_m!C47:J47)</f>
        <v>2651135.34338476</v>
      </c>
      <c r="O59" s="7"/>
      <c r="P59" s="7"/>
      <c r="Q59" s="42" t="n">
        <f aca="false">I59*5.5017049523</f>
        <v>122209185.154974</v>
      </c>
      <c r="R59" s="42"/>
      <c r="S59" s="42"/>
      <c r="T59" s="7"/>
      <c r="U59" s="7"/>
      <c r="V59" s="42" t="n">
        <f aca="false">K59*5.5017049523</f>
        <v>6710652.06707477</v>
      </c>
      <c r="W59" s="42" t="n">
        <f aca="false">M59*5.5017049523</f>
        <v>207545.940218791</v>
      </c>
      <c r="X59" s="42" t="n">
        <f aca="false">N59*5.1890047538+L59*5.5017049523</f>
        <v>19211218.6056883</v>
      </c>
      <c r="Y59" s="42" t="n">
        <f aca="false">N59*5.1890047538</f>
        <v>13756753.8997907</v>
      </c>
      <c r="Z59" s="42" t="n">
        <f aca="false">L59*5.5017049523</f>
        <v>5454464.70589762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75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33" t="n">
        <f aca="false">high_v2_m!D48+temporary_pension_bonus_high!B48</f>
        <v>24615319.0067755</v>
      </c>
      <c r="G60" s="133" t="n">
        <f aca="false">high_v2_m!E48+temporary_pension_bonus_high!B48</f>
        <v>23578476.1674165</v>
      </c>
      <c r="H60" s="42" t="n">
        <f aca="false">F60-J60</f>
        <v>23305323.7597128</v>
      </c>
      <c r="I60" s="42" t="n">
        <f aca="false">G60-K60</f>
        <v>22307780.7777657</v>
      </c>
      <c r="J60" s="133" t="n">
        <f aca="false">high_v2_m!J48</f>
        <v>1309995.24706272</v>
      </c>
      <c r="K60" s="133" t="n">
        <f aca="false">high_v2_m!K48</f>
        <v>1270695.38965083</v>
      </c>
      <c r="L60" s="42" t="n">
        <f aca="false">H60-I60</f>
        <v>997542.981947105</v>
      </c>
      <c r="M60" s="42" t="n">
        <f aca="false">J60-K60</f>
        <v>39299.8574118898</v>
      </c>
      <c r="N60" s="133" t="n">
        <f aca="false">SUM(high_v5_m!C48:J48)</f>
        <v>2603688.96852154</v>
      </c>
      <c r="O60" s="7"/>
      <c r="P60" s="7"/>
      <c r="Q60" s="42" t="n">
        <f aca="false">I60*5.5017049523</f>
        <v>122730827.979856</v>
      </c>
      <c r="R60" s="42"/>
      <c r="S60" s="42"/>
      <c r="T60" s="7"/>
      <c r="U60" s="7"/>
      <c r="V60" s="42" t="n">
        <f aca="false">K60*5.5017049523</f>
        <v>6990991.11810675</v>
      </c>
      <c r="W60" s="42" t="n">
        <f aca="false">M60*5.5017049523</f>
        <v>216216.220147678</v>
      </c>
      <c r="X60" s="42" t="n">
        <f aca="false">N60*5.1890047538+L60*5.5017049523</f>
        <v>18998741.5989854</v>
      </c>
      <c r="Y60" s="42" t="n">
        <f aca="false">N60*5.1890047538</f>
        <v>13510554.4350749</v>
      </c>
      <c r="Z60" s="42" t="n">
        <f aca="false">L60*5.5017049523</f>
        <v>5488187.1639105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75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33" t="n">
        <f aca="false">high_v2_m!D49+temporary_pension_bonus_high!B49</f>
        <v>24801437.5320365</v>
      </c>
      <c r="G61" s="133" t="n">
        <f aca="false">high_v2_m!E49+temporary_pension_bonus_high!B49</f>
        <v>23754628.9566285</v>
      </c>
      <c r="H61" s="42" t="n">
        <f aca="false">F61-J61</f>
        <v>23449878.7494111</v>
      </c>
      <c r="I61" s="42" t="n">
        <f aca="false">G61-K61</f>
        <v>22443616.9374819</v>
      </c>
      <c r="J61" s="133" t="n">
        <f aca="false">high_v2_m!J49</f>
        <v>1351558.78262537</v>
      </c>
      <c r="K61" s="133" t="n">
        <f aca="false">high_v2_m!K49</f>
        <v>1311012.01914661</v>
      </c>
      <c r="L61" s="42" t="n">
        <f aca="false">H61-I61</f>
        <v>1006261.81192924</v>
      </c>
      <c r="M61" s="42" t="n">
        <f aca="false">J61-K61</f>
        <v>40546.7634787599</v>
      </c>
      <c r="N61" s="133" t="n">
        <f aca="false">SUM(high_v5_m!C49:J49)</f>
        <v>2586301.52559551</v>
      </c>
      <c r="O61" s="7"/>
      <c r="P61" s="7"/>
      <c r="Q61" s="42" t="n">
        <f aca="false">I61*5.5017049523</f>
        <v>123478158.452468</v>
      </c>
      <c r="R61" s="42"/>
      <c r="S61" s="42"/>
      <c r="T61" s="7"/>
      <c r="U61" s="7"/>
      <c r="V61" s="42" t="n">
        <f aca="false">K61*5.5017049523</f>
        <v>7212801.31826373</v>
      </c>
      <c r="W61" s="42" t="n">
        <f aca="false">M61*5.5017049523</f>
        <v>223076.32943083</v>
      </c>
      <c r="X61" s="42" t="n">
        <f aca="false">N61*5.1890047538+L61*5.5017049523</f>
        <v>18956486.5050768</v>
      </c>
      <c r="Y61" s="42" t="n">
        <f aca="false">N61*5.1890047538</f>
        <v>13420330.9110753</v>
      </c>
      <c r="Z61" s="42" t="n">
        <f aca="false">L61*5.5017049523</f>
        <v>5536155.59400146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75" hidden="false" customHeight="false" outlineLevel="0" collapsed="false">
      <c r="A62" s="40"/>
      <c r="B62" s="5"/>
      <c r="C62" s="40" t="n">
        <f aca="false">C58+1</f>
        <v>2027</v>
      </c>
      <c r="D62" s="40" t="n">
        <f aca="false">D58</f>
        <v>1</v>
      </c>
      <c r="E62" s="40" t="n">
        <v>209</v>
      </c>
      <c r="F62" s="131" t="n">
        <f aca="false">high_v2_m!D50+temporary_pension_bonus_high!B50</f>
        <v>24968111.1496409</v>
      </c>
      <c r="G62" s="131" t="n">
        <f aca="false">high_v2_m!E50+temporary_pension_bonus_high!B50</f>
        <v>23913132.921681</v>
      </c>
      <c r="H62" s="8" t="n">
        <f aca="false">F62-J62</f>
        <v>23563570.1128153</v>
      </c>
      <c r="I62" s="8" t="n">
        <f aca="false">G62-K62</f>
        <v>22550728.1159602</v>
      </c>
      <c r="J62" s="131" t="n">
        <f aca="false">high_v2_m!J50</f>
        <v>1404541.03682558</v>
      </c>
      <c r="K62" s="131" t="n">
        <f aca="false">high_v2_m!K50</f>
        <v>1362404.80572081</v>
      </c>
      <c r="L62" s="8" t="n">
        <f aca="false">H62-I62</f>
        <v>1012841.99685513</v>
      </c>
      <c r="M62" s="8" t="n">
        <f aca="false">J62-K62</f>
        <v>42136.23110477</v>
      </c>
      <c r="N62" s="131" t="n">
        <f aca="false">SUM(high_v5_m!C50:J50)</f>
        <v>3153535.43367894</v>
      </c>
      <c r="O62" s="5"/>
      <c r="P62" s="5"/>
      <c r="Q62" s="8" t="n">
        <f aca="false">I62*5.5017049523</f>
        <v>124067452.553549</v>
      </c>
      <c r="R62" s="8"/>
      <c r="S62" s="8"/>
      <c r="T62" s="5"/>
      <c r="U62" s="5"/>
      <c r="V62" s="8" t="n">
        <f aca="false">K62*5.5017049523</f>
        <v>7495549.2666715</v>
      </c>
      <c r="W62" s="8" t="n">
        <f aca="false">M62*5.5017049523</f>
        <v>231821.11134037</v>
      </c>
      <c r="X62" s="8" t="n">
        <f aca="false">N62*5.1890047538+L62*5.5017049523</f>
        <v>21936068.1866321</v>
      </c>
      <c r="Y62" s="8" t="n">
        <f aca="false">N62*5.1890047538</f>
        <v>16363710.3566368</v>
      </c>
      <c r="Z62" s="8" t="n">
        <f aca="false">L62*5.5017049523</f>
        <v>5572357.82999528</v>
      </c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</row>
    <row r="63" customFormat="false" ht="12.75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33" t="n">
        <f aca="false">high_v2_m!D51+temporary_pension_bonus_high!B51</f>
        <v>25025468.3485479</v>
      </c>
      <c r="G63" s="133" t="n">
        <f aca="false">high_v2_m!E51+temporary_pension_bonus_high!B51</f>
        <v>23967863.7327413</v>
      </c>
      <c r="H63" s="42" t="n">
        <f aca="false">F63-J63</f>
        <v>23571692.4987093</v>
      </c>
      <c r="I63" s="42" t="n">
        <f aca="false">G63-K63</f>
        <v>22557701.1583979</v>
      </c>
      <c r="J63" s="133" t="n">
        <f aca="false">high_v2_m!J51</f>
        <v>1453775.84983856</v>
      </c>
      <c r="K63" s="133" t="n">
        <f aca="false">high_v2_m!K51</f>
        <v>1410162.5743434</v>
      </c>
      <c r="L63" s="42" t="n">
        <f aca="false">H63-I63</f>
        <v>1013991.34031144</v>
      </c>
      <c r="M63" s="42" t="n">
        <f aca="false">J63-K63</f>
        <v>43613.2754951599</v>
      </c>
      <c r="N63" s="133" t="n">
        <f aca="false">SUM(high_v5_m!C51:J51)</f>
        <v>2570221.59373377</v>
      </c>
      <c r="O63" s="7"/>
      <c r="P63" s="7"/>
      <c r="Q63" s="42" t="n">
        <f aca="false">I63*5.5017049523</f>
        <v>124105816.175661</v>
      </c>
      <c r="R63" s="42"/>
      <c r="S63" s="42"/>
      <c r="T63" s="7"/>
      <c r="U63" s="7"/>
      <c r="V63" s="42" t="n">
        <f aca="false">K63*5.5017049523</f>
        <v>7758298.4188132</v>
      </c>
      <c r="W63" s="42" t="n">
        <f aca="false">M63*5.5017049523</f>
        <v>239947.373777745</v>
      </c>
      <c r="X63" s="42" t="n">
        <f aca="false">N63*5.1890047538+L63*5.5017049523</f>
        <v>18915573.2467847</v>
      </c>
      <c r="Y63" s="42" t="n">
        <f aca="false">N63*5.1890047538</f>
        <v>13336892.068204</v>
      </c>
      <c r="Z63" s="42" t="n">
        <f aca="false">L63*5.5017049523</f>
        <v>5578681.17858077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75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33" t="n">
        <f aca="false">high_v2_m!D52+temporary_pension_bonus_high!B52</f>
        <v>25116927.9731444</v>
      </c>
      <c r="G64" s="133" t="n">
        <f aca="false">high_v2_m!E52+temporary_pension_bonus_high!B52</f>
        <v>24055141.1078903</v>
      </c>
      <c r="H64" s="42" t="n">
        <f aca="false">F64-J64</f>
        <v>23601459.052806</v>
      </c>
      <c r="I64" s="42" t="n">
        <f aca="false">G64-K64</f>
        <v>22585136.255162</v>
      </c>
      <c r="J64" s="133" t="n">
        <f aca="false">high_v2_m!J52</f>
        <v>1515468.92033844</v>
      </c>
      <c r="K64" s="133" t="n">
        <f aca="false">high_v2_m!K52</f>
        <v>1470004.85272829</v>
      </c>
      <c r="L64" s="42" t="n">
        <f aca="false">H64-I64</f>
        <v>1016322.79764395</v>
      </c>
      <c r="M64" s="42" t="n">
        <f aca="false">J64-K64</f>
        <v>45464.06761015</v>
      </c>
      <c r="N64" s="133" t="n">
        <f aca="false">SUM(high_v5_m!C52:J52)</f>
        <v>2598820.85152068</v>
      </c>
      <c r="O64" s="7"/>
      <c r="P64" s="7"/>
      <c r="Q64" s="42" t="n">
        <f aca="false">I64*5.5017049523</f>
        <v>124256755.983395</v>
      </c>
      <c r="R64" s="42"/>
      <c r="S64" s="42"/>
      <c r="T64" s="7"/>
      <c r="U64" s="7"/>
      <c r="V64" s="42" t="n">
        <f aca="false">K64*5.5017049523</f>
        <v>8087532.97816027</v>
      </c>
      <c r="W64" s="42" t="n">
        <f aca="false">M64*5.5017049523</f>
        <v>250129.885922464</v>
      </c>
      <c r="X64" s="42" t="n">
        <f aca="false">N64*5.1890047538+L64*5.5017049523</f>
        <v>19076801.9217485</v>
      </c>
      <c r="Y64" s="42" t="n">
        <f aca="false">N64*5.1890047538</f>
        <v>13485293.7528154</v>
      </c>
      <c r="Z64" s="42" t="n">
        <f aca="false">L64*5.5017049523</f>
        <v>5591508.1689331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75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33" t="n">
        <f aca="false">high_v2_m!D53+temporary_pension_bonus_high!B53</f>
        <v>25241665.2501269</v>
      </c>
      <c r="G65" s="133" t="n">
        <f aca="false">high_v2_m!E53+temporary_pension_bonus_high!B53</f>
        <v>24174161.9062699</v>
      </c>
      <c r="H65" s="42" t="n">
        <f aca="false">F65-J65</f>
        <v>23648176.5369423</v>
      </c>
      <c r="I65" s="42" t="n">
        <f aca="false">G65-K65</f>
        <v>22628477.8544809</v>
      </c>
      <c r="J65" s="133" t="n">
        <f aca="false">high_v2_m!J53</f>
        <v>1593488.71318455</v>
      </c>
      <c r="K65" s="133" t="n">
        <f aca="false">high_v2_m!K53</f>
        <v>1545684.05178902</v>
      </c>
      <c r="L65" s="42" t="n">
        <f aca="false">H65-I65</f>
        <v>1019698.68246147</v>
      </c>
      <c r="M65" s="42" t="n">
        <f aca="false">J65-K65</f>
        <v>47804.66139553</v>
      </c>
      <c r="N65" s="133" t="n">
        <f aca="false">SUM(high_v5_m!C53:J53)</f>
        <v>2529044.48272638</v>
      </c>
      <c r="O65" s="7"/>
      <c r="P65" s="7"/>
      <c r="Q65" s="42" t="n">
        <f aca="false">I65*5.5017049523</f>
        <v>124495208.675008</v>
      </c>
      <c r="R65" s="42"/>
      <c r="S65" s="42"/>
      <c r="T65" s="7"/>
      <c r="U65" s="7"/>
      <c r="V65" s="42" t="n">
        <f aca="false">K65*5.5017049523</f>
        <v>8503897.60241878</v>
      </c>
      <c r="W65" s="42" t="n">
        <f aca="false">M65*5.5017049523</f>
        <v>263007.142342812</v>
      </c>
      <c r="X65" s="42" t="n">
        <f aca="false">N65*5.1890047538+L65*5.5017049523</f>
        <v>18733305.1345909</v>
      </c>
      <c r="Y65" s="42" t="n">
        <f aca="false">N65*5.1890047538</f>
        <v>13123223.8434388</v>
      </c>
      <c r="Z65" s="42" t="n">
        <f aca="false">L65*5.5017049523</f>
        <v>5610081.29115204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75" hidden="false" customHeight="false" outlineLevel="0" collapsed="false">
      <c r="A66" s="40"/>
      <c r="B66" s="5"/>
      <c r="C66" s="40" t="n">
        <f aca="false">C62+1</f>
        <v>2028</v>
      </c>
      <c r="D66" s="40" t="n">
        <f aca="false">D62</f>
        <v>1</v>
      </c>
      <c r="E66" s="40" t="n">
        <v>213</v>
      </c>
      <c r="F66" s="131" t="n">
        <f aca="false">high_v2_m!D54+temporary_pension_bonus_high!B54</f>
        <v>25533690.6069451</v>
      </c>
      <c r="G66" s="131" t="n">
        <f aca="false">high_v2_m!E54+temporary_pension_bonus_high!B54</f>
        <v>24451805.421261</v>
      </c>
      <c r="H66" s="8" t="n">
        <f aca="false">F66-J66</f>
        <v>23858689.1197762</v>
      </c>
      <c r="I66" s="8" t="n">
        <f aca="false">G66-K66</f>
        <v>22827053.9787072</v>
      </c>
      <c r="J66" s="131" t="n">
        <f aca="false">high_v2_m!J54</f>
        <v>1675001.48716889</v>
      </c>
      <c r="K66" s="131" t="n">
        <f aca="false">high_v2_m!K54</f>
        <v>1624751.44255383</v>
      </c>
      <c r="L66" s="8" t="n">
        <f aca="false">H66-I66</f>
        <v>1031635.14106904</v>
      </c>
      <c r="M66" s="8" t="n">
        <f aca="false">J66-K66</f>
        <v>50250.0446150599</v>
      </c>
      <c r="N66" s="131" t="n">
        <f aca="false">SUM(high_v5_m!C54:J54)</f>
        <v>3048727.73668236</v>
      </c>
      <c r="O66" s="5"/>
      <c r="P66" s="5"/>
      <c r="Q66" s="8" t="n">
        <f aca="false">I66*5.5017049523</f>
        <v>125587715.921073</v>
      </c>
      <c r="R66" s="8"/>
      <c r="S66" s="8"/>
      <c r="T66" s="5"/>
      <c r="U66" s="5"/>
      <c r="V66" s="8" t="n">
        <f aca="false">K66*5.5017049523</f>
        <v>8938903.05775498</v>
      </c>
      <c r="W66" s="8" t="n">
        <f aca="false">M66*5.5017049523</f>
        <v>276460.919311971</v>
      </c>
      <c r="X66" s="8" t="n">
        <f aca="false">N66*5.1890047538+L66*5.5017049523</f>
        <v>21495614.8832729</v>
      </c>
      <c r="Y66" s="8" t="n">
        <f aca="false">N66*5.1890047538</f>
        <v>15819862.7186867</v>
      </c>
      <c r="Z66" s="8" t="n">
        <f aca="false">L66*5.5017049523</f>
        <v>5675752.16458625</v>
      </c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</row>
    <row r="67" customFormat="false" ht="12.75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33" t="n">
        <f aca="false">high_v2_m!D55+temporary_pension_bonus_high!B55</f>
        <v>25709878.2260633</v>
      </c>
      <c r="G67" s="133" t="n">
        <f aca="false">high_v2_m!E55+temporary_pension_bonus_high!B55</f>
        <v>24619012.1463682</v>
      </c>
      <c r="H67" s="42" t="n">
        <f aca="false">F67-J67</f>
        <v>23966359.3108786</v>
      </c>
      <c r="I67" s="42" t="n">
        <f aca="false">G67-K67</f>
        <v>22927798.7986391</v>
      </c>
      <c r="J67" s="133" t="n">
        <f aca="false">high_v2_m!J55</f>
        <v>1743518.91518468</v>
      </c>
      <c r="K67" s="133" t="n">
        <f aca="false">high_v2_m!K55</f>
        <v>1691213.34772914</v>
      </c>
      <c r="L67" s="42" t="n">
        <f aca="false">H67-I67</f>
        <v>1038560.51223956</v>
      </c>
      <c r="M67" s="42" t="n">
        <f aca="false">J67-K67</f>
        <v>52305.5674555399</v>
      </c>
      <c r="N67" s="133" t="n">
        <f aca="false">SUM(high_v5_m!C55:J55)</f>
        <v>2526945.42111427</v>
      </c>
      <c r="O67" s="7"/>
      <c r="P67" s="7"/>
      <c r="Q67" s="42" t="n">
        <f aca="false">I67*5.5017049523</f>
        <v>126141984.195811</v>
      </c>
      <c r="R67" s="42"/>
      <c r="S67" s="42"/>
      <c r="T67" s="7"/>
      <c r="U67" s="7"/>
      <c r="V67" s="42" t="n">
        <f aca="false">K67*5.5017049523</f>
        <v>9304556.85059727</v>
      </c>
      <c r="W67" s="42" t="n">
        <f aca="false">M67*5.5017049523</f>
        <v>287769.799503006</v>
      </c>
      <c r="X67" s="42" t="n">
        <f aca="false">N67*5.1890047538+L67*5.5017049523</f>
        <v>18826185.3162067</v>
      </c>
      <c r="Y67" s="42" t="n">
        <f aca="false">N67*5.1890047538</f>
        <v>13112331.8027551</v>
      </c>
      <c r="Z67" s="42" t="n">
        <f aca="false">L67*5.5017049523</f>
        <v>5713853.51345159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75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33" t="n">
        <f aca="false">high_v2_m!D56+temporary_pension_bonus_high!B56</f>
        <v>25862161.4059681</v>
      </c>
      <c r="G68" s="133" t="n">
        <f aca="false">high_v2_m!E56+temporary_pension_bonus_high!B56</f>
        <v>24763093.7698508</v>
      </c>
      <c r="H68" s="42" t="n">
        <f aca="false">F68-J68</f>
        <v>24035429.0509757</v>
      </c>
      <c r="I68" s="42" t="n">
        <f aca="false">G68-K68</f>
        <v>22991163.3855082</v>
      </c>
      <c r="J68" s="133" t="n">
        <f aca="false">high_v2_m!J56</f>
        <v>1826732.35499237</v>
      </c>
      <c r="K68" s="133" t="n">
        <f aca="false">high_v2_m!K56</f>
        <v>1771930.3843426</v>
      </c>
      <c r="L68" s="42" t="n">
        <f aca="false">H68-I68</f>
        <v>1044265.66546753</v>
      </c>
      <c r="M68" s="42" t="n">
        <f aca="false">J68-K68</f>
        <v>54801.97064977</v>
      </c>
      <c r="N68" s="133" t="n">
        <f aca="false">SUM(high_v5_m!C56:J56)</f>
        <v>2454043.50695083</v>
      </c>
      <c r="O68" s="7"/>
      <c r="P68" s="7"/>
      <c r="Q68" s="42" t="n">
        <f aca="false">I68*5.5017049523</f>
        <v>126490597.457189</v>
      </c>
      <c r="R68" s="42"/>
      <c r="S68" s="42"/>
      <c r="T68" s="7"/>
      <c r="U68" s="7"/>
      <c r="V68" s="42" t="n">
        <f aca="false">K68*5.5017049523</f>
        <v>9748638.17066852</v>
      </c>
      <c r="W68" s="42" t="n">
        <f aca="false">M68*5.5017049523</f>
        <v>301504.273319639</v>
      </c>
      <c r="X68" s="42" t="n">
        <f aca="false">N68*5.1890047538+L68*5.5017049523</f>
        <v>18479285.0068194</v>
      </c>
      <c r="Y68" s="42" t="n">
        <f aca="false">N68*5.1890047538</f>
        <v>12734043.4235999</v>
      </c>
      <c r="Z68" s="42" t="n">
        <f aca="false">L68*5.5017049523</f>
        <v>5745241.58321955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75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33" t="n">
        <f aca="false">high_v2_m!D57+temporary_pension_bonus_high!B57</f>
        <v>26034991.9264397</v>
      </c>
      <c r="G69" s="133" t="n">
        <f aca="false">high_v2_m!E57+temporary_pension_bonus_high!B57</f>
        <v>24927414.5843059</v>
      </c>
      <c r="H69" s="42" t="n">
        <f aca="false">F69-J69</f>
        <v>24114635.5132985</v>
      </c>
      <c r="I69" s="42" t="n">
        <f aca="false">G69-K69</f>
        <v>23064668.8635589</v>
      </c>
      <c r="J69" s="133" t="n">
        <f aca="false">high_v2_m!J57</f>
        <v>1920356.4131412</v>
      </c>
      <c r="K69" s="133" t="n">
        <f aca="false">high_v2_m!K57</f>
        <v>1862745.72074696</v>
      </c>
      <c r="L69" s="42" t="n">
        <f aca="false">H69-I69</f>
        <v>1049966.64973956</v>
      </c>
      <c r="M69" s="42" t="n">
        <f aca="false">J69-K69</f>
        <v>57610.6923942401</v>
      </c>
      <c r="N69" s="133" t="n">
        <f aca="false">SUM(high_v5_m!C57:J57)</f>
        <v>2477930.20868585</v>
      </c>
      <c r="O69" s="7"/>
      <c r="P69" s="7"/>
      <c r="Q69" s="42" t="n">
        <f aca="false">I69*5.5017049523</f>
        <v>126895002.909802</v>
      </c>
      <c r="R69" s="42"/>
      <c r="S69" s="42"/>
      <c r="T69" s="7"/>
      <c r="U69" s="7"/>
      <c r="V69" s="42" t="n">
        <f aca="false">K69*5.5017049523</f>
        <v>10248277.3567092</v>
      </c>
      <c r="W69" s="42" t="n">
        <f aca="false">M69*5.5017049523</f>
        <v>316957.031650822</v>
      </c>
      <c r="X69" s="42" t="n">
        <f aca="false">N69*5.1890047538+L69*5.5017049523</f>
        <v>18634598.3490775</v>
      </c>
      <c r="Y69" s="42" t="n">
        <f aca="false">N69*5.1890047538</f>
        <v>12857991.6324555</v>
      </c>
      <c r="Z69" s="42" t="n">
        <f aca="false">L69*5.5017049523</f>
        <v>5776606.71662198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75" hidden="false" customHeight="false" outlineLevel="0" collapsed="false">
      <c r="A70" s="40"/>
      <c r="B70" s="5"/>
      <c r="C70" s="40" t="n">
        <f aca="false">C66+1</f>
        <v>2029</v>
      </c>
      <c r="D70" s="40" t="n">
        <f aca="false">D66</f>
        <v>1</v>
      </c>
      <c r="E70" s="40" t="n">
        <v>217</v>
      </c>
      <c r="F70" s="131" t="n">
        <f aca="false">high_v2_m!D58+temporary_pension_bonus_high!B58</f>
        <v>26259610.7084629</v>
      </c>
      <c r="G70" s="131" t="n">
        <f aca="false">high_v2_m!E58+temporary_pension_bonus_high!B58</f>
        <v>25141217.2247373</v>
      </c>
      <c r="H70" s="8" t="n">
        <f aca="false">F70-J70</f>
        <v>24280559.9301659</v>
      </c>
      <c r="I70" s="8" t="n">
        <f aca="false">G70-K70</f>
        <v>23221537.9697892</v>
      </c>
      <c r="J70" s="131" t="n">
        <f aca="false">high_v2_m!J58</f>
        <v>1979050.778297</v>
      </c>
      <c r="K70" s="131" t="n">
        <f aca="false">high_v2_m!K58</f>
        <v>1919679.25494809</v>
      </c>
      <c r="L70" s="8" t="n">
        <f aca="false">H70-I70</f>
        <v>1059021.96037669</v>
      </c>
      <c r="M70" s="8" t="n">
        <f aca="false">J70-K70</f>
        <v>59371.52334891</v>
      </c>
      <c r="N70" s="131" t="n">
        <f aca="false">SUM(high_v5_m!C58:J58)</f>
        <v>2998611.85864211</v>
      </c>
      <c r="O70" s="5"/>
      <c r="P70" s="5"/>
      <c r="Q70" s="8" t="n">
        <f aca="false">I70*5.5017049523</f>
        <v>127758050.448412</v>
      </c>
      <c r="R70" s="8"/>
      <c r="S70" s="8"/>
      <c r="T70" s="5"/>
      <c r="U70" s="5"/>
      <c r="V70" s="8" t="n">
        <f aca="false">K70*5.5017049523</f>
        <v>10561508.8637755</v>
      </c>
      <c r="W70" s="8" t="n">
        <f aca="false">M70*5.5017049523</f>
        <v>326644.604034293</v>
      </c>
      <c r="X70" s="8" t="n">
        <f aca="false">N70*5.1890047538+L70*5.5017049523</f>
        <v>21386237.5532939</v>
      </c>
      <c r="Y70" s="8" t="n">
        <f aca="false">N70*5.1890047538</f>
        <v>15559811.189295</v>
      </c>
      <c r="Z70" s="8" t="n">
        <f aca="false">L70*5.5017049523</f>
        <v>5826426.3639989</v>
      </c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</row>
    <row r="71" customFormat="false" ht="12.75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33" t="n">
        <f aca="false">high_v2_m!D59+temporary_pension_bonus_high!B59</f>
        <v>26417734.7985785</v>
      </c>
      <c r="G71" s="133" t="n">
        <f aca="false">high_v2_m!E59+temporary_pension_bonus_high!B59</f>
        <v>25292631.7407478</v>
      </c>
      <c r="H71" s="42" t="n">
        <f aca="false">F71-J71</f>
        <v>24377040.5858469</v>
      </c>
      <c r="I71" s="42" t="n">
        <f aca="false">G71-K71</f>
        <v>23313158.3543981</v>
      </c>
      <c r="J71" s="133" t="n">
        <f aca="false">high_v2_m!J59</f>
        <v>2040694.21273163</v>
      </c>
      <c r="K71" s="133" t="n">
        <f aca="false">high_v2_m!K59</f>
        <v>1979473.38634968</v>
      </c>
      <c r="L71" s="42" t="n">
        <f aca="false">H71-I71</f>
        <v>1063882.23144875</v>
      </c>
      <c r="M71" s="42" t="n">
        <f aca="false">J71-K71</f>
        <v>61220.8263819502</v>
      </c>
      <c r="N71" s="133" t="n">
        <f aca="false">SUM(high_v5_m!C59:J59)</f>
        <v>2480059.94357045</v>
      </c>
      <c r="O71" s="7"/>
      <c r="P71" s="7"/>
      <c r="Q71" s="42" t="n">
        <f aca="false">I71*5.5017049523</f>
        <v>128262118.772146</v>
      </c>
      <c r="R71" s="42"/>
      <c r="S71" s="42"/>
      <c r="T71" s="7"/>
      <c r="U71" s="7"/>
      <c r="V71" s="42" t="n">
        <f aca="false">K71*5.5017049523</f>
        <v>10890478.5326261</v>
      </c>
      <c r="W71" s="42" t="n">
        <f aca="false">M71*5.5017049523</f>
        <v>336818.923689474</v>
      </c>
      <c r="X71" s="42" t="n">
        <f aca="false">N71*5.1890047538+L71*5.5017049523</f>
        <v>18722208.9783216</v>
      </c>
      <c r="Y71" s="42" t="n">
        <f aca="false">N71*5.1890047538</f>
        <v>12869042.836896</v>
      </c>
      <c r="Z71" s="42" t="n">
        <f aca="false">L71*5.5017049523</f>
        <v>5853166.14142559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75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33" t="n">
        <f aca="false">high_v2_m!D60+temporary_pension_bonus_high!B60</f>
        <v>26650008.9016925</v>
      </c>
      <c r="G72" s="133" t="n">
        <f aca="false">high_v2_m!E60+temporary_pension_bonus_high!B60</f>
        <v>25514032.4729625</v>
      </c>
      <c r="H72" s="42" t="n">
        <f aca="false">F72-J72</f>
        <v>24537951.4049401</v>
      </c>
      <c r="I72" s="42" t="n">
        <f aca="false">G72-K72</f>
        <v>23465336.7011127</v>
      </c>
      <c r="J72" s="133" t="n">
        <f aca="false">high_v2_m!J60</f>
        <v>2112057.49675242</v>
      </c>
      <c r="K72" s="133" t="n">
        <f aca="false">high_v2_m!K60</f>
        <v>2048695.77184984</v>
      </c>
      <c r="L72" s="42" t="n">
        <f aca="false">H72-I72</f>
        <v>1072614.70382742</v>
      </c>
      <c r="M72" s="42" t="n">
        <f aca="false">J72-K72</f>
        <v>63361.72490258</v>
      </c>
      <c r="N72" s="133" t="n">
        <f aca="false">SUM(high_v5_m!C60:J60)</f>
        <v>2435456.06654645</v>
      </c>
      <c r="O72" s="7"/>
      <c r="P72" s="7"/>
      <c r="Q72" s="42" t="n">
        <f aca="false">I72*5.5017049523</f>
        <v>129099359.135898</v>
      </c>
      <c r="R72" s="42"/>
      <c r="S72" s="42"/>
      <c r="T72" s="7"/>
      <c r="U72" s="7"/>
      <c r="V72" s="42" t="n">
        <f aca="false">K72*5.5017049523</f>
        <v>11271319.6737423</v>
      </c>
      <c r="W72" s="42" t="n">
        <f aca="false">M72*5.5017049523</f>
        <v>348597.515682795</v>
      </c>
      <c r="X72" s="42" t="n">
        <f aca="false">N72*5.1890047538+L72*5.5017049523</f>
        <v>18538802.7349377</v>
      </c>
      <c r="Y72" s="42" t="n">
        <f aca="false">N72*5.1890047538</f>
        <v>12637593.1069806</v>
      </c>
      <c r="Z72" s="42" t="n">
        <f aca="false">L72*5.5017049523</f>
        <v>5901209.62795713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75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33" t="n">
        <f aca="false">high_v2_m!D61+temporary_pension_bonus_high!B61</f>
        <v>26758840.5531389</v>
      </c>
      <c r="G73" s="133" t="n">
        <f aca="false">high_v2_m!E61+temporary_pension_bonus_high!B61</f>
        <v>25617127.9362589</v>
      </c>
      <c r="H73" s="42" t="n">
        <f aca="false">F73-J73</f>
        <v>24578399.4426166</v>
      </c>
      <c r="I73" s="42" t="n">
        <f aca="false">G73-K73</f>
        <v>23502100.0590522</v>
      </c>
      <c r="J73" s="133" t="n">
        <f aca="false">high_v2_m!J61</f>
        <v>2180441.11052233</v>
      </c>
      <c r="K73" s="133" t="n">
        <f aca="false">high_v2_m!K61</f>
        <v>2115027.87720666</v>
      </c>
      <c r="L73" s="42" t="n">
        <f aca="false">H73-I73</f>
        <v>1076299.38356433</v>
      </c>
      <c r="M73" s="42" t="n">
        <f aca="false">J73-K73</f>
        <v>65413.2333156699</v>
      </c>
      <c r="N73" s="133" t="n">
        <f aca="false">SUM(high_v5_m!C61:J61)</f>
        <v>2407096.42226415</v>
      </c>
      <c r="O73" s="7"/>
      <c r="P73" s="7"/>
      <c r="Q73" s="42" t="n">
        <f aca="false">I73*5.5017049523</f>
        <v>129301620.284338</v>
      </c>
      <c r="R73" s="42"/>
      <c r="S73" s="42"/>
      <c r="T73" s="7"/>
      <c r="U73" s="7"/>
      <c r="V73" s="42" t="n">
        <f aca="false">K73*5.5017049523</f>
        <v>11636259.3462804</v>
      </c>
      <c r="W73" s="42" t="n">
        <f aca="false">M73*5.5017049523</f>
        <v>359884.309678777</v>
      </c>
      <c r="X73" s="42" t="n">
        <f aca="false">N73*5.1890047538+L73*5.5017049523</f>
        <v>18411916.426697</v>
      </c>
      <c r="Y73" s="42" t="n">
        <f aca="false">N73*5.1890047538</f>
        <v>12490434.7779837</v>
      </c>
      <c r="Z73" s="42" t="n">
        <f aca="false">L73*5.5017049523</f>
        <v>5921481.64871332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75" hidden="false" customHeight="false" outlineLevel="0" collapsed="false">
      <c r="A74" s="40"/>
      <c r="B74" s="5"/>
      <c r="C74" s="40" t="n">
        <f aca="false">C70+1</f>
        <v>2030</v>
      </c>
      <c r="D74" s="40" t="n">
        <f aca="false">D70</f>
        <v>1</v>
      </c>
      <c r="E74" s="40" t="n">
        <v>221</v>
      </c>
      <c r="F74" s="131" t="n">
        <f aca="false">high_v2_m!D62+temporary_pension_bonus_high!B62</f>
        <v>26935537.6772436</v>
      </c>
      <c r="G74" s="131" t="n">
        <f aca="false">high_v2_m!E62+temporary_pension_bonus_high!B62</f>
        <v>25785356.5580608</v>
      </c>
      <c r="H74" s="8" t="n">
        <f aca="false">F74-J74</f>
        <v>24645681.3516523</v>
      </c>
      <c r="I74" s="8" t="n">
        <f aca="false">G74-K74</f>
        <v>23564195.9222372</v>
      </c>
      <c r="J74" s="131" t="n">
        <f aca="false">high_v2_m!J62</f>
        <v>2289856.32559129</v>
      </c>
      <c r="K74" s="131" t="n">
        <f aca="false">high_v2_m!K62</f>
        <v>2221160.63582355</v>
      </c>
      <c r="L74" s="8" t="n">
        <f aca="false">H74-I74</f>
        <v>1081485.42941507</v>
      </c>
      <c r="M74" s="8" t="n">
        <f aca="false">J74-K74</f>
        <v>68695.6897677397</v>
      </c>
      <c r="N74" s="131" t="n">
        <f aca="false">SUM(high_v5_m!C62:J62)</f>
        <v>2976169.04323001</v>
      </c>
      <c r="O74" s="5"/>
      <c r="P74" s="5"/>
      <c r="Q74" s="8" t="n">
        <f aca="false">I74*5.5017049523</f>
        <v>129643253.40234</v>
      </c>
      <c r="R74" s="8"/>
      <c r="S74" s="8"/>
      <c r="T74" s="5"/>
      <c r="U74" s="5"/>
      <c r="V74" s="8" t="n">
        <f aca="false">K74*5.5017049523</f>
        <v>12220170.4699642</v>
      </c>
      <c r="W74" s="8" t="n">
        <f aca="false">M74*5.5017049523</f>
        <v>377943.416596838</v>
      </c>
      <c r="X74" s="8" t="n">
        <f aca="false">N74*5.1890047538+L74*5.5017049523</f>
        <v>21393369.0562861</v>
      </c>
      <c r="Y74" s="8" t="n">
        <f aca="false">N74*5.1890047538</f>
        <v>15443355.3134329</v>
      </c>
      <c r="Z74" s="8" t="n">
        <f aca="false">L74*5.5017049523</f>
        <v>5950013.74285316</v>
      </c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</row>
    <row r="75" customFormat="false" ht="12.75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33" t="n">
        <f aca="false">high_v2_m!D63+temporary_pension_bonus_high!B63</f>
        <v>27131439.4273865</v>
      </c>
      <c r="G75" s="133" t="n">
        <f aca="false">high_v2_m!E63+temporary_pension_bonus_high!B63</f>
        <v>25970961.6906208</v>
      </c>
      <c r="H75" s="42" t="n">
        <f aca="false">F75-J75</f>
        <v>24780265.5375896</v>
      </c>
      <c r="I75" s="42" t="n">
        <f aca="false">G75-K75</f>
        <v>23690323.0175178</v>
      </c>
      <c r="J75" s="133" t="n">
        <f aca="false">high_v2_m!J63</f>
        <v>2351173.8897969</v>
      </c>
      <c r="K75" s="133" t="n">
        <f aca="false">high_v2_m!K63</f>
        <v>2280638.67310299</v>
      </c>
      <c r="L75" s="42" t="n">
        <f aca="false">H75-I75</f>
        <v>1089942.52007179</v>
      </c>
      <c r="M75" s="42" t="n">
        <f aca="false">J75-K75</f>
        <v>70535.2166939103</v>
      </c>
      <c r="N75" s="133" t="n">
        <f aca="false">SUM(high_v5_m!C63:J63)</f>
        <v>2395590.15002931</v>
      </c>
      <c r="O75" s="7"/>
      <c r="P75" s="7"/>
      <c r="Q75" s="42" t="n">
        <f aca="false">I75*5.5017049523</f>
        <v>130337167.467064</v>
      </c>
      <c r="R75" s="42"/>
      <c r="S75" s="42"/>
      <c r="T75" s="7"/>
      <c r="U75" s="7"/>
      <c r="V75" s="42" t="n">
        <f aca="false">K75*5.5017049523</f>
        <v>12547401.0822176</v>
      </c>
      <c r="W75" s="42" t="n">
        <f aca="false">M75*5.5017049523</f>
        <v>388063.95099644</v>
      </c>
      <c r="X75" s="42" t="n">
        <f aca="false">N75*5.1890047538+L75*5.5017049523</f>
        <v>18427270.8370599</v>
      </c>
      <c r="Y75" s="42" t="n">
        <f aca="false">N75*5.1890047538</f>
        <v>12430728.6766586</v>
      </c>
      <c r="Z75" s="42" t="n">
        <f aca="false">L75*5.5017049523</f>
        <v>5996542.16040131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75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33" t="n">
        <f aca="false">high_v2_m!D64+temporary_pension_bonus_high!B64</f>
        <v>27380143.8088232</v>
      </c>
      <c r="G76" s="133" t="n">
        <f aca="false">high_v2_m!E64+temporary_pension_bonus_high!B64</f>
        <v>26206710.4229125</v>
      </c>
      <c r="H76" s="42" t="n">
        <f aca="false">F76-J76</f>
        <v>24960681.8754844</v>
      </c>
      <c r="I76" s="42" t="n">
        <f aca="false">G76-K76</f>
        <v>23859832.3475739</v>
      </c>
      <c r="J76" s="133" t="n">
        <f aca="false">high_v2_m!J64</f>
        <v>2419461.93333879</v>
      </c>
      <c r="K76" s="133" t="n">
        <f aca="false">high_v2_m!K64</f>
        <v>2346878.07533862</v>
      </c>
      <c r="L76" s="42" t="n">
        <f aca="false">H76-I76</f>
        <v>1100849.52791053</v>
      </c>
      <c r="M76" s="42" t="n">
        <f aca="false">J76-K76</f>
        <v>72583.85800017</v>
      </c>
      <c r="N76" s="133" t="n">
        <f aca="false">SUM(high_v5_m!C64:J64)</f>
        <v>2360462.30420385</v>
      </c>
      <c r="O76" s="7"/>
      <c r="P76" s="7"/>
      <c r="Q76" s="42" t="n">
        <f aca="false">I76*5.5017049523</f>
        <v>131269757.787695</v>
      </c>
      <c r="R76" s="42"/>
      <c r="S76" s="42"/>
      <c r="T76" s="7"/>
      <c r="U76" s="7"/>
      <c r="V76" s="42" t="n">
        <f aca="false">K76*5.5017049523</f>
        <v>12911830.7295348</v>
      </c>
      <c r="W76" s="42" t="n">
        <f aca="false">M76*5.5017049523</f>
        <v>399334.971016575</v>
      </c>
      <c r="X76" s="42" t="n">
        <f aca="false">N76*5.1890047538+L76*5.5017049523</f>
        <v>18304999.4171219</v>
      </c>
      <c r="Y76" s="42" t="n">
        <f aca="false">N76*5.1890047538</f>
        <v>12248450.1176795</v>
      </c>
      <c r="Z76" s="42" t="n">
        <f aca="false">L76*5.5017049523</f>
        <v>6056549.29944248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75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33" t="n">
        <f aca="false">high_v2_m!D65+temporary_pension_bonus_high!B65</f>
        <v>27522322.5783864</v>
      </c>
      <c r="G77" s="133" t="n">
        <f aca="false">high_v2_m!E65+temporary_pension_bonus_high!B65</f>
        <v>26341585.2575691</v>
      </c>
      <c r="H77" s="42" t="n">
        <f aca="false">F77-J77</f>
        <v>25072607.4050434</v>
      </c>
      <c r="I77" s="42" t="n">
        <f aca="false">G77-K77</f>
        <v>23965361.5394264</v>
      </c>
      <c r="J77" s="133" t="n">
        <f aca="false">high_v2_m!J65</f>
        <v>2449715.17334302</v>
      </c>
      <c r="K77" s="133" t="n">
        <f aca="false">high_v2_m!K65</f>
        <v>2376223.71814273</v>
      </c>
      <c r="L77" s="42" t="n">
        <f aca="false">H77-I77</f>
        <v>1107245.86561701</v>
      </c>
      <c r="M77" s="42" t="n">
        <f aca="false">J77-K77</f>
        <v>73491.4552002898</v>
      </c>
      <c r="N77" s="133" t="n">
        <f aca="false">SUM(high_v5_m!C65:J65)</f>
        <v>2315970.00499129</v>
      </c>
      <c r="O77" s="7"/>
      <c r="P77" s="7"/>
      <c r="Q77" s="42" t="n">
        <f aca="false">I77*5.5017049523</f>
        <v>131850348.265122</v>
      </c>
      <c r="R77" s="42"/>
      <c r="S77" s="42"/>
      <c r="T77" s="7"/>
      <c r="U77" s="7"/>
      <c r="V77" s="42" t="n">
        <f aca="false">K77*5.5017049523</f>
        <v>13073281.7978786</v>
      </c>
      <c r="W77" s="42" t="n">
        <f aca="false">M77*5.5017049523</f>
        <v>404328.303027168</v>
      </c>
      <c r="X77" s="42" t="n">
        <f aca="false">N77*5.1890047538+L77*5.5017049523</f>
        <v>18109319.4278368</v>
      </c>
      <c r="Y77" s="42" t="n">
        <f aca="false">N77*5.1890047538</f>
        <v>12017579.365558</v>
      </c>
      <c r="Z77" s="42" t="n">
        <f aca="false">L77*5.5017049523</f>
        <v>6091740.06227879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75" hidden="false" customHeight="false" outlineLevel="0" collapsed="false">
      <c r="A78" s="40"/>
      <c r="B78" s="5"/>
      <c r="C78" s="40" t="n">
        <f aca="false">C74+1</f>
        <v>2031</v>
      </c>
      <c r="D78" s="40" t="n">
        <f aca="false">D74</f>
        <v>1</v>
      </c>
      <c r="E78" s="40" t="n">
        <v>225</v>
      </c>
      <c r="F78" s="131" t="n">
        <f aca="false">high_v2_m!D66+temporary_pension_bonus_high!B66</f>
        <v>27773034.0614332</v>
      </c>
      <c r="G78" s="131" t="n">
        <f aca="false">high_v2_m!E66+temporary_pension_bonus_high!B66</f>
        <v>26580065.723065</v>
      </c>
      <c r="H78" s="8" t="n">
        <f aca="false">F78-J78</f>
        <v>25233296.2581883</v>
      </c>
      <c r="I78" s="8" t="n">
        <f aca="false">G78-K78</f>
        <v>24116520.0539174</v>
      </c>
      <c r="J78" s="131" t="n">
        <f aca="false">high_v2_m!J66</f>
        <v>2539737.80324493</v>
      </c>
      <c r="K78" s="131" t="n">
        <f aca="false">high_v2_m!K66</f>
        <v>2463545.66914758</v>
      </c>
      <c r="L78" s="8" t="n">
        <f aca="false">H78-I78</f>
        <v>1116776.20427085</v>
      </c>
      <c r="M78" s="8" t="n">
        <f aca="false">J78-K78</f>
        <v>76192.1340973503</v>
      </c>
      <c r="N78" s="131" t="n">
        <f aca="false">SUM(high_v5_m!C66:J66)</f>
        <v>2874415.0965814</v>
      </c>
      <c r="O78" s="5"/>
      <c r="P78" s="5"/>
      <c r="Q78" s="8" t="n">
        <f aca="false">I78*5.5017049523</f>
        <v>132681977.81288</v>
      </c>
      <c r="R78" s="8"/>
      <c r="S78" s="8"/>
      <c r="T78" s="5"/>
      <c r="U78" s="5"/>
      <c r="V78" s="8" t="n">
        <f aca="false">K78*5.5017049523</f>
        <v>13553701.4081665</v>
      </c>
      <c r="W78" s="8" t="n">
        <f aca="false">M78*5.5017049523</f>
        <v>419186.641489698</v>
      </c>
      <c r="X78" s="8" t="n">
        <f aca="false">N78*5.1890047538+L78*5.5017049523</f>
        <v>21059526.7742031</v>
      </c>
      <c r="Y78" s="8" t="n">
        <f aca="false">N78*5.1890047538</f>
        <v>14915353.6005553</v>
      </c>
      <c r="Z78" s="8" t="n">
        <f aca="false">L78*5.5017049523</f>
        <v>6144173.17364774</v>
      </c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</row>
    <row r="79" customFormat="false" ht="12.75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33" t="n">
        <f aca="false">high_v2_m!D67+temporary_pension_bonus_high!B67</f>
        <v>27943861.5218086</v>
      </c>
      <c r="G79" s="133" t="n">
        <f aca="false">high_v2_m!E67+temporary_pension_bonus_high!B67</f>
        <v>26742387.1619869</v>
      </c>
      <c r="H79" s="42" t="n">
        <f aca="false">F79-J79</f>
        <v>25363287.0628643</v>
      </c>
      <c r="I79" s="42" t="n">
        <f aca="false">G79-K79</f>
        <v>24239229.9368109</v>
      </c>
      <c r="J79" s="133" t="n">
        <f aca="false">high_v2_m!J67</f>
        <v>2580574.45894428</v>
      </c>
      <c r="K79" s="133" t="n">
        <f aca="false">high_v2_m!K67</f>
        <v>2503157.22517595</v>
      </c>
      <c r="L79" s="42" t="n">
        <f aca="false">H79-I79</f>
        <v>1124057.12605337</v>
      </c>
      <c r="M79" s="42" t="n">
        <f aca="false">J79-K79</f>
        <v>77417.23376833</v>
      </c>
      <c r="N79" s="133" t="n">
        <f aca="false">SUM(high_v5_m!C67:J67)</f>
        <v>2280239.73490332</v>
      </c>
      <c r="O79" s="7"/>
      <c r="P79" s="7"/>
      <c r="Q79" s="42" t="n">
        <f aca="false">I79*5.5017049523</f>
        <v>133357091.383291</v>
      </c>
      <c r="R79" s="42"/>
      <c r="S79" s="42"/>
      <c r="T79" s="7"/>
      <c r="U79" s="7"/>
      <c r="V79" s="42" t="n">
        <f aca="false">K79*5.5017049523</f>
        <v>13771632.5021361</v>
      </c>
      <c r="W79" s="42" t="n">
        <f aca="false">M79*5.5017049523</f>
        <v>425926.778416588</v>
      </c>
      <c r="X79" s="42" t="n">
        <f aca="false">N79*5.1890047538+L79*5.5017049523</f>
        <v>18016405.4812929</v>
      </c>
      <c r="Y79" s="42" t="n">
        <f aca="false">N79*5.1890047538</f>
        <v>11832174.824217</v>
      </c>
      <c r="Z79" s="42" t="n">
        <f aca="false">L79*5.5017049523</f>
        <v>6184230.65707593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75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33" t="n">
        <f aca="false">high_v2_m!D68+temporary_pension_bonus_high!B68</f>
        <v>28130235.0083045</v>
      </c>
      <c r="G80" s="133" t="n">
        <f aca="false">high_v2_m!E68+temporary_pension_bonus_high!B68</f>
        <v>26919208.4668781</v>
      </c>
      <c r="H80" s="42" t="n">
        <f aca="false">F80-J80</f>
        <v>25486999.8606368</v>
      </c>
      <c r="I80" s="42" t="n">
        <f aca="false">G80-K80</f>
        <v>24355270.3736405</v>
      </c>
      <c r="J80" s="133" t="n">
        <f aca="false">high_v2_m!J68</f>
        <v>2643235.14766768</v>
      </c>
      <c r="K80" s="133" t="n">
        <f aca="false">high_v2_m!K68</f>
        <v>2563938.09323765</v>
      </c>
      <c r="L80" s="42" t="n">
        <f aca="false">H80-I80</f>
        <v>1131729.48699637</v>
      </c>
      <c r="M80" s="42" t="n">
        <f aca="false">J80-K80</f>
        <v>79297.0544300298</v>
      </c>
      <c r="N80" s="133" t="n">
        <f aca="false">SUM(high_v5_m!C68:J68)</f>
        <v>2306401.23759545</v>
      </c>
      <c r="O80" s="7"/>
      <c r="P80" s="7"/>
      <c r="Q80" s="42" t="n">
        <f aca="false">I80*5.5017049523</f>
        <v>133995511.629263</v>
      </c>
      <c r="R80" s="42"/>
      <c r="S80" s="42"/>
      <c r="T80" s="7"/>
      <c r="U80" s="7"/>
      <c r="V80" s="42" t="n">
        <f aca="false">K80*5.5017049523</f>
        <v>14106030.9049562</v>
      </c>
      <c r="W80" s="42" t="n">
        <f aca="false">M80*5.5017049523</f>
        <v>436268.997060498</v>
      </c>
      <c r="X80" s="42" t="n">
        <f aca="false">N80*5.1890047538+L80*5.5017049523</f>
        <v>18194368.7093249</v>
      </c>
      <c r="Y80" s="42" t="n">
        <f aca="false">N80*5.1890047538</f>
        <v>11967926.986053</v>
      </c>
      <c r="Z80" s="42" t="n">
        <f aca="false">L80*5.5017049523</f>
        <v>6226441.72327185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75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33" t="n">
        <f aca="false">high_v2_m!D69+temporary_pension_bonus_high!B69</f>
        <v>28328831.6369883</v>
      </c>
      <c r="G81" s="133" t="n">
        <f aca="false">high_v2_m!E69+temporary_pension_bonus_high!B69</f>
        <v>27108560.9088648</v>
      </c>
      <c r="H81" s="42" t="n">
        <f aca="false">F81-J81</f>
        <v>25630349.436506</v>
      </c>
      <c r="I81" s="42" t="n">
        <f aca="false">G81-K81</f>
        <v>24491033.1743969</v>
      </c>
      <c r="J81" s="133" t="n">
        <f aca="false">high_v2_m!J69</f>
        <v>2698482.20048234</v>
      </c>
      <c r="K81" s="133" t="n">
        <f aca="false">high_v2_m!K69</f>
        <v>2617527.73446787</v>
      </c>
      <c r="L81" s="42" t="n">
        <f aca="false">H81-I81</f>
        <v>1139316.26210903</v>
      </c>
      <c r="M81" s="42" t="n">
        <f aca="false">J81-K81</f>
        <v>80954.46601447</v>
      </c>
      <c r="N81" s="133" t="n">
        <f aca="false">SUM(high_v5_m!C69:J69)</f>
        <v>2242302.31398761</v>
      </c>
      <c r="O81" s="7"/>
      <c r="P81" s="7"/>
      <c r="Q81" s="42" t="n">
        <f aca="false">I81*5.5017049523</f>
        <v>134742438.502523</v>
      </c>
      <c r="R81" s="42"/>
      <c r="S81" s="42"/>
      <c r="T81" s="7"/>
      <c r="U81" s="7"/>
      <c r="V81" s="42" t="n">
        <f aca="false">K81*5.5017049523</f>
        <v>14400865.2995045</v>
      </c>
      <c r="W81" s="42" t="n">
        <f aca="false">M81*5.5017049523</f>
        <v>445387.586582612</v>
      </c>
      <c r="X81" s="42" t="n">
        <f aca="false">N81*5.1890047538+L81*5.5017049523</f>
        <v>17903499.2882196</v>
      </c>
      <c r="Y81" s="42" t="n">
        <f aca="false">N81*5.1890047538</f>
        <v>11635317.3667385</v>
      </c>
      <c r="Z81" s="42" t="n">
        <f aca="false">L81*5.5017049523</f>
        <v>6268181.9214812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75" hidden="false" customHeight="false" outlineLevel="0" collapsed="false">
      <c r="A82" s="40"/>
      <c r="B82" s="5"/>
      <c r="C82" s="40" t="n">
        <f aca="false">C78+1</f>
        <v>2032</v>
      </c>
      <c r="D82" s="40" t="n">
        <f aca="false">D78</f>
        <v>1</v>
      </c>
      <c r="E82" s="40" t="n">
        <v>229</v>
      </c>
      <c r="F82" s="131" t="n">
        <f aca="false">high_v2_m!D70+temporary_pension_bonus_high!B70</f>
        <v>28472416.2566573</v>
      </c>
      <c r="G82" s="131" t="n">
        <f aca="false">high_v2_m!E70+temporary_pension_bonus_high!B70</f>
        <v>27245080.7617261</v>
      </c>
      <c r="H82" s="8" t="n">
        <f aca="false">F82-J82</f>
        <v>25711692.3133388</v>
      </c>
      <c r="I82" s="8" t="n">
        <f aca="false">G82-K82</f>
        <v>24567178.5367071</v>
      </c>
      <c r="J82" s="131" t="n">
        <f aca="false">high_v2_m!J70</f>
        <v>2760723.94331852</v>
      </c>
      <c r="K82" s="131" t="n">
        <f aca="false">high_v2_m!K70</f>
        <v>2677902.22501897</v>
      </c>
      <c r="L82" s="8" t="n">
        <f aca="false">H82-I82</f>
        <v>1144513.77663165</v>
      </c>
      <c r="M82" s="8" t="n">
        <f aca="false">J82-K82</f>
        <v>82821.71829955</v>
      </c>
      <c r="N82" s="131" t="n">
        <f aca="false">SUM(high_v5_m!C70:J70)</f>
        <v>2710450.69713219</v>
      </c>
      <c r="O82" s="5"/>
      <c r="P82" s="5"/>
      <c r="Q82" s="8" t="n">
        <f aca="false">I82*5.5017049523</f>
        <v>135161367.81944</v>
      </c>
      <c r="R82" s="8"/>
      <c r="S82" s="8"/>
      <c r="T82" s="5"/>
      <c r="U82" s="5"/>
      <c r="V82" s="8" t="n">
        <f aca="false">K82*5.5017049523</f>
        <v>14733027.9331621</v>
      </c>
      <c r="W82" s="8" t="n">
        <f aca="false">M82*5.5017049523</f>
        <v>455660.65772663</v>
      </c>
      <c r="X82" s="8" t="n">
        <f aca="false">N82*5.1890047538+L82*5.5017049523</f>
        <v>20361318.6652294</v>
      </c>
      <c r="Y82" s="8" t="n">
        <f aca="false">N82*5.1890047538</f>
        <v>14064541.5523595</v>
      </c>
      <c r="Z82" s="8" t="n">
        <f aca="false">L82*5.5017049523</f>
        <v>6296777.11286992</v>
      </c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</row>
    <row r="83" customFormat="false" ht="12.75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33" t="n">
        <f aca="false">high_v2_m!D71+temporary_pension_bonus_high!B71</f>
        <v>28625787.9464742</v>
      </c>
      <c r="G83" s="133" t="n">
        <f aca="false">high_v2_m!E71+temporary_pension_bonus_high!B71</f>
        <v>27389686.5219939</v>
      </c>
      <c r="H83" s="42" t="n">
        <f aca="false">F83-J83</f>
        <v>25815027.779554</v>
      </c>
      <c r="I83" s="42" t="n">
        <f aca="false">G83-K83</f>
        <v>24663249.1600813</v>
      </c>
      <c r="J83" s="133" t="n">
        <f aca="false">high_v2_m!J71</f>
        <v>2810760.16692022</v>
      </c>
      <c r="K83" s="133" t="n">
        <f aca="false">high_v2_m!K71</f>
        <v>2726437.36191261</v>
      </c>
      <c r="L83" s="42" t="n">
        <f aca="false">H83-I83</f>
        <v>1151778.61947269</v>
      </c>
      <c r="M83" s="42" t="n">
        <f aca="false">J83-K83</f>
        <v>84322.80500761</v>
      </c>
      <c r="N83" s="133" t="n">
        <f aca="false">SUM(high_v5_m!C71:J71)</f>
        <v>2187645.38291004</v>
      </c>
      <c r="O83" s="7"/>
      <c r="P83" s="7"/>
      <c r="Q83" s="42" t="n">
        <f aca="false">I83*5.5017049523</f>
        <v>135689920.043828</v>
      </c>
      <c r="R83" s="42"/>
      <c r="S83" s="42"/>
      <c r="T83" s="7"/>
      <c r="U83" s="7"/>
      <c r="V83" s="42" t="n">
        <f aca="false">K83*5.5017049523</f>
        <v>15000053.9361704</v>
      </c>
      <c r="W83" s="42" t="n">
        <f aca="false">M83*5.5017049523</f>
        <v>463919.193902195</v>
      </c>
      <c r="X83" s="42" t="n">
        <f aca="false">N83*5.1890047538+L83*5.5017049523</f>
        <v>17688448.426255</v>
      </c>
      <c r="Y83" s="42" t="n">
        <f aca="false">N83*5.1890047538</f>
        <v>11351702.2915488</v>
      </c>
      <c r="Z83" s="42" t="n">
        <f aca="false">L83*5.5017049523</f>
        <v>6336746.13470616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75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33" t="n">
        <f aca="false">high_v2_m!D72+temporary_pension_bonus_high!B72</f>
        <v>28935657.0290064</v>
      </c>
      <c r="G84" s="133" t="n">
        <f aca="false">high_v2_m!E72+temporary_pension_bonus_high!B72</f>
        <v>27683808.6677472</v>
      </c>
      <c r="H84" s="42" t="n">
        <f aca="false">F84-J84</f>
        <v>25989928.230272</v>
      </c>
      <c r="I84" s="42" t="n">
        <f aca="false">G84-K84</f>
        <v>24826451.7329748</v>
      </c>
      <c r="J84" s="133" t="n">
        <f aca="false">high_v2_m!J72</f>
        <v>2945728.79873442</v>
      </c>
      <c r="K84" s="133" t="n">
        <f aca="false">high_v2_m!K72</f>
        <v>2857356.93477239</v>
      </c>
      <c r="L84" s="42" t="n">
        <f aca="false">H84-I84</f>
        <v>1163476.49729717</v>
      </c>
      <c r="M84" s="42" t="n">
        <f aca="false">J84-K84</f>
        <v>88371.86396203</v>
      </c>
      <c r="N84" s="133" t="n">
        <f aca="false">SUM(high_v5_m!C72:J72)</f>
        <v>2219177.3963719</v>
      </c>
      <c r="O84" s="7"/>
      <c r="P84" s="7"/>
      <c r="Q84" s="42" t="n">
        <f aca="false">I84*5.5017049523</f>
        <v>136587812.447344</v>
      </c>
      <c r="R84" s="42"/>
      <c r="S84" s="42"/>
      <c r="T84" s="7"/>
      <c r="U84" s="7"/>
      <c r="V84" s="42" t="n">
        <f aca="false">K84*5.5017049523</f>
        <v>15720334.798526</v>
      </c>
      <c r="W84" s="42" t="n">
        <f aca="false">M84*5.5017049523</f>
        <v>486195.921603883</v>
      </c>
      <c r="X84" s="42" t="n">
        <f aca="false">N84*5.1890047538+L84*5.5017049523</f>
        <v>17916426.4663638</v>
      </c>
      <c r="Y84" s="42" t="n">
        <f aca="false">N84*5.1890047538</f>
        <v>11515322.0592993</v>
      </c>
      <c r="Z84" s="42" t="n">
        <f aca="false">L84*5.5017049523</f>
        <v>6401104.40706451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75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33" t="n">
        <f aca="false">high_v2_m!D73+temporary_pension_bonus_high!B73</f>
        <v>29074522.7120491</v>
      </c>
      <c r="G85" s="133" t="n">
        <f aca="false">high_v2_m!E73+temporary_pension_bonus_high!B73</f>
        <v>27815815.1669095</v>
      </c>
      <c r="H85" s="42" t="n">
        <f aca="false">F85-J85</f>
        <v>26064022.5099285</v>
      </c>
      <c r="I85" s="42" t="n">
        <f aca="false">G85-K85</f>
        <v>24895629.9708525</v>
      </c>
      <c r="J85" s="133" t="n">
        <f aca="false">high_v2_m!J73</f>
        <v>3010500.20212061</v>
      </c>
      <c r="K85" s="133" t="n">
        <f aca="false">high_v2_m!K73</f>
        <v>2920185.19605699</v>
      </c>
      <c r="L85" s="42" t="n">
        <f aca="false">H85-I85</f>
        <v>1168392.53907598</v>
      </c>
      <c r="M85" s="42" t="n">
        <f aca="false">J85-K85</f>
        <v>90315.0060636201</v>
      </c>
      <c r="N85" s="133" t="n">
        <f aca="false">SUM(high_v5_m!C73:J73)</f>
        <v>2221963.05675668</v>
      </c>
      <c r="O85" s="7"/>
      <c r="P85" s="7"/>
      <c r="Q85" s="42" t="n">
        <f aca="false">I85*5.5017049523</f>
        <v>136968410.701268</v>
      </c>
      <c r="R85" s="42"/>
      <c r="S85" s="42"/>
      <c r="T85" s="7"/>
      <c r="U85" s="7"/>
      <c r="V85" s="42" t="n">
        <f aca="false">K85*5.5017049523</f>
        <v>16065997.3547799</v>
      </c>
      <c r="W85" s="42" t="n">
        <f aca="false">M85*5.5017049523</f>
        <v>496886.516127223</v>
      </c>
      <c r="X85" s="42" t="n">
        <f aca="false">N85*5.1890047538+L85*5.5017049523</f>
        <v>17957927.8827431</v>
      </c>
      <c r="Y85" s="42" t="n">
        <f aca="false">N85*5.1890047538</f>
        <v>11529776.8642784</v>
      </c>
      <c r="Z85" s="42" t="n">
        <f aca="false">L85*5.5017049523</f>
        <v>6428151.0184647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75" hidden="false" customHeight="false" outlineLevel="0" collapsed="false">
      <c r="A86" s="40"/>
      <c r="B86" s="5"/>
      <c r="C86" s="40" t="n">
        <f aca="false">C82+1</f>
        <v>2033</v>
      </c>
      <c r="D86" s="40" t="n">
        <f aca="false">D82</f>
        <v>1</v>
      </c>
      <c r="E86" s="40" t="n">
        <v>233</v>
      </c>
      <c r="F86" s="131" t="n">
        <f aca="false">high_v2_m!D74+temporary_pension_bonus_high!B74</f>
        <v>29334973.2082235</v>
      </c>
      <c r="G86" s="131" t="n">
        <f aca="false">high_v2_m!E74+temporary_pension_bonus_high!B74</f>
        <v>28064348.7542123</v>
      </c>
      <c r="H86" s="8" t="n">
        <f aca="false">F86-J86</f>
        <v>26282753.4755189</v>
      </c>
      <c r="I86" s="8" t="n">
        <f aca="false">G86-K86</f>
        <v>25103695.6134889</v>
      </c>
      <c r="J86" s="131" t="n">
        <f aca="false">high_v2_m!J74</f>
        <v>3052219.73270458</v>
      </c>
      <c r="K86" s="131" t="n">
        <f aca="false">high_v2_m!K74</f>
        <v>2960653.14072344</v>
      </c>
      <c r="L86" s="8" t="n">
        <f aca="false">H86-I86</f>
        <v>1179057.86203006</v>
      </c>
      <c r="M86" s="8" t="n">
        <f aca="false">J86-K86</f>
        <v>91566.59198114</v>
      </c>
      <c r="N86" s="131" t="n">
        <f aca="false">SUM(high_v5_m!C74:J74)</f>
        <v>2725916.85242414</v>
      </c>
      <c r="O86" s="5"/>
      <c r="P86" s="5"/>
      <c r="Q86" s="8" t="n">
        <f aca="false">I86*5.5017049523</f>
        <v>138113126.477763</v>
      </c>
      <c r="R86" s="8"/>
      <c r="S86" s="8"/>
      <c r="T86" s="5"/>
      <c r="U86" s="5"/>
      <c r="V86" s="8" t="n">
        <f aca="false">K86*5.5017049523</f>
        <v>16288640.0463607</v>
      </c>
      <c r="W86" s="8" t="n">
        <f aca="false">M86*5.5017049523</f>
        <v>503772.372567871</v>
      </c>
      <c r="X86" s="8" t="n">
        <f aca="false">N86*5.1890047538+L86*5.5017049523</f>
        <v>20631623.9842714</v>
      </c>
      <c r="Y86" s="8" t="n">
        <f aca="false">N86*5.1890047538</f>
        <v>14144795.5056924</v>
      </c>
      <c r="Z86" s="8" t="n">
        <f aca="false">L86*5.5017049523</f>
        <v>6486828.47857903</v>
      </c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</row>
    <row r="87" customFormat="false" ht="12.75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33" t="n">
        <f aca="false">high_v2_m!D75+temporary_pension_bonus_high!B75</f>
        <v>29460017.9527112</v>
      </c>
      <c r="G87" s="133" t="n">
        <f aca="false">high_v2_m!E75+temporary_pension_bonus_high!B75</f>
        <v>28183289.0474676</v>
      </c>
      <c r="H87" s="42" t="n">
        <f aca="false">F87-J87</f>
        <v>26358083.6673909</v>
      </c>
      <c r="I87" s="42" t="n">
        <f aca="false">G87-K87</f>
        <v>25174412.790707</v>
      </c>
      <c r="J87" s="133" t="n">
        <f aca="false">high_v2_m!J75</f>
        <v>3101934.28532025</v>
      </c>
      <c r="K87" s="133" t="n">
        <f aca="false">high_v2_m!K75</f>
        <v>3008876.25676064</v>
      </c>
      <c r="L87" s="42" t="n">
        <f aca="false">H87-I87</f>
        <v>1183670.87668399</v>
      </c>
      <c r="M87" s="42" t="n">
        <f aca="false">J87-K87</f>
        <v>93058.0285596098</v>
      </c>
      <c r="N87" s="133" t="n">
        <f aca="false">SUM(high_v5_m!C75:J75)</f>
        <v>2199559.48808547</v>
      </c>
      <c r="O87" s="7"/>
      <c r="P87" s="7"/>
      <c r="Q87" s="42" t="n">
        <f aca="false">I87*5.5017049523</f>
        <v>138502191.521877</v>
      </c>
      <c r="R87" s="42"/>
      <c r="S87" s="42"/>
      <c r="T87" s="7"/>
      <c r="U87" s="7"/>
      <c r="V87" s="42" t="n">
        <f aca="false">K87*5.5017049523</f>
        <v>16553949.4026779</v>
      </c>
      <c r="W87" s="42" t="n">
        <f aca="false">M87*5.5017049523</f>
        <v>511977.81657768</v>
      </c>
      <c r="X87" s="42" t="n">
        <f aca="false">N87*5.1890047538+L87*5.5017049523</f>
        <v>17925732.564087</v>
      </c>
      <c r="Y87" s="42" t="n">
        <f aca="false">N87*5.1890047538</f>
        <v>11413524.6399414</v>
      </c>
      <c r="Z87" s="42" t="n">
        <f aca="false">L87*5.5017049523</f>
        <v>6512207.92414558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75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33" t="n">
        <f aca="false">high_v2_m!D76+temporary_pension_bonus_high!B76</f>
        <v>29634619.3819828</v>
      </c>
      <c r="G88" s="133" t="n">
        <f aca="false">high_v2_m!E76+temporary_pension_bonus_high!B76</f>
        <v>28349289.2693858</v>
      </c>
      <c r="H88" s="42" t="n">
        <f aca="false">F88-J88</f>
        <v>26504412.1914128</v>
      </c>
      <c r="I88" s="42" t="n">
        <f aca="false">G88-K88</f>
        <v>25312988.2945329</v>
      </c>
      <c r="J88" s="133" t="n">
        <f aca="false">high_v2_m!J76</f>
        <v>3130207.19057</v>
      </c>
      <c r="K88" s="133" t="n">
        <f aca="false">high_v2_m!K76</f>
        <v>3036300.9748529</v>
      </c>
      <c r="L88" s="42" t="n">
        <f aca="false">H88-I88</f>
        <v>1191423.8968799</v>
      </c>
      <c r="M88" s="42" t="n">
        <f aca="false">J88-K88</f>
        <v>93906.2157171001</v>
      </c>
      <c r="N88" s="133" t="n">
        <f aca="false">SUM(high_v5_m!C76:J76)</f>
        <v>2221050.59592486</v>
      </c>
      <c r="O88" s="7"/>
      <c r="P88" s="7"/>
      <c r="Q88" s="42" t="n">
        <f aca="false">I88*5.5017049523</f>
        <v>139264593.057544</v>
      </c>
      <c r="R88" s="42"/>
      <c r="S88" s="42"/>
      <c r="T88" s="7"/>
      <c r="U88" s="7"/>
      <c r="V88" s="42" t="n">
        <f aca="false">K88*5.5017049523</f>
        <v>16704832.1100215</v>
      </c>
      <c r="W88" s="42" t="n">
        <f aca="false">M88*5.5017049523</f>
        <v>516644.292062522</v>
      </c>
      <c r="X88" s="42" t="n">
        <f aca="false">N88*5.1890047538+L88*5.5017049523</f>
        <v>18079904.8544371</v>
      </c>
      <c r="Y88" s="42" t="n">
        <f aca="false">N88*5.1890047538</f>
        <v>11525042.1006844</v>
      </c>
      <c r="Z88" s="42" t="n">
        <f aca="false">L88*5.5017049523</f>
        <v>6554862.75375271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75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33" t="n">
        <f aca="false">high_v2_m!D77+temporary_pension_bonus_high!B77</f>
        <v>29868205.4778715</v>
      </c>
      <c r="G89" s="133" t="n">
        <f aca="false">high_v2_m!E77+temporary_pension_bonus_high!B77</f>
        <v>28571438.5983879</v>
      </c>
      <c r="H89" s="42" t="n">
        <f aca="false">F89-J89</f>
        <v>26689657.6338791</v>
      </c>
      <c r="I89" s="42" t="n">
        <f aca="false">G89-K89</f>
        <v>25488247.1897153</v>
      </c>
      <c r="J89" s="133" t="n">
        <f aca="false">high_v2_m!J77</f>
        <v>3178547.84399241</v>
      </c>
      <c r="K89" s="133" t="n">
        <f aca="false">high_v2_m!K77</f>
        <v>3083191.40867264</v>
      </c>
      <c r="L89" s="42" t="n">
        <f aca="false">H89-I89</f>
        <v>1201410.44416383</v>
      </c>
      <c r="M89" s="42" t="n">
        <f aca="false">J89-K89</f>
        <v>95356.4353197701</v>
      </c>
      <c r="N89" s="133" t="n">
        <f aca="false">SUM(high_v5_m!C77:J77)</f>
        <v>2196024.30426928</v>
      </c>
      <c r="O89" s="7"/>
      <c r="P89" s="7"/>
      <c r="Q89" s="42" t="n">
        <f aca="false">I89*5.5017049523</f>
        <v>140228815.789103</v>
      </c>
      <c r="R89" s="42"/>
      <c r="S89" s="42"/>
      <c r="T89" s="7"/>
      <c r="U89" s="7"/>
      <c r="V89" s="42" t="n">
        <f aca="false">K89*5.5017049523</f>
        <v>16962809.4419831</v>
      </c>
      <c r="W89" s="42" t="n">
        <f aca="false">M89*5.5017049523</f>
        <v>524622.972432454</v>
      </c>
      <c r="X89" s="42" t="n">
        <f aca="false">N89*5.1890047538+L89*5.5017049523</f>
        <v>18004986.3447147</v>
      </c>
      <c r="Y89" s="42" t="n">
        <f aca="false">N89*5.1890047538</f>
        <v>11395180.5543136</v>
      </c>
      <c r="Z89" s="42" t="n">
        <f aca="false">L89*5.5017049523</f>
        <v>6609805.79040108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75" hidden="false" customHeight="false" outlineLevel="0" collapsed="false">
      <c r="A90" s="40"/>
      <c r="B90" s="5"/>
      <c r="C90" s="40" t="n">
        <f aca="false">C86+1</f>
        <v>2034</v>
      </c>
      <c r="D90" s="40" t="n">
        <f aca="false">D86</f>
        <v>1</v>
      </c>
      <c r="E90" s="40" t="n">
        <v>237</v>
      </c>
      <c r="F90" s="131" t="n">
        <f aca="false">high_v2_m!D78+temporary_pension_bonus_high!B78</f>
        <v>30004817.1719667</v>
      </c>
      <c r="G90" s="131" t="n">
        <f aca="false">high_v2_m!E78+temporary_pension_bonus_high!B78</f>
        <v>28701866.4053727</v>
      </c>
      <c r="H90" s="8" t="n">
        <f aca="false">F90-J90</f>
        <v>26770917.421439</v>
      </c>
      <c r="I90" s="8" t="n">
        <f aca="false">G90-K90</f>
        <v>25564983.6473608</v>
      </c>
      <c r="J90" s="131" t="n">
        <f aca="false">high_v2_m!J78</f>
        <v>3233899.75052774</v>
      </c>
      <c r="K90" s="131" t="n">
        <f aca="false">high_v2_m!K78</f>
        <v>3136882.75801191</v>
      </c>
      <c r="L90" s="8" t="n">
        <f aca="false">H90-I90</f>
        <v>1205933.77407817</v>
      </c>
      <c r="M90" s="8" t="n">
        <f aca="false">J90-K90</f>
        <v>97016.9925158299</v>
      </c>
      <c r="N90" s="131" t="n">
        <f aca="false">SUM(high_v5_m!C78:J78)</f>
        <v>2659381.33417655</v>
      </c>
      <c r="O90" s="5"/>
      <c r="P90" s="5"/>
      <c r="Q90" s="8" t="n">
        <f aca="false">I90*5.5017049523</f>
        <v>140650997.138153</v>
      </c>
      <c r="R90" s="8"/>
      <c r="S90" s="8"/>
      <c r="T90" s="5"/>
      <c r="U90" s="5"/>
      <c r="V90" s="8" t="n">
        <f aca="false">K90*5.5017049523</f>
        <v>17258203.4045386</v>
      </c>
      <c r="W90" s="8" t="n">
        <f aca="false">M90*5.5017049523</f>
        <v>533758.868181593</v>
      </c>
      <c r="X90" s="8" t="n">
        <f aca="false">N90*5.1890047538+L90*5.5017049523</f>
        <v>20434234.2022008</v>
      </c>
      <c r="Y90" s="8" t="n">
        <f aca="false">N90*5.1890047538</f>
        <v>13799542.3852091</v>
      </c>
      <c r="Z90" s="8" t="n">
        <f aca="false">L90*5.5017049523</f>
        <v>6634691.81699171</v>
      </c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</row>
    <row r="91" customFormat="false" ht="12.75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33" t="n">
        <f aca="false">high_v2_m!D79+temporary_pension_bonus_high!B79</f>
        <v>30209046.3207902</v>
      </c>
      <c r="G91" s="133" t="n">
        <f aca="false">high_v2_m!E79+temporary_pension_bonus_high!B79</f>
        <v>28896402.5598003</v>
      </c>
      <c r="H91" s="42" t="n">
        <f aca="false">F91-J91</f>
        <v>26897107.6385252</v>
      </c>
      <c r="I91" s="42" t="n">
        <f aca="false">G91-K91</f>
        <v>25683822.0380032</v>
      </c>
      <c r="J91" s="133" t="n">
        <f aca="false">high_v2_m!J79</f>
        <v>3311938.68226502</v>
      </c>
      <c r="K91" s="133" t="n">
        <f aca="false">high_v2_m!K79</f>
        <v>3212580.52179706</v>
      </c>
      <c r="L91" s="42" t="n">
        <f aca="false">H91-I91</f>
        <v>1213285.60052194</v>
      </c>
      <c r="M91" s="42" t="n">
        <f aca="false">J91-K91</f>
        <v>99358.1604679599</v>
      </c>
      <c r="N91" s="133" t="n">
        <f aca="false">SUM(high_v5_m!C79:J79)</f>
        <v>2184574.30337631</v>
      </c>
      <c r="O91" s="7"/>
      <c r="P91" s="7"/>
      <c r="Q91" s="42" t="n">
        <f aca="false">I91*5.5017049523</f>
        <v>141304810.900474</v>
      </c>
      <c r="R91" s="42"/>
      <c r="S91" s="42"/>
      <c r="T91" s="7"/>
      <c r="U91" s="7"/>
      <c r="V91" s="42" t="n">
        <f aca="false">K91*5.5017049523</f>
        <v>17674670.1664334</v>
      </c>
      <c r="W91" s="42" t="n">
        <f aca="false">M91*5.5017049523</f>
        <v>546639.283497993</v>
      </c>
      <c r="X91" s="42" t="n">
        <f aca="false">N91*5.1890047538+L91*5.5017049523</f>
        <v>18010905.8421948</v>
      </c>
      <c r="Y91" s="42" t="n">
        <f aca="false">N91*5.1890047538</f>
        <v>11335766.445249</v>
      </c>
      <c r="Z91" s="42" t="n">
        <f aca="false">L91*5.5017049523</f>
        <v>6675139.39694584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75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33" t="n">
        <f aca="false">high_v2_m!D80+temporary_pension_bonus_high!B80</f>
        <v>30362551.8316232</v>
      </c>
      <c r="G92" s="133" t="n">
        <f aca="false">high_v2_m!E80+temporary_pension_bonus_high!B80</f>
        <v>29043034.4518097</v>
      </c>
      <c r="H92" s="42" t="n">
        <f aca="false">F92-J92</f>
        <v>26974621.9498382</v>
      </c>
      <c r="I92" s="42" t="n">
        <f aca="false">G92-K92</f>
        <v>25756742.4664782</v>
      </c>
      <c r="J92" s="133" t="n">
        <f aca="false">high_v2_m!J80</f>
        <v>3387929.88178502</v>
      </c>
      <c r="K92" s="133" t="n">
        <f aca="false">high_v2_m!K80</f>
        <v>3286291.98533147</v>
      </c>
      <c r="L92" s="42" t="n">
        <f aca="false">H92-I92</f>
        <v>1217879.48335995</v>
      </c>
      <c r="M92" s="42" t="n">
        <f aca="false">J92-K92</f>
        <v>101637.89645355</v>
      </c>
      <c r="N92" s="133" t="n">
        <f aca="false">SUM(high_v5_m!C80:J80)</f>
        <v>2116652.11671023</v>
      </c>
      <c r="O92" s="7"/>
      <c r="P92" s="7"/>
      <c r="Q92" s="42" t="n">
        <f aca="false">I92*5.5017049523</f>
        <v>141705997.582939</v>
      </c>
      <c r="R92" s="42"/>
      <c r="S92" s="42"/>
      <c r="T92" s="7"/>
      <c r="U92" s="7"/>
      <c r="V92" s="42" t="n">
        <f aca="false">K92*5.5017049523</f>
        <v>18080208.8904019</v>
      </c>
      <c r="W92" s="42" t="n">
        <f aca="false">M92*5.5017049523</f>
        <v>559181.718259851</v>
      </c>
      <c r="X92" s="42" t="n">
        <f aca="false">N92*5.1890047538+L92*5.5017049523</f>
        <v>17683731.4806562</v>
      </c>
      <c r="Y92" s="42" t="n">
        <f aca="false">N92*5.1890047538</f>
        <v>10983317.8957502</v>
      </c>
      <c r="Z92" s="42" t="n">
        <f aca="false">L92*5.5017049523</f>
        <v>6700413.58490601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75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33" t="n">
        <f aca="false">high_v2_m!D81+temporary_pension_bonus_high!B81</f>
        <v>30510816.2823603</v>
      </c>
      <c r="G93" s="133" t="n">
        <f aca="false">high_v2_m!E81+temporary_pension_bonus_high!B81</f>
        <v>29183501.405771</v>
      </c>
      <c r="H93" s="42" t="n">
        <f aca="false">F93-J93</f>
        <v>27063395.038408</v>
      </c>
      <c r="I93" s="42" t="n">
        <f aca="false">G93-K93</f>
        <v>25839502.7991373</v>
      </c>
      <c r="J93" s="133" t="n">
        <f aca="false">high_v2_m!J81</f>
        <v>3447421.24395227</v>
      </c>
      <c r="K93" s="133" t="n">
        <f aca="false">high_v2_m!K81</f>
        <v>3343998.6066337</v>
      </c>
      <c r="L93" s="42" t="n">
        <f aca="false">H93-I93</f>
        <v>1223892.23927073</v>
      </c>
      <c r="M93" s="42" t="n">
        <f aca="false">J93-K93</f>
        <v>103422.63731857</v>
      </c>
      <c r="N93" s="133" t="n">
        <f aca="false">SUM(high_v5_m!C81:J81)</f>
        <v>2115410.03121378</v>
      </c>
      <c r="O93" s="7"/>
      <c r="P93" s="7"/>
      <c r="Q93" s="42" t="n">
        <f aca="false">I93*5.5017049523</f>
        <v>142161320.514983</v>
      </c>
      <c r="R93" s="42"/>
      <c r="S93" s="42"/>
      <c r="T93" s="7"/>
      <c r="U93" s="7"/>
      <c r="V93" s="42" t="n">
        <f aca="false">K93*5.5017049523</f>
        <v>18397693.6946009</v>
      </c>
      <c r="W93" s="42" t="n">
        <f aca="false">M93*5.5017049523</f>
        <v>569000.835915504</v>
      </c>
      <c r="X93" s="42" t="n">
        <f aca="false">N93*5.1890047538+L93*5.5017049523</f>
        <v>17710366.7020819</v>
      </c>
      <c r="Y93" s="42" t="n">
        <f aca="false">N93*5.1890047538</f>
        <v>10976872.7082045</v>
      </c>
      <c r="Z93" s="42" t="n">
        <f aca="false">L93*5.5017049523</f>
        <v>6733493.99387732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75" hidden="false" customHeight="false" outlineLevel="0" collapsed="false">
      <c r="A94" s="40"/>
      <c r="B94" s="5"/>
      <c r="C94" s="40" t="n">
        <f aca="false">C90+1</f>
        <v>2035</v>
      </c>
      <c r="D94" s="40" t="n">
        <f aca="false">D90</f>
        <v>1</v>
      </c>
      <c r="E94" s="40" t="n">
        <v>241</v>
      </c>
      <c r="F94" s="131" t="n">
        <f aca="false">high_v2_m!D82+temporary_pension_bonus_high!B82</f>
        <v>30706423.3203464</v>
      </c>
      <c r="G94" s="131" t="n">
        <f aca="false">high_v2_m!E82+temporary_pension_bonus_high!B82</f>
        <v>29369972.5543945</v>
      </c>
      <c r="H94" s="8" t="n">
        <f aca="false">F94-J94</f>
        <v>27178073.038879</v>
      </c>
      <c r="I94" s="8" t="n">
        <f aca="false">G94-K94</f>
        <v>25947472.7813711</v>
      </c>
      <c r="J94" s="131" t="n">
        <f aca="false">high_v2_m!J82</f>
        <v>3528350.28146744</v>
      </c>
      <c r="K94" s="131" t="n">
        <f aca="false">high_v2_m!K82</f>
        <v>3422499.77302342</v>
      </c>
      <c r="L94" s="8" t="n">
        <f aca="false">H94-I94</f>
        <v>1230600.25750788</v>
      </c>
      <c r="M94" s="8" t="n">
        <f aca="false">J94-K94</f>
        <v>105850.50844402</v>
      </c>
      <c r="N94" s="131" t="n">
        <f aca="false">SUM(high_v5_m!C82:J82)</f>
        <v>2572566.61683543</v>
      </c>
      <c r="O94" s="5"/>
      <c r="P94" s="5"/>
      <c r="Q94" s="8" t="n">
        <f aca="false">I94*5.5017049523</f>
        <v>142755339.500939</v>
      </c>
      <c r="R94" s="8"/>
      <c r="S94" s="8"/>
      <c r="T94" s="5"/>
      <c r="U94" s="5"/>
      <c r="V94" s="8" t="n">
        <f aca="false">K94*5.5017049523</f>
        <v>18829583.9504886</v>
      </c>
      <c r="W94" s="8" t="n">
        <f aca="false">M94*5.5017049523</f>
        <v>582358.266509938</v>
      </c>
      <c r="X94" s="8" t="n">
        <f aca="false">N94*5.1890047538+L94*5.5017049523</f>
        <v>20119459.935259</v>
      </c>
      <c r="Y94" s="8" t="n">
        <f aca="false">N94*5.1890047538</f>
        <v>13349060.4042262</v>
      </c>
      <c r="Z94" s="8" t="n">
        <f aca="false">L94*5.5017049523</f>
        <v>6770399.53103276</v>
      </c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</row>
    <row r="95" customFormat="false" ht="12.75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33" t="n">
        <f aca="false">high_v2_m!D83+temporary_pension_bonus_high!B83</f>
        <v>30801837.9027383</v>
      </c>
      <c r="G95" s="133" t="n">
        <f aca="false">high_v2_m!E83+temporary_pension_bonus_high!B83</f>
        <v>29459640.0074097</v>
      </c>
      <c r="H95" s="42" t="n">
        <f aca="false">F95-J95</f>
        <v>27204266.1610856</v>
      </c>
      <c r="I95" s="42" t="n">
        <f aca="false">G95-K95</f>
        <v>25969995.4180066</v>
      </c>
      <c r="J95" s="133" t="n">
        <f aca="false">high_v2_m!J83</f>
        <v>3597571.74165267</v>
      </c>
      <c r="K95" s="133" t="n">
        <f aca="false">high_v2_m!K83</f>
        <v>3489644.58940309</v>
      </c>
      <c r="L95" s="42" t="n">
        <f aca="false">H95-I95</f>
        <v>1234270.74307902</v>
      </c>
      <c r="M95" s="42" t="n">
        <f aca="false">J95-K95</f>
        <v>107927.15224958</v>
      </c>
      <c r="N95" s="133" t="n">
        <f aca="false">SUM(high_v5_m!C83:J83)</f>
        <v>2054620.9096392</v>
      </c>
      <c r="O95" s="7"/>
      <c r="P95" s="7"/>
      <c r="Q95" s="42" t="n">
        <f aca="false">I95*5.5017049523</f>
        <v>142879252.402455</v>
      </c>
      <c r="R95" s="42"/>
      <c r="S95" s="42"/>
      <c r="T95" s="7"/>
      <c r="U95" s="7"/>
      <c r="V95" s="42" t="n">
        <f aca="false">K95*5.5017049523</f>
        <v>19198994.9192859</v>
      </c>
      <c r="W95" s="42" t="n">
        <f aca="false">M95*5.5017049523</f>
        <v>593783.348019149</v>
      </c>
      <c r="X95" s="42" t="n">
        <f aca="false">N95*5.1890047538+L95*5.5017049523</f>
        <v>17452031.1270515</v>
      </c>
      <c r="Y95" s="42" t="n">
        <f aca="false">N95*5.1890047538</f>
        <v>10661437.6673747</v>
      </c>
      <c r="Z95" s="42" t="n">
        <f aca="false">L95*5.5017049523</f>
        <v>6790593.45967683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75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33" t="n">
        <f aca="false">high_v2_m!D84+temporary_pension_bonus_high!B84</f>
        <v>30985135.5241787</v>
      </c>
      <c r="G96" s="133" t="n">
        <f aca="false">high_v2_m!E84+temporary_pension_bonus_high!B84</f>
        <v>29633489.670022</v>
      </c>
      <c r="H96" s="42" t="n">
        <f aca="false">F96-J96</f>
        <v>27344766.3433078</v>
      </c>
      <c r="I96" s="42" t="n">
        <f aca="false">G96-K96</f>
        <v>26102331.5645772</v>
      </c>
      <c r="J96" s="133" t="n">
        <f aca="false">high_v2_m!J84</f>
        <v>3640369.18087092</v>
      </c>
      <c r="K96" s="133" t="n">
        <f aca="false">high_v2_m!K84</f>
        <v>3531158.1054448</v>
      </c>
      <c r="L96" s="42" t="n">
        <f aca="false">H96-I96</f>
        <v>1242434.77873058</v>
      </c>
      <c r="M96" s="42" t="n">
        <f aca="false">J96-K96</f>
        <v>109211.07542612</v>
      </c>
      <c r="N96" s="133" t="n">
        <f aca="false">SUM(high_v5_m!C84:J84)</f>
        <v>2030149.63184405</v>
      </c>
      <c r="O96" s="7"/>
      <c r="P96" s="7"/>
      <c r="Q96" s="42" t="n">
        <f aca="false">I96*5.5017049523</f>
        <v>143607326.835411</v>
      </c>
      <c r="R96" s="42"/>
      <c r="S96" s="42"/>
      <c r="T96" s="7"/>
      <c r="U96" s="7"/>
      <c r="V96" s="42" t="n">
        <f aca="false">K96*5.5017049523</f>
        <v>19427390.0360799</v>
      </c>
      <c r="W96" s="42" t="n">
        <f aca="false">M96*5.5017049523</f>
        <v>600847.114517892</v>
      </c>
      <c r="X96" s="42" t="n">
        <f aca="false">N96*5.1890047538+L96*5.5017049523</f>
        <v>17369965.6656159</v>
      </c>
      <c r="Y96" s="42" t="n">
        <f aca="false">N96*5.1890047538</f>
        <v>10534456.0905641</v>
      </c>
      <c r="Z96" s="42" t="n">
        <f aca="false">L96*5.5017049523</f>
        <v>6835509.57505178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75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33" t="n">
        <f aca="false">high_v2_m!D85+temporary_pension_bonus_high!B85</f>
        <v>30958953.121904</v>
      </c>
      <c r="G97" s="133" t="n">
        <f aca="false">high_v2_m!E85+temporary_pension_bonus_high!B85</f>
        <v>29609173.5477952</v>
      </c>
      <c r="H97" s="42" t="n">
        <f aca="false">F97-J97</f>
        <v>27250391.7029834</v>
      </c>
      <c r="I97" s="42" t="n">
        <f aca="false">G97-K97</f>
        <v>26011868.9714422</v>
      </c>
      <c r="J97" s="133" t="n">
        <f aca="false">high_v2_m!J85</f>
        <v>3708561.41892058</v>
      </c>
      <c r="K97" s="133" t="n">
        <f aca="false">high_v2_m!K85</f>
        <v>3597304.57635297</v>
      </c>
      <c r="L97" s="42" t="n">
        <f aca="false">H97-I97</f>
        <v>1238522.73154119</v>
      </c>
      <c r="M97" s="42" t="n">
        <f aca="false">J97-K97</f>
        <v>111256.84256761</v>
      </c>
      <c r="N97" s="133" t="n">
        <f aca="false">SUM(high_v5_m!C85:J85)</f>
        <v>2056480.88325891</v>
      </c>
      <c r="O97" s="7"/>
      <c r="P97" s="7"/>
      <c r="Q97" s="42" t="n">
        <f aca="false">I97*5.5017049523</f>
        <v>143109628.338762</v>
      </c>
      <c r="R97" s="42"/>
      <c r="S97" s="42"/>
      <c r="T97" s="7"/>
      <c r="U97" s="7"/>
      <c r="V97" s="42" t="n">
        <f aca="false">K97*5.5017049523</f>
        <v>19791308.4026526</v>
      </c>
      <c r="W97" s="42" t="n">
        <f aca="false">M97*5.5017049523</f>
        <v>612102.321731479</v>
      </c>
      <c r="X97" s="42" t="n">
        <f aca="false">N97*5.1890047538+L97*5.5017049523</f>
        <v>17485075.7249856</v>
      </c>
      <c r="Y97" s="42" t="n">
        <f aca="false">N97*5.1890047538</f>
        <v>10671089.0793293</v>
      </c>
      <c r="Z97" s="42" t="n">
        <f aca="false">L97*5.5017049523</f>
        <v>6813986.64565629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75" hidden="false" customHeight="false" outlineLevel="0" collapsed="false">
      <c r="A98" s="40"/>
      <c r="B98" s="5"/>
      <c r="C98" s="40" t="n">
        <f aca="false">C94+1</f>
        <v>2036</v>
      </c>
      <c r="D98" s="40" t="n">
        <f aca="false">D94</f>
        <v>1</v>
      </c>
      <c r="E98" s="40" t="n">
        <v>245</v>
      </c>
      <c r="F98" s="131" t="n">
        <f aca="false">high_v2_m!D86+temporary_pension_bonus_high!B86</f>
        <v>31219780.1951558</v>
      </c>
      <c r="G98" s="131" t="n">
        <f aca="false">high_v2_m!E86+temporary_pension_bonus_high!B86</f>
        <v>29857775.3194702</v>
      </c>
      <c r="H98" s="8" t="n">
        <f aca="false">F98-J98</f>
        <v>27429157.2891925</v>
      </c>
      <c r="I98" s="8" t="n">
        <f aca="false">G98-K98</f>
        <v>26180871.1006858</v>
      </c>
      <c r="J98" s="131" t="n">
        <f aca="false">high_v2_m!J86</f>
        <v>3790622.90596327</v>
      </c>
      <c r="K98" s="131" t="n">
        <f aca="false">high_v2_m!K86</f>
        <v>3676904.21878437</v>
      </c>
      <c r="L98" s="8" t="n">
        <f aca="false">H98-I98</f>
        <v>1248286.1885067</v>
      </c>
      <c r="M98" s="8" t="n">
        <f aca="false">J98-K98</f>
        <v>113718.6871789</v>
      </c>
      <c r="N98" s="131" t="n">
        <f aca="false">SUM(high_v5_m!C86:J86)</f>
        <v>2517686.5267897</v>
      </c>
      <c r="O98" s="5"/>
      <c r="P98" s="5"/>
      <c r="Q98" s="8" t="n">
        <f aca="false">I98*5.5017049523</f>
        <v>144039428.190171</v>
      </c>
      <c r="R98" s="8"/>
      <c r="S98" s="8"/>
      <c r="T98" s="5"/>
      <c r="U98" s="5"/>
      <c r="V98" s="8" t="n">
        <f aca="false">K98*5.5017049523</f>
        <v>20229242.1496187</v>
      </c>
      <c r="W98" s="8" t="n">
        <f aca="false">M98*5.5017049523</f>
        <v>625646.664421209</v>
      </c>
      <c r="X98" s="8" t="n">
        <f aca="false">N98*5.1890047538+L98*5.5017049523</f>
        <v>19931989.6612849</v>
      </c>
      <c r="Y98" s="8" t="n">
        <f aca="false">N98*5.1890047538</f>
        <v>13064287.3560899</v>
      </c>
      <c r="Z98" s="8" t="n">
        <f aca="false">L98*5.5017049523</f>
        <v>6867702.30519498</v>
      </c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</row>
    <row r="99" customFormat="false" ht="12.75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33" t="n">
        <f aca="false">high_v2_m!D87+temporary_pension_bonus_high!B87</f>
        <v>31347848.8415186</v>
      </c>
      <c r="G99" s="133" t="n">
        <f aca="false">high_v2_m!E87+temporary_pension_bonus_high!B87</f>
        <v>29980678.3029648</v>
      </c>
      <c r="H99" s="42" t="n">
        <f aca="false">F99-J99</f>
        <v>27480849.4178576</v>
      </c>
      <c r="I99" s="42" t="n">
        <f aca="false">G99-K99</f>
        <v>26229688.8620136</v>
      </c>
      <c r="J99" s="133" t="n">
        <f aca="false">high_v2_m!J87</f>
        <v>3866999.42366104</v>
      </c>
      <c r="K99" s="133" t="n">
        <f aca="false">high_v2_m!K87</f>
        <v>3750989.44095121</v>
      </c>
      <c r="L99" s="42" t="n">
        <f aca="false">H99-I99</f>
        <v>1251160.55584397</v>
      </c>
      <c r="M99" s="42" t="n">
        <f aca="false">J99-K99</f>
        <v>116009.98270983</v>
      </c>
      <c r="N99" s="133" t="n">
        <f aca="false">SUM(high_v5_m!C87:J87)</f>
        <v>1990215.95387163</v>
      </c>
      <c r="O99" s="7"/>
      <c r="P99" s="7"/>
      <c r="Q99" s="42" t="n">
        <f aca="false">I99*5.5017049523</f>
        <v>144308009.109428</v>
      </c>
      <c r="R99" s="42"/>
      <c r="S99" s="42"/>
      <c r="T99" s="7"/>
      <c r="U99" s="7"/>
      <c r="V99" s="42" t="n">
        <f aca="false">K99*5.5017049523</f>
        <v>20636837.1833063</v>
      </c>
      <c r="W99" s="42" t="n">
        <f aca="false">M99*5.5017049523</f>
        <v>638252.69639091</v>
      </c>
      <c r="X99" s="42" t="n">
        <f aca="false">N99*5.1890047538+L99*5.5017049523</f>
        <v>17210756.2719377</v>
      </c>
      <c r="Y99" s="42" t="n">
        <f aca="false">N99*5.1890047538</f>
        <v>10327240.0457285</v>
      </c>
      <c r="Z99" s="42" t="n">
        <f aca="false">L99*5.5017049523</f>
        <v>6883516.22620918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75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33" t="n">
        <f aca="false">high_v2_m!D88+temporary_pension_bonus_high!B88</f>
        <v>31549339.9128922</v>
      </c>
      <c r="G100" s="133" t="n">
        <f aca="false">high_v2_m!E88+temporary_pension_bonus_high!B88</f>
        <v>30172495.5694411</v>
      </c>
      <c r="H100" s="42" t="n">
        <f aca="false">F100-J100</f>
        <v>27618210.8981352</v>
      </c>
      <c r="I100" s="42" t="n">
        <f aca="false">G100-K100</f>
        <v>26359300.4251268</v>
      </c>
      <c r="J100" s="133" t="n">
        <f aca="false">high_v2_m!J88</f>
        <v>3931129.01475704</v>
      </c>
      <c r="K100" s="133" t="n">
        <f aca="false">high_v2_m!K88</f>
        <v>3813195.14431433</v>
      </c>
      <c r="L100" s="42" t="n">
        <f aca="false">H100-I100</f>
        <v>1258910.47300839</v>
      </c>
      <c r="M100" s="42" t="n">
        <f aca="false">J100-K100</f>
        <v>117933.87044271</v>
      </c>
      <c r="N100" s="133" t="n">
        <f aca="false">SUM(high_v5_m!C88:J88)</f>
        <v>1966083.4375602</v>
      </c>
      <c r="O100" s="7"/>
      <c r="P100" s="7"/>
      <c r="Q100" s="42" t="n">
        <f aca="false">I100*5.5017049523</f>
        <v>145021093.688083</v>
      </c>
      <c r="R100" s="42"/>
      <c r="S100" s="42"/>
      <c r="T100" s="7"/>
      <c r="U100" s="7"/>
      <c r="V100" s="42" t="n">
        <f aca="false">K100*5.5017049523</f>
        <v>20979074.6095605</v>
      </c>
      <c r="W100" s="42" t="n">
        <f aca="false">M100*5.5017049523</f>
        <v>648837.359058564</v>
      </c>
      <c r="X100" s="42" t="n">
        <f aca="false">N100*5.1890047538+L100*5.5017049523</f>
        <v>17128170.2877199</v>
      </c>
      <c r="Y100" s="42" t="n">
        <f aca="false">N100*5.1890047538</f>
        <v>10202016.3038673</v>
      </c>
      <c r="Z100" s="42" t="n">
        <f aca="false">L100*5.5017049523</f>
        <v>6926153.9838526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75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33" t="n">
        <f aca="false">high_v2_m!D89+temporary_pension_bonus_high!B89</f>
        <v>31793682.3003383</v>
      </c>
      <c r="G101" s="133" t="n">
        <f aca="false">high_v2_m!E89+temporary_pension_bonus_high!B89</f>
        <v>30404625.6391111</v>
      </c>
      <c r="H101" s="42" t="n">
        <f aca="false">F101-J101</f>
        <v>27767951.219749</v>
      </c>
      <c r="I101" s="42" t="n">
        <f aca="false">G101-K101</f>
        <v>26499666.4909395</v>
      </c>
      <c r="J101" s="133" t="n">
        <f aca="false">high_v2_m!J89</f>
        <v>4025731.08058933</v>
      </c>
      <c r="K101" s="133" t="n">
        <f aca="false">high_v2_m!K89</f>
        <v>3904959.14817165</v>
      </c>
      <c r="L101" s="42" t="n">
        <f aca="false">H101-I101</f>
        <v>1268284.72880952</v>
      </c>
      <c r="M101" s="42" t="n">
        <f aca="false">J101-K101</f>
        <v>120771.93241768</v>
      </c>
      <c r="N101" s="133" t="n">
        <f aca="false">SUM(high_v5_m!C89:J89)</f>
        <v>1954352.45491212</v>
      </c>
      <c r="O101" s="7"/>
      <c r="P101" s="7"/>
      <c r="Q101" s="42" t="n">
        <f aca="false">I101*5.5017049523</f>
        <v>145793346.3675</v>
      </c>
      <c r="R101" s="42"/>
      <c r="S101" s="42"/>
      <c r="T101" s="7"/>
      <c r="U101" s="7"/>
      <c r="V101" s="42" t="n">
        <f aca="false">K101*5.5017049523</f>
        <v>21483933.0840252</v>
      </c>
      <c r="W101" s="42" t="n">
        <f aca="false">M101*5.5017049523</f>
        <v>664451.538681191</v>
      </c>
      <c r="X101" s="42" t="n">
        <f aca="false">N101*5.1890047538+L101*5.5017049523</f>
        <v>17118872.5525575</v>
      </c>
      <c r="Y101" s="42" t="n">
        <f aca="false">N101*5.1890047538</f>
        <v>10141144.1791397</v>
      </c>
      <c r="Z101" s="42" t="n">
        <f aca="false">L101*5.5017049523</f>
        <v>6977728.3734178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75" hidden="false" customHeight="false" outlineLevel="0" collapsed="false">
      <c r="A102" s="40"/>
      <c r="B102" s="5"/>
      <c r="C102" s="40" t="n">
        <f aca="false">C98+1</f>
        <v>2037</v>
      </c>
      <c r="D102" s="40" t="n">
        <f aca="false">D98</f>
        <v>1</v>
      </c>
      <c r="E102" s="40" t="n">
        <v>249</v>
      </c>
      <c r="F102" s="131" t="n">
        <f aca="false">high_v2_m!D90+temporary_pension_bonus_high!B90</f>
        <v>31995132.9482012</v>
      </c>
      <c r="G102" s="131" t="n">
        <f aca="false">high_v2_m!E90+temporary_pension_bonus_high!B90</f>
        <v>30596479.0831993</v>
      </c>
      <c r="H102" s="8" t="n">
        <f aca="false">F102-J102</f>
        <v>27901460.2825679</v>
      </c>
      <c r="I102" s="8" t="n">
        <f aca="false">G102-K102</f>
        <v>26625616.597535</v>
      </c>
      <c r="J102" s="131" t="n">
        <f aca="false">high_v2_m!J90</f>
        <v>4093672.66563326</v>
      </c>
      <c r="K102" s="131" t="n">
        <f aca="false">high_v2_m!K90</f>
        <v>3970862.48566427</v>
      </c>
      <c r="L102" s="8" t="n">
        <f aca="false">H102-I102</f>
        <v>1275843.68503291</v>
      </c>
      <c r="M102" s="8" t="n">
        <f aca="false">J102-K102</f>
        <v>122810.17996899</v>
      </c>
      <c r="N102" s="131" t="n">
        <f aca="false">SUM(high_v5_m!C90:J90)</f>
        <v>2414920.80711329</v>
      </c>
      <c r="O102" s="5"/>
      <c r="P102" s="5"/>
      <c r="Q102" s="8" t="n">
        <f aca="false">I102*5.5017049523</f>
        <v>146486286.6927</v>
      </c>
      <c r="R102" s="8"/>
      <c r="S102" s="8"/>
      <c r="T102" s="5"/>
      <c r="U102" s="5"/>
      <c r="V102" s="8" t="n">
        <f aca="false">K102*5.5017049523</f>
        <v>21846513.8022814</v>
      </c>
      <c r="W102" s="8" t="n">
        <f aca="false">M102*5.5017049523</f>
        <v>675665.375328246</v>
      </c>
      <c r="X102" s="8" t="n">
        <f aca="false">N102*5.1890047538+L102*5.5017049523</f>
        <v>19550351.0684676</v>
      </c>
      <c r="Y102" s="8" t="n">
        <f aca="false">N102*5.1890047538</f>
        <v>12531035.5481614</v>
      </c>
      <c r="Z102" s="8" t="n">
        <f aca="false">L102*5.5017049523</f>
        <v>7019315.52030625</v>
      </c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</row>
    <row r="103" customFormat="false" ht="12.75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33" t="n">
        <f aca="false">high_v2_m!D91+temporary_pension_bonus_high!B91</f>
        <v>32302162.4701385</v>
      </c>
      <c r="G103" s="133" t="n">
        <f aca="false">high_v2_m!E91+temporary_pension_bonus_high!B91</f>
        <v>30889475.4011986</v>
      </c>
      <c r="H103" s="42" t="n">
        <f aca="false">F103-J103</f>
        <v>28112171.0663478</v>
      </c>
      <c r="I103" s="42" t="n">
        <f aca="false">G103-K103</f>
        <v>26825183.7395216</v>
      </c>
      <c r="J103" s="133" t="n">
        <f aca="false">high_v2_m!J91</f>
        <v>4189991.40379074</v>
      </c>
      <c r="K103" s="133" t="n">
        <f aca="false">high_v2_m!K91</f>
        <v>4064291.66167702</v>
      </c>
      <c r="L103" s="42" t="n">
        <f aca="false">H103-I103</f>
        <v>1286987.32682618</v>
      </c>
      <c r="M103" s="42" t="n">
        <f aca="false">J103-K103</f>
        <v>125699.74211372</v>
      </c>
      <c r="N103" s="133" t="n">
        <f aca="false">SUM(high_v5_m!C91:J91)</f>
        <v>1918701.5664733</v>
      </c>
      <c r="O103" s="7"/>
      <c r="P103" s="7"/>
      <c r="Q103" s="42" t="n">
        <f aca="false">I103*5.5017049523</f>
        <v>147584246.226083</v>
      </c>
      <c r="R103" s="42"/>
      <c r="S103" s="42"/>
      <c r="T103" s="7"/>
      <c r="U103" s="7"/>
      <c r="V103" s="42" t="n">
        <f aca="false">K103*5.5017049523</f>
        <v>22360533.5626401</v>
      </c>
      <c r="W103" s="42" t="n">
        <f aca="false">M103*5.5017049523</f>
        <v>691562.893689884</v>
      </c>
      <c r="X103" s="42" t="n">
        <f aca="false">N103*5.1890047538+L103*5.5017049523</f>
        <v>17036776.0991004</v>
      </c>
      <c r="Y103" s="42" t="n">
        <f aca="false">N103*5.1890047538</f>
        <v>9956151.54955345</v>
      </c>
      <c r="Z103" s="42" t="n">
        <f aca="false">L103*5.5017049523</f>
        <v>7080624.54954696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75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33" t="n">
        <f aca="false">high_v2_m!D92+temporary_pension_bonus_high!B92</f>
        <v>32503432.596856</v>
      </c>
      <c r="G104" s="133" t="n">
        <f aca="false">high_v2_m!E92+temporary_pension_bonus_high!B92</f>
        <v>31081676.8440745</v>
      </c>
      <c r="H104" s="42" t="n">
        <f aca="false">F104-J104</f>
        <v>28199556.5742374</v>
      </c>
      <c r="I104" s="42" t="n">
        <f aca="false">G104-K104</f>
        <v>26906917.1021344</v>
      </c>
      <c r="J104" s="133" t="n">
        <f aca="false">high_v2_m!J92</f>
        <v>4303876.02261861</v>
      </c>
      <c r="K104" s="133" t="n">
        <f aca="false">high_v2_m!K92</f>
        <v>4174759.74194005</v>
      </c>
      <c r="L104" s="42" t="n">
        <f aca="false">H104-I104</f>
        <v>1292639.47210294</v>
      </c>
      <c r="M104" s="42" t="n">
        <f aca="false">J104-K104</f>
        <v>129116.280678561</v>
      </c>
      <c r="N104" s="133" t="n">
        <f aca="false">SUM(high_v5_m!C92:J92)</f>
        <v>1923040.78806781</v>
      </c>
      <c r="O104" s="7"/>
      <c r="P104" s="7"/>
      <c r="Q104" s="42" t="n">
        <f aca="false">I104*5.5017049523</f>
        <v>148033919.071939</v>
      </c>
      <c r="R104" s="42"/>
      <c r="S104" s="42"/>
      <c r="T104" s="7"/>
      <c r="U104" s="7"/>
      <c r="V104" s="42" t="n">
        <f aca="false">K104*5.5017049523</f>
        <v>22968296.3468942</v>
      </c>
      <c r="W104" s="42" t="n">
        <f aca="false">M104*5.5017049523</f>
        <v>710359.680831793</v>
      </c>
      <c r="X104" s="42" t="n">
        <f aca="false">N104*5.1890047538+L104*5.5017049523</f>
        <v>17090388.7762424</v>
      </c>
      <c r="Y104" s="42" t="n">
        <f aca="false">N104*5.1890047538</f>
        <v>9978667.79103515</v>
      </c>
      <c r="Z104" s="42" t="n">
        <f aca="false">L104*5.5017049523</f>
        <v>7111720.98520722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75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33" t="n">
        <f aca="false">high_v2_m!D93+temporary_pension_bonus_high!B93</f>
        <v>32742176.1931974</v>
      </c>
      <c r="G105" s="133" t="n">
        <f aca="false">high_v2_m!E93+temporary_pension_bonus_high!B93</f>
        <v>31309914.3675173</v>
      </c>
      <c r="H105" s="42" t="n">
        <f aca="false">F105-J105</f>
        <v>28377797.0711799</v>
      </c>
      <c r="I105" s="42" t="n">
        <f aca="false">G105-K105</f>
        <v>27076466.6191603</v>
      </c>
      <c r="J105" s="133" t="n">
        <f aca="false">high_v2_m!J93</f>
        <v>4364379.12201751</v>
      </c>
      <c r="K105" s="133" t="n">
        <f aca="false">high_v2_m!K93</f>
        <v>4233447.74835698</v>
      </c>
      <c r="L105" s="42" t="n">
        <f aca="false">H105-I105</f>
        <v>1301330.45201957</v>
      </c>
      <c r="M105" s="42" t="n">
        <f aca="false">J105-K105</f>
        <v>130931.37366053</v>
      </c>
      <c r="N105" s="133" t="n">
        <f aca="false">SUM(high_v5_m!C93:J93)</f>
        <v>1842542.26889887</v>
      </c>
      <c r="O105" s="7"/>
      <c r="P105" s="7"/>
      <c r="Q105" s="42" t="n">
        <f aca="false">I105*5.5017049523</f>
        <v>148966730.48942</v>
      </c>
      <c r="R105" s="42"/>
      <c r="S105" s="42"/>
      <c r="T105" s="7"/>
      <c r="U105" s="7"/>
      <c r="V105" s="42" t="n">
        <f aca="false">K105*5.5017049523</f>
        <v>23291180.4424389</v>
      </c>
      <c r="W105" s="42" t="n">
        <f aca="false">M105*5.5017049523</f>
        <v>720345.786879579</v>
      </c>
      <c r="X105" s="42" t="n">
        <f aca="false">N105*5.1890047538+L105*5.5017049523</f>
        <v>16720496.7848485</v>
      </c>
      <c r="Y105" s="42" t="n">
        <f aca="false">N105*5.1890047538</f>
        <v>9560960.59239366</v>
      </c>
      <c r="Z105" s="42" t="n">
        <f aca="false">L105*5.5017049523</f>
        <v>7159536.19245486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75" hidden="false" customHeight="false" outlineLevel="0" collapsed="false">
      <c r="A106" s="40"/>
      <c r="B106" s="5"/>
      <c r="C106" s="40" t="n">
        <f aca="false">C102+1</f>
        <v>2038</v>
      </c>
      <c r="D106" s="40" t="n">
        <f aca="false">D102</f>
        <v>1</v>
      </c>
      <c r="E106" s="40" t="n">
        <v>253</v>
      </c>
      <c r="F106" s="131" t="n">
        <f aca="false">high_v2_m!D94+temporary_pension_bonus_high!B94</f>
        <v>32898668.0308681</v>
      </c>
      <c r="G106" s="131" t="n">
        <f aca="false">high_v2_m!E94+temporary_pension_bonus_high!B94</f>
        <v>31458912.5884712</v>
      </c>
      <c r="H106" s="8" t="n">
        <f aca="false">F106-J106</f>
        <v>28465097.5350386</v>
      </c>
      <c r="I106" s="8" t="n">
        <f aca="false">G106-K106</f>
        <v>27158349.2075166</v>
      </c>
      <c r="J106" s="131" t="n">
        <f aca="false">high_v2_m!J94</f>
        <v>4433570.49582953</v>
      </c>
      <c r="K106" s="131" t="n">
        <f aca="false">high_v2_m!K94</f>
        <v>4300563.38095464</v>
      </c>
      <c r="L106" s="8" t="n">
        <f aca="false">H106-I106</f>
        <v>1306748.32752201</v>
      </c>
      <c r="M106" s="8" t="n">
        <f aca="false">J106-K106</f>
        <v>133007.11487489</v>
      </c>
      <c r="N106" s="131" t="n">
        <f aca="false">SUM(high_v5_m!C94:J94)</f>
        <v>2301799.65251006</v>
      </c>
      <c r="O106" s="5"/>
      <c r="P106" s="5"/>
      <c r="Q106" s="8" t="n">
        <f aca="false">I106*5.5017049523</f>
        <v>149417224.331287</v>
      </c>
      <c r="R106" s="8"/>
      <c r="S106" s="8"/>
      <c r="T106" s="5"/>
      <c r="U106" s="5"/>
      <c r="V106" s="8" t="n">
        <f aca="false">K106*5.5017049523</f>
        <v>23660430.8506782</v>
      </c>
      <c r="W106" s="8" t="n">
        <f aca="false">M106*5.5017049523</f>
        <v>731765.902598318</v>
      </c>
      <c r="X106" s="8" t="n">
        <f aca="false">N106*5.1890047538+L106*5.5017049523</f>
        <v>19133393.0841075</v>
      </c>
      <c r="Y106" s="8" t="n">
        <f aca="false">N106*5.1890047538</f>
        <v>11944049.3391699</v>
      </c>
      <c r="Z106" s="8" t="n">
        <f aca="false">L106*5.5017049523</f>
        <v>7189343.74493758</v>
      </c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</row>
    <row r="107" customFormat="false" ht="12.75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33" t="n">
        <f aca="false">high_v2_m!D95+temporary_pension_bonus_high!B95</f>
        <v>33105225.1435374</v>
      </c>
      <c r="G107" s="133" t="n">
        <f aca="false">high_v2_m!E95+temporary_pension_bonus_high!B95</f>
        <v>31655726.5998488</v>
      </c>
      <c r="H107" s="42" t="n">
        <f aca="false">F107-J107</f>
        <v>28592733.9567738</v>
      </c>
      <c r="I107" s="42" t="n">
        <f aca="false">G107-K107</f>
        <v>27278610.1486881</v>
      </c>
      <c r="J107" s="133" t="n">
        <f aca="false">high_v2_m!J95</f>
        <v>4512491.1867636</v>
      </c>
      <c r="K107" s="133" t="n">
        <f aca="false">high_v2_m!K95</f>
        <v>4377116.4511607</v>
      </c>
      <c r="L107" s="42" t="n">
        <f aca="false">H107-I107</f>
        <v>1314123.8080857</v>
      </c>
      <c r="M107" s="42" t="n">
        <f aca="false">J107-K107</f>
        <v>135374.7356029</v>
      </c>
      <c r="N107" s="133" t="n">
        <f aca="false">SUM(high_v5_m!C95:J95)</f>
        <v>1845229.77124112</v>
      </c>
      <c r="O107" s="7"/>
      <c r="P107" s="7"/>
      <c r="Q107" s="42" t="n">
        <f aca="false">I107*5.5017049523</f>
        <v>150078864.546898</v>
      </c>
      <c r="R107" s="42"/>
      <c r="S107" s="42"/>
      <c r="T107" s="7"/>
      <c r="U107" s="7"/>
      <c r="V107" s="42" t="n">
        <f aca="false">K107*5.5017049523</f>
        <v>24081603.2561446</v>
      </c>
      <c r="W107" s="42" t="n">
        <f aca="false">M107*5.5017049523</f>
        <v>744791.85328278</v>
      </c>
      <c r="X107" s="42" t="n">
        <f aca="false">N107*5.1890047538+L107*5.5017049523</f>
        <v>16804827.5177039</v>
      </c>
      <c r="Y107" s="42" t="n">
        <f aca="false">N107*5.1890047538</f>
        <v>9574906.05482347</v>
      </c>
      <c r="Z107" s="42" t="n">
        <f aca="false">L107*5.5017049523</f>
        <v>7229921.46288042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75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33" t="n">
        <f aca="false">high_v2_m!D96+temporary_pension_bonus_high!B96</f>
        <v>33419423.6620166</v>
      </c>
      <c r="G108" s="133" t="n">
        <f aca="false">high_v2_m!E96+temporary_pension_bonus_high!B96</f>
        <v>31954659.0999435</v>
      </c>
      <c r="H108" s="42" t="n">
        <f aca="false">F108-J108</f>
        <v>28833424.8902418</v>
      </c>
      <c r="I108" s="42" t="n">
        <f aca="false">G108-K108</f>
        <v>27506240.2913219</v>
      </c>
      <c r="J108" s="133" t="n">
        <f aca="false">high_v2_m!J96</f>
        <v>4585998.77177484</v>
      </c>
      <c r="K108" s="133" t="n">
        <f aca="false">high_v2_m!K96</f>
        <v>4448418.80862159</v>
      </c>
      <c r="L108" s="42" t="n">
        <f aca="false">H108-I108</f>
        <v>1327184.59891985</v>
      </c>
      <c r="M108" s="42" t="n">
        <f aca="false">J108-K108</f>
        <v>137579.96315325</v>
      </c>
      <c r="N108" s="133" t="n">
        <f aca="false">SUM(high_v5_m!C96:J96)</f>
        <v>1805615.47368786</v>
      </c>
      <c r="O108" s="7"/>
      <c r="P108" s="7"/>
      <c r="Q108" s="42" t="n">
        <f aca="false">I108*5.5017049523</f>
        <v>151331218.42992</v>
      </c>
      <c r="R108" s="42"/>
      <c r="S108" s="42"/>
      <c r="T108" s="7"/>
      <c r="U108" s="7"/>
      <c r="V108" s="42" t="n">
        <f aca="false">K108*5.5017049523</f>
        <v>24473887.7892979</v>
      </c>
      <c r="W108" s="42" t="n">
        <f aca="false">M108*5.5017049523</f>
        <v>756924.364617485</v>
      </c>
      <c r="X108" s="42" t="n">
        <f aca="false">N108*5.1890047538+L108*5.5017049523</f>
        <v>16671125.3569948</v>
      </c>
      <c r="Y108" s="42" t="n">
        <f aca="false">N108*5.1890047538</f>
        <v>9369347.27650114</v>
      </c>
      <c r="Z108" s="42" t="n">
        <f aca="false">L108*5.5017049523</f>
        <v>7301778.08049363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75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33" t="n">
        <f aca="false">high_v2_m!D97+temporary_pension_bonus_high!B97</f>
        <v>33475462.242471</v>
      </c>
      <c r="G109" s="133" t="n">
        <f aca="false">high_v2_m!E97+temporary_pension_bonus_high!B97</f>
        <v>32008638.1430004</v>
      </c>
      <c r="H109" s="42" t="n">
        <f aca="false">F109-J109</f>
        <v>28848087.8734833</v>
      </c>
      <c r="I109" s="42" t="n">
        <f aca="false">G109-K109</f>
        <v>27520085.0050824</v>
      </c>
      <c r="J109" s="133" t="n">
        <f aca="false">high_v2_m!J97</f>
        <v>4627374.36898765</v>
      </c>
      <c r="K109" s="133" t="n">
        <f aca="false">high_v2_m!K97</f>
        <v>4488553.13791802</v>
      </c>
      <c r="L109" s="42" t="n">
        <f aca="false">H109-I109</f>
        <v>1328002.86840096</v>
      </c>
      <c r="M109" s="42" t="n">
        <f aca="false">J109-K109</f>
        <v>138821.23106963</v>
      </c>
      <c r="N109" s="133" t="n">
        <f aca="false">SUM(high_v5_m!C97:J97)</f>
        <v>1854875.76518934</v>
      </c>
      <c r="O109" s="7"/>
      <c r="P109" s="7"/>
      <c r="Q109" s="42" t="n">
        <f aca="false">I109*5.5017049523</f>
        <v>151407387.960179</v>
      </c>
      <c r="R109" s="42"/>
      <c r="S109" s="42"/>
      <c r="T109" s="7"/>
      <c r="U109" s="7"/>
      <c r="V109" s="42" t="n">
        <f aca="false">K109*5.5017049523</f>
        <v>24694695.0275453</v>
      </c>
      <c r="W109" s="42" t="n">
        <f aca="false">M109*5.5017049523</f>
        <v>763753.454460166</v>
      </c>
      <c r="X109" s="42" t="n">
        <f aca="false">N109*5.1890047538+L109*5.5017049523</f>
        <v>16931239.1210261</v>
      </c>
      <c r="Y109" s="42" t="n">
        <f aca="false">N109*5.1890047538</f>
        <v>9624959.16327588</v>
      </c>
      <c r="Z109" s="42" t="n">
        <f aca="false">L109*5.5017049523</f>
        <v>7306279.95775019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75" hidden="false" customHeight="false" outlineLevel="0" collapsed="false">
      <c r="A110" s="40"/>
      <c r="B110" s="5"/>
      <c r="C110" s="40" t="n">
        <f aca="false">C106+1</f>
        <v>2039</v>
      </c>
      <c r="D110" s="40" t="n">
        <f aca="false">D106</f>
        <v>1</v>
      </c>
      <c r="E110" s="40" t="n">
        <v>257</v>
      </c>
      <c r="F110" s="131" t="n">
        <f aca="false">high_v2_m!D98+temporary_pension_bonus_high!B98</f>
        <v>33793303.3697237</v>
      </c>
      <c r="G110" s="131" t="n">
        <f aca="false">high_v2_m!E98+temporary_pension_bonus_high!B98</f>
        <v>32310602.9906077</v>
      </c>
      <c r="H110" s="8" t="n">
        <f aca="false">F110-J110</f>
        <v>29054295.2499667</v>
      </c>
      <c r="I110" s="8" t="n">
        <f aca="false">G110-K110</f>
        <v>27713765.1144434</v>
      </c>
      <c r="J110" s="131" t="n">
        <f aca="false">high_v2_m!J98</f>
        <v>4739008.119757</v>
      </c>
      <c r="K110" s="131" t="n">
        <f aca="false">high_v2_m!K98</f>
        <v>4596837.87616429</v>
      </c>
      <c r="L110" s="8" t="n">
        <f aca="false">H110-I110</f>
        <v>1340530.13552329</v>
      </c>
      <c r="M110" s="8" t="n">
        <f aca="false">J110-K110</f>
        <v>142170.24359271</v>
      </c>
      <c r="N110" s="131" t="n">
        <f aca="false">SUM(high_v5_m!C98:J98)</f>
        <v>2335899.16995238</v>
      </c>
      <c r="O110" s="5"/>
      <c r="P110" s="5"/>
      <c r="Q110" s="8" t="n">
        <f aca="false">I110*5.5017049523</f>
        <v>152472958.777012</v>
      </c>
      <c r="R110" s="8"/>
      <c r="S110" s="8"/>
      <c r="T110" s="5"/>
      <c r="U110" s="5"/>
      <c r="V110" s="8" t="n">
        <f aca="false">K110*5.5017049523</f>
        <v>25290445.7082133</v>
      </c>
      <c r="W110" s="8" t="n">
        <f aca="false">M110*5.5017049523</f>
        <v>782178.733243711</v>
      </c>
      <c r="X110" s="8" t="n">
        <f aca="false">N110*5.1890047538+L110*5.5017049523</f>
        <v>19496193.1825963</v>
      </c>
      <c r="Y110" s="8" t="n">
        <f aca="false">N110*5.1890047538</f>
        <v>12120991.8972804</v>
      </c>
      <c r="Z110" s="8" t="n">
        <f aca="false">L110*5.5017049523</f>
        <v>7375201.28531587</v>
      </c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</row>
    <row r="111" customFormat="false" ht="12.75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33" t="n">
        <f aca="false">high_v2_m!D99+temporary_pension_bonus_high!B99</f>
        <v>33980403.7621824</v>
      </c>
      <c r="G111" s="133" t="n">
        <f aca="false">high_v2_m!E99+temporary_pension_bonus_high!B99</f>
        <v>32490215.135033</v>
      </c>
      <c r="H111" s="42" t="n">
        <f aca="false">F111-J111</f>
        <v>29111721.571085</v>
      </c>
      <c r="I111" s="42" t="n">
        <f aca="false">G111-K111</f>
        <v>27767593.4096685</v>
      </c>
      <c r="J111" s="133" t="n">
        <f aca="false">high_v2_m!J99</f>
        <v>4868682.19109738</v>
      </c>
      <c r="K111" s="133" t="n">
        <f aca="false">high_v2_m!K99</f>
        <v>4722621.72536446</v>
      </c>
      <c r="L111" s="42" t="n">
        <f aca="false">H111-I111</f>
        <v>1344128.16141648</v>
      </c>
      <c r="M111" s="42" t="n">
        <f aca="false">J111-K111</f>
        <v>146060.46573292</v>
      </c>
      <c r="N111" s="133" t="n">
        <f aca="false">SUM(high_v5_m!C99:J99)</f>
        <v>1890479.30836496</v>
      </c>
      <c r="O111" s="7"/>
      <c r="P111" s="7"/>
      <c r="Q111" s="42" t="n">
        <f aca="false">I111*5.5017049523</f>
        <v>152769106.175426</v>
      </c>
      <c r="R111" s="42"/>
      <c r="S111" s="42"/>
      <c r="T111" s="7"/>
      <c r="U111" s="7"/>
      <c r="V111" s="42" t="n">
        <f aca="false">K111*5.5017049523</f>
        <v>25982471.3342772</v>
      </c>
      <c r="W111" s="42" t="n">
        <f aca="false">M111*5.5017049523</f>
        <v>803581.58765805</v>
      </c>
      <c r="X111" s="42" t="n">
        <f aca="false">N111*5.1890047538+L111*5.5017049523</f>
        <v>17204702.6802573</v>
      </c>
      <c r="Y111" s="42" t="n">
        <f aca="false">N111*5.1890047538</f>
        <v>9809706.11806632</v>
      </c>
      <c r="Z111" s="42" t="n">
        <f aca="false">L111*5.5017049523</f>
        <v>7394996.56219093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75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33" t="n">
        <f aca="false">high_v2_m!D100+temporary_pension_bonus_high!B100</f>
        <v>34218544.8436706</v>
      </c>
      <c r="G112" s="133" t="n">
        <f aca="false">high_v2_m!E100+temporary_pension_bonus_high!B100</f>
        <v>32717276.7760171</v>
      </c>
      <c r="H112" s="42" t="n">
        <f aca="false">F112-J112</f>
        <v>29292045.1233365</v>
      </c>
      <c r="I112" s="42" t="n">
        <f aca="false">G112-K112</f>
        <v>27938572.047293</v>
      </c>
      <c r="J112" s="133" t="n">
        <f aca="false">high_v2_m!J100</f>
        <v>4926499.7203341</v>
      </c>
      <c r="K112" s="133" t="n">
        <f aca="false">high_v2_m!K100</f>
        <v>4778704.72872408</v>
      </c>
      <c r="L112" s="42" t="n">
        <f aca="false">H112-I112</f>
        <v>1353473.07604348</v>
      </c>
      <c r="M112" s="42" t="n">
        <f aca="false">J112-K112</f>
        <v>147794.991610019</v>
      </c>
      <c r="N112" s="133" t="n">
        <f aca="false">SUM(high_v5_m!C100:J100)</f>
        <v>1825884.50307222</v>
      </c>
      <c r="O112" s="7"/>
      <c r="P112" s="7"/>
      <c r="Q112" s="42" t="n">
        <f aca="false">I112*5.5017049523</f>
        <v>153709780.192782</v>
      </c>
      <c r="R112" s="42"/>
      <c r="S112" s="42"/>
      <c r="T112" s="7"/>
      <c r="U112" s="7"/>
      <c r="V112" s="42" t="n">
        <f aca="false">K112*5.5017049523</f>
        <v>26291023.4716007</v>
      </c>
      <c r="W112" s="42" t="n">
        <f aca="false">M112*5.5017049523</f>
        <v>813124.437265981</v>
      </c>
      <c r="X112" s="42" t="n">
        <f aca="false">N112*5.1890047538+L112*5.5017049523</f>
        <v>16920932.8916046</v>
      </c>
      <c r="Y112" s="42" t="n">
        <f aca="false">N112*5.1890047538</f>
        <v>9474523.36633148</v>
      </c>
      <c r="Z112" s="42" t="n">
        <f aca="false">L112*5.5017049523</f>
        <v>7446409.52527314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75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33" t="n">
        <f aca="false">high_v2_m!D101+temporary_pension_bonus_high!B101</f>
        <v>34501120.1748013</v>
      </c>
      <c r="G113" s="133" t="n">
        <f aca="false">high_v2_m!E101+temporary_pension_bonus_high!B101</f>
        <v>32985567.2359188</v>
      </c>
      <c r="H113" s="42" t="n">
        <f aca="false">F113-J113</f>
        <v>29517475.0614696</v>
      </c>
      <c r="I113" s="42" t="n">
        <f aca="false">G113-K113</f>
        <v>28151431.4759871</v>
      </c>
      <c r="J113" s="133" t="n">
        <f aca="false">high_v2_m!J101</f>
        <v>4983645.11333169</v>
      </c>
      <c r="K113" s="133" t="n">
        <f aca="false">high_v2_m!K101</f>
        <v>4834135.75993174</v>
      </c>
      <c r="L113" s="42" t="n">
        <f aca="false">H113-I113</f>
        <v>1366043.58548255</v>
      </c>
      <c r="M113" s="42" t="n">
        <f aca="false">J113-K113</f>
        <v>149509.35339995</v>
      </c>
      <c r="N113" s="133" t="n">
        <f aca="false">SUM(high_v5_m!C101:J101)</f>
        <v>1815446.32684648</v>
      </c>
      <c r="O113" s="7"/>
      <c r="P113" s="7"/>
      <c r="Q113" s="42" t="n">
        <f aca="false">I113*5.5017049523</f>
        <v>154880869.965772</v>
      </c>
      <c r="R113" s="42"/>
      <c r="S113" s="42"/>
      <c r="T113" s="7"/>
      <c r="U113" s="7"/>
      <c r="V113" s="42" t="n">
        <f aca="false">K113*5.5017049523</f>
        <v>26595988.650507</v>
      </c>
      <c r="W113" s="42" t="n">
        <f aca="false">M113*5.5017049523</f>
        <v>822556.350015676</v>
      </c>
      <c r="X113" s="42" t="n">
        <f aca="false">N113*5.1890047538+L113*5.5017049523</f>
        <v>16935928.3795821</v>
      </c>
      <c r="Y113" s="42" t="n">
        <f aca="false">N113*5.1890047538</f>
        <v>9420359.62027516</v>
      </c>
      <c r="Z113" s="42" t="n">
        <f aca="false">L113*5.5017049523</f>
        <v>7515568.75930697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75" hidden="false" customHeight="false" outlineLevel="0" collapsed="false">
      <c r="A114" s="40"/>
      <c r="B114" s="5"/>
      <c r="C114" s="40" t="n">
        <f aca="false">C110+1</f>
        <v>2040</v>
      </c>
      <c r="D114" s="40" t="n">
        <f aca="false">D110</f>
        <v>1</v>
      </c>
      <c r="E114" s="40" t="n">
        <v>261</v>
      </c>
      <c r="F114" s="131" t="n">
        <f aca="false">high_v2_m!D102+temporary_pension_bonus_high!B102</f>
        <v>34602345.6294809</v>
      </c>
      <c r="G114" s="131" t="n">
        <f aca="false">high_v2_m!E102+temporary_pension_bonus_high!B102</f>
        <v>33081960.3787859</v>
      </c>
      <c r="H114" s="8" t="n">
        <f aca="false">F114-J114</f>
        <v>29569362.6708491</v>
      </c>
      <c r="I114" s="8" t="n">
        <f aca="false">G114-K114</f>
        <v>28199966.908913</v>
      </c>
      <c r="J114" s="131" t="n">
        <f aca="false">high_v2_m!J102</f>
        <v>5032982.95863181</v>
      </c>
      <c r="K114" s="131" t="n">
        <f aca="false">high_v2_m!K102</f>
        <v>4881993.46987286</v>
      </c>
      <c r="L114" s="8" t="n">
        <f aca="false">H114-I114</f>
        <v>1369395.76193605</v>
      </c>
      <c r="M114" s="8" t="n">
        <f aca="false">J114-K114</f>
        <v>150989.48875895</v>
      </c>
      <c r="N114" s="131" t="n">
        <f aca="false">SUM(high_v5_m!C102:J102)</f>
        <v>2283646.4739975</v>
      </c>
      <c r="O114" s="5"/>
      <c r="P114" s="5"/>
      <c r="Q114" s="8" t="n">
        <f aca="false">I114*5.5017049523</f>
        <v>155147897.597463</v>
      </c>
      <c r="R114" s="8"/>
      <c r="S114" s="8"/>
      <c r="T114" s="5"/>
      <c r="U114" s="5"/>
      <c r="V114" s="8" t="n">
        <f aca="false">K114*5.5017049523</f>
        <v>26859287.6502958</v>
      </c>
      <c r="W114" s="8" t="n">
        <f aca="false">M114*5.5017049523</f>
        <v>830699.618050358</v>
      </c>
      <c r="X114" s="8" t="n">
        <f aca="false">N114*5.1890047538+L114*5.5017049523</f>
        <v>19383863.8546738</v>
      </c>
      <c r="Y114" s="8" t="n">
        <f aca="false">N114*5.1890047538</f>
        <v>11849852.4095716</v>
      </c>
      <c r="Z114" s="8" t="n">
        <f aca="false">L114*5.5017049523</f>
        <v>7534011.4451022</v>
      </c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</row>
    <row r="115" customFormat="false" ht="12.75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33" t="n">
        <f aca="false">high_v2_m!D103+temporary_pension_bonus_high!B103</f>
        <v>34730569.9415286</v>
      </c>
      <c r="G115" s="133" t="n">
        <f aca="false">high_v2_m!E103+temporary_pension_bonus_high!B103</f>
        <v>33204091.9859704</v>
      </c>
      <c r="H115" s="42" t="n">
        <f aca="false">F115-J115</f>
        <v>29620791.9538486</v>
      </c>
      <c r="I115" s="42" t="n">
        <f aca="false">G115-K115</f>
        <v>28247607.3379208</v>
      </c>
      <c r="J115" s="133" t="n">
        <f aca="false">high_v2_m!J103</f>
        <v>5109777.98767997</v>
      </c>
      <c r="K115" s="133" t="n">
        <f aca="false">high_v2_m!K103</f>
        <v>4956484.64804957</v>
      </c>
      <c r="L115" s="42" t="n">
        <f aca="false">H115-I115</f>
        <v>1373184.6159278</v>
      </c>
      <c r="M115" s="42" t="n">
        <f aca="false">J115-K115</f>
        <v>153293.339630401</v>
      </c>
      <c r="N115" s="133" t="n">
        <f aca="false">SUM(high_v5_m!C103:J103)</f>
        <v>1834833.08115515</v>
      </c>
      <c r="O115" s="7"/>
      <c r="P115" s="7"/>
      <c r="Q115" s="42" t="n">
        <f aca="false">I115*5.5017049523</f>
        <v>155410001.181665</v>
      </c>
      <c r="R115" s="42"/>
      <c r="S115" s="42"/>
      <c r="T115" s="7"/>
      <c r="U115" s="7"/>
      <c r="V115" s="42" t="n">
        <f aca="false">K115*5.5017049523</f>
        <v>27269116.1341732</v>
      </c>
      <c r="W115" s="42" t="n">
        <f aca="false">M115*5.5017049523</f>
        <v>843374.725799182</v>
      </c>
      <c r="X115" s="42" t="n">
        <f aca="false">N115*5.1890047538+L115*5.5017049523</f>
        <v>17075814.1824158</v>
      </c>
      <c r="Y115" s="42" t="n">
        <f aca="false">N115*5.1890047538</f>
        <v>9520957.5805436</v>
      </c>
      <c r="Z115" s="42" t="n">
        <f aca="false">L115*5.5017049523</f>
        <v>7554856.60187217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75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33" t="n">
        <f aca="false">high_v2_m!D104+temporary_pension_bonus_high!B104</f>
        <v>34873336.4165252</v>
      </c>
      <c r="G116" s="133" t="n">
        <f aca="false">high_v2_m!E104+temporary_pension_bonus_high!B104</f>
        <v>33339663.2656178</v>
      </c>
      <c r="H116" s="42" t="n">
        <f aca="false">F116-J116</f>
        <v>29686319.7658999</v>
      </c>
      <c r="I116" s="42" t="n">
        <f aca="false">G116-K116</f>
        <v>28308257.1145113</v>
      </c>
      <c r="J116" s="133" t="n">
        <f aca="false">high_v2_m!J104</f>
        <v>5187016.65062526</v>
      </c>
      <c r="K116" s="133" t="n">
        <f aca="false">high_v2_m!K104</f>
        <v>5031406.1511065</v>
      </c>
      <c r="L116" s="42" t="n">
        <f aca="false">H116-I116</f>
        <v>1378062.65138864</v>
      </c>
      <c r="M116" s="42" t="n">
        <f aca="false">J116-K116</f>
        <v>155610.49951876</v>
      </c>
      <c r="N116" s="133" t="n">
        <f aca="false">SUM(high_v5_m!C104:J104)</f>
        <v>1724295.7489903</v>
      </c>
      <c r="O116" s="7"/>
      <c r="P116" s="7"/>
      <c r="Q116" s="42" t="n">
        <f aca="false">I116*5.5017049523</f>
        <v>155743678.357889</v>
      </c>
      <c r="R116" s="42"/>
      <c r="S116" s="42"/>
      <c r="T116" s="7"/>
      <c r="U116" s="7"/>
      <c r="V116" s="42" t="n">
        <f aca="false">K116*5.5017049523</f>
        <v>27681312.1385753</v>
      </c>
      <c r="W116" s="42" t="n">
        <f aca="false">M116*5.5017049523</f>
        <v>856123.055832236</v>
      </c>
      <c r="X116" s="42" t="n">
        <f aca="false">N116*5.1890047538+L116*5.5017049523</f>
        <v>16529072.9521923</v>
      </c>
      <c r="Y116" s="42" t="n">
        <f aca="false">N116*5.1890047538</f>
        <v>8947378.83846779</v>
      </c>
      <c r="Z116" s="42" t="n">
        <f aca="false">L116*5.5017049523</f>
        <v>7581694.11372456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75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33" t="n">
        <f aca="false">high_v2_m!D105+temporary_pension_bonus_high!B105</f>
        <v>35292873.1496584</v>
      </c>
      <c r="G117" s="133" t="n">
        <f aca="false">high_v2_m!E105+temporary_pension_bonus_high!B105</f>
        <v>33736998.9671116</v>
      </c>
      <c r="H117" s="42" t="n">
        <f aca="false">F117-J117</f>
        <v>30059547.7521558</v>
      </c>
      <c r="I117" s="42" t="n">
        <f aca="false">G117-K117</f>
        <v>28660673.3315341</v>
      </c>
      <c r="J117" s="133" t="n">
        <f aca="false">high_v2_m!J105</f>
        <v>5233325.39750256</v>
      </c>
      <c r="K117" s="133" t="n">
        <f aca="false">high_v2_m!K105</f>
        <v>5076325.63557748</v>
      </c>
      <c r="L117" s="42" t="n">
        <f aca="false">H117-I117</f>
        <v>1398874.42062172</v>
      </c>
      <c r="M117" s="42" t="n">
        <f aca="false">J117-K117</f>
        <v>156999.76192508</v>
      </c>
      <c r="N117" s="133" t="n">
        <f aca="false">SUM(high_v5_m!C105:J105)</f>
        <v>1716655.7424993</v>
      </c>
      <c r="O117" s="7"/>
      <c r="P117" s="7"/>
      <c r="Q117" s="42" t="n">
        <f aca="false">I117*5.5017049523</f>
        <v>157682568.404354</v>
      </c>
      <c r="R117" s="42"/>
      <c r="S117" s="42"/>
      <c r="T117" s="7"/>
      <c r="U117" s="7"/>
      <c r="V117" s="42" t="n">
        <f aca="false">K117*5.5017049523</f>
        <v>27928445.8887441</v>
      </c>
      <c r="W117" s="42" t="n">
        <f aca="false">M117*5.5017049523</f>
        <v>863766.367693133</v>
      </c>
      <c r="X117" s="42" t="n">
        <f aca="false">N117*5.1890047538+L117*5.5017049523</f>
        <v>16603929.1360472</v>
      </c>
      <c r="Y117" s="42" t="n">
        <f aca="false">N117*5.1890047538</f>
        <v>8907734.80846692</v>
      </c>
      <c r="Z117" s="42" t="n">
        <f aca="false">L117*5.5017049523</f>
        <v>7696194.32758029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F1" colorId="64" zoomScale="75" zoomScaleNormal="75" zoomScalePageLayoutView="100" workbookViewId="0">
      <selection pane="topLeft" activeCell="N14" activeCellId="1" sqref="A1:J105 N14"/>
    </sheetView>
  </sheetViews>
  <sheetFormatPr defaultColWidth="9.03125" defaultRowHeight="12.75" zeroHeight="false" outlineLevelRow="0" outlineLevelCol="0"/>
  <cols>
    <col collapsed="false" customWidth="true" hidden="false" outlineLevel="0" max="9" min="6" style="0" width="16"/>
  </cols>
  <sheetData>
    <row r="1" customFormat="false" ht="12.75" hidden="false" customHeight="true" outlineLevel="0" collapsed="false">
      <c r="A1" s="112"/>
      <c r="B1" s="113"/>
      <c r="C1" s="112"/>
      <c r="D1" s="112"/>
      <c r="E1" s="112"/>
      <c r="F1" s="114" t="s">
        <v>119</v>
      </c>
      <c r="G1" s="114" t="s">
        <v>120</v>
      </c>
      <c r="H1" s="112"/>
      <c r="I1" s="112"/>
      <c r="J1" s="115" t="s">
        <v>121</v>
      </c>
      <c r="K1" s="115" t="s">
        <v>122</v>
      </c>
      <c r="L1" s="112"/>
      <c r="M1" s="116"/>
      <c r="N1" s="117" t="s">
        <v>123</v>
      </c>
      <c r="O1" s="112"/>
      <c r="P1" s="113"/>
      <c r="Q1" s="112"/>
      <c r="R1" s="112"/>
      <c r="S1" s="112"/>
      <c r="T1" s="112"/>
      <c r="U1" s="113"/>
      <c r="V1" s="112"/>
      <c r="W1" s="112"/>
      <c r="X1" s="112"/>
      <c r="Y1" s="112"/>
      <c r="Z1" s="112"/>
      <c r="AA1" s="112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</row>
    <row r="2" customFormat="false" ht="12.75" hidden="false" customHeight="true" outlineLevel="0" collapsed="false">
      <c r="A2" s="112"/>
      <c r="B2" s="113"/>
      <c r="C2" s="112"/>
      <c r="D2" s="112"/>
      <c r="E2" s="112"/>
      <c r="F2" s="115" t="s">
        <v>124</v>
      </c>
      <c r="G2" s="115" t="s">
        <v>125</v>
      </c>
      <c r="H2" s="112"/>
      <c r="I2" s="112"/>
      <c r="J2" s="117"/>
      <c r="K2" s="117"/>
      <c r="L2" s="112"/>
      <c r="M2" s="116"/>
      <c r="N2" s="117" t="s">
        <v>126</v>
      </c>
      <c r="O2" s="112"/>
      <c r="P2" s="113"/>
      <c r="Q2" s="112"/>
      <c r="R2" s="112"/>
      <c r="S2" s="112"/>
      <c r="T2" s="112"/>
      <c r="U2" s="113"/>
      <c r="V2" s="112"/>
      <c r="W2" s="112"/>
      <c r="X2" s="112"/>
      <c r="Y2" s="112"/>
      <c r="Z2" s="112"/>
      <c r="AA2" s="112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</row>
    <row r="3" customFormat="false" ht="71.85" hidden="false" customHeight="true" outlineLevel="0" collapsed="false">
      <c r="A3" s="119" t="s">
        <v>127</v>
      </c>
      <c r="B3" s="120"/>
      <c r="C3" s="119" t="s">
        <v>128</v>
      </c>
      <c r="D3" s="119" t="s">
        <v>129</v>
      </c>
      <c r="E3" s="119" t="s">
        <v>130</v>
      </c>
      <c r="F3" s="121" t="s">
        <v>131</v>
      </c>
      <c r="G3" s="121" t="s">
        <v>132</v>
      </c>
      <c r="H3" s="119" t="s">
        <v>133</v>
      </c>
      <c r="I3" s="119" t="s">
        <v>134</v>
      </c>
      <c r="J3" s="121" t="s">
        <v>135</v>
      </c>
      <c r="K3" s="121" t="s">
        <v>136</v>
      </c>
      <c r="L3" s="119" t="s">
        <v>137</v>
      </c>
      <c r="M3" s="122" t="s">
        <v>138</v>
      </c>
      <c r="N3" s="121" t="s">
        <v>139</v>
      </c>
      <c r="O3" s="119" t="s">
        <v>140</v>
      </c>
      <c r="P3" s="120" t="s">
        <v>141</v>
      </c>
      <c r="Q3" s="119" t="s">
        <v>142</v>
      </c>
      <c r="R3" s="119" t="s">
        <v>143</v>
      </c>
      <c r="S3" s="119" t="s">
        <v>144</v>
      </c>
      <c r="T3" s="119" t="s">
        <v>145</v>
      </c>
      <c r="U3" s="120" t="s">
        <v>146</v>
      </c>
      <c r="V3" s="119" t="s">
        <v>147</v>
      </c>
      <c r="W3" s="119" t="s">
        <v>148</v>
      </c>
      <c r="X3" s="119" t="s">
        <v>149</v>
      </c>
      <c r="Y3" s="119" t="s">
        <v>150</v>
      </c>
      <c r="Z3" s="119" t="s">
        <v>151</v>
      </c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3"/>
      <c r="BJ3" s="123"/>
      <c r="BK3" s="123"/>
      <c r="BL3" s="123"/>
    </row>
    <row r="4" customFormat="false" ht="12.75" hidden="false" customHeight="false" outlineLevel="0" collapsed="false">
      <c r="A4" s="124" t="s">
        <v>152</v>
      </c>
      <c r="B4" s="125"/>
      <c r="C4" s="124" t="n">
        <v>2014</v>
      </c>
      <c r="D4" s="124" t="n">
        <v>1</v>
      </c>
      <c r="E4" s="124" t="n">
        <v>1005</v>
      </c>
      <c r="F4" s="126" t="n">
        <v>13919743</v>
      </c>
      <c r="G4" s="126" t="n">
        <v>13367098</v>
      </c>
      <c r="H4" s="127" t="n">
        <f aca="false">F4-J4</f>
        <v>13919743</v>
      </c>
      <c r="I4" s="127" t="n">
        <f aca="false">G4-K4</f>
        <v>13367098</v>
      </c>
      <c r="J4" s="128"/>
      <c r="K4" s="128"/>
      <c r="L4" s="127" t="n">
        <f aca="false">H4-I4</f>
        <v>552645</v>
      </c>
      <c r="M4" s="127" t="n">
        <f aca="false">J4-K4</f>
        <v>0</v>
      </c>
      <c r="N4" s="126" t="n">
        <v>2431521</v>
      </c>
      <c r="O4" s="129" t="n">
        <v>68064666.1181856</v>
      </c>
      <c r="P4" s="124" t="n">
        <f aca="false">O4/I4</f>
        <v>5.09195534574412</v>
      </c>
      <c r="Q4" s="127" t="n">
        <f aca="false">I4*5.5017049523</f>
        <v>73541829.2644794</v>
      </c>
      <c r="R4" s="127" t="n">
        <v>11018747.8054275</v>
      </c>
      <c r="S4" s="127" t="n">
        <v>2463940.91347832</v>
      </c>
      <c r="T4" s="129" t="n">
        <v>13733232.3112091</v>
      </c>
      <c r="U4" s="124" t="n">
        <f aca="false">R4/N4</f>
        <v>4.53162765422445</v>
      </c>
      <c r="V4" s="125"/>
      <c r="W4" s="125"/>
      <c r="X4" s="127" t="n">
        <f aca="false">N4*U12+L4*P13</f>
        <v>15657663.7612308</v>
      </c>
      <c r="Y4" s="127" t="n">
        <f aca="false">N4*5.1890047538</f>
        <v>12617174.0279645</v>
      </c>
      <c r="Z4" s="127" t="n">
        <f aca="false">L4*5.5017049523</f>
        <v>3040489.73336383</v>
      </c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</row>
    <row r="5" customFormat="false" ht="12.75" hidden="false" customHeight="false" outlineLevel="0" collapsed="false">
      <c r="B5" s="125"/>
      <c r="C5" s="124" t="n">
        <v>2014</v>
      </c>
      <c r="D5" s="124" t="n">
        <v>2</v>
      </c>
      <c r="E5" s="124" t="n">
        <v>1004</v>
      </c>
      <c r="F5" s="126" t="n">
        <v>14482790</v>
      </c>
      <c r="G5" s="126" t="n">
        <v>13911325</v>
      </c>
      <c r="H5" s="127" t="n">
        <f aca="false">F5-J5</f>
        <v>14482790</v>
      </c>
      <c r="I5" s="127" t="n">
        <f aca="false">G5-K5</f>
        <v>13911325</v>
      </c>
      <c r="J5" s="128"/>
      <c r="K5" s="128"/>
      <c r="L5" s="127" t="n">
        <f aca="false">H5-I5</f>
        <v>571465</v>
      </c>
      <c r="M5" s="127" t="n">
        <f aca="false">J5-K5</f>
        <v>0</v>
      </c>
      <c r="N5" s="126" t="n">
        <v>2156056</v>
      </c>
      <c r="O5" s="129" t="n">
        <v>80470827.8892677</v>
      </c>
      <c r="P5" s="124" t="n">
        <f aca="false">O5/I5</f>
        <v>5.78455523749662</v>
      </c>
      <c r="Q5" s="127" t="n">
        <f aca="false">I5*5.5017049523</f>
        <v>76536005.6455548</v>
      </c>
      <c r="R5" s="127" t="n">
        <v>13090128.797517</v>
      </c>
      <c r="S5" s="127" t="n">
        <v>2913043.96959149</v>
      </c>
      <c r="T5" s="129" t="n">
        <v>16270046.9661959</v>
      </c>
      <c r="U5" s="124" t="n">
        <f aca="false">R5/N5</f>
        <v>6.07133061363759</v>
      </c>
      <c r="V5" s="125"/>
      <c r="W5" s="125"/>
      <c r="X5" s="127" t="n">
        <f aca="false">N5*5.1890047538+L5*5.5017049523</f>
        <v>14331816.6540251</v>
      </c>
      <c r="Y5" s="127" t="n">
        <f aca="false">N5*5.1890047538</f>
        <v>11187784.833459</v>
      </c>
      <c r="Z5" s="127" t="n">
        <f aca="false">L5*5.5017049523</f>
        <v>3144031.82056612</v>
      </c>
    </row>
    <row r="6" customFormat="false" ht="12.75" hidden="false" customHeight="false" outlineLevel="0" collapsed="false">
      <c r="B6" s="125"/>
      <c r="C6" s="124" t="n">
        <v>2014</v>
      </c>
      <c r="D6" s="124" t="n">
        <v>3</v>
      </c>
      <c r="E6" s="124" t="n">
        <v>1003</v>
      </c>
      <c r="F6" s="126" t="n">
        <v>15149966</v>
      </c>
      <c r="G6" s="126" t="n">
        <v>14531608</v>
      </c>
      <c r="H6" s="127" t="n">
        <f aca="false">F6-J6</f>
        <v>15149966</v>
      </c>
      <c r="I6" s="127" t="n">
        <f aca="false">G6-K6</f>
        <v>14531608</v>
      </c>
      <c r="J6" s="128"/>
      <c r="K6" s="128"/>
      <c r="L6" s="127" t="n">
        <f aca="false">H6-I6</f>
        <v>618358</v>
      </c>
      <c r="M6" s="127" t="n">
        <f aca="false">J6-K6</f>
        <v>0</v>
      </c>
      <c r="N6" s="126" t="n">
        <v>2697106</v>
      </c>
      <c r="O6" s="129" t="n">
        <v>71025009.1540406</v>
      </c>
      <c r="P6" s="124" t="n">
        <f aca="false">O6/I6</f>
        <v>4.88762215124717</v>
      </c>
      <c r="Q6" s="127" t="n">
        <f aca="false">I6*5.5017049523</f>
        <v>79948619.6984823</v>
      </c>
      <c r="R6" s="127" t="n">
        <v>13303482.9648562</v>
      </c>
      <c r="S6" s="127" t="n">
        <v>2571105.33137627</v>
      </c>
      <c r="T6" s="129" t="n">
        <v>17670963.688597</v>
      </c>
      <c r="U6" s="124" t="n">
        <f aca="false">R6/N6</f>
        <v>4.93250282519716</v>
      </c>
      <c r="V6" s="125"/>
      <c r="W6" s="125"/>
      <c r="X6" s="127" t="n">
        <f aca="false">N6*5.1890047538+L6*5.5017049523</f>
        <v>17397319.1263968</v>
      </c>
      <c r="Y6" s="127" t="n">
        <f aca="false">N6*5.1890047538</f>
        <v>13995295.8555025</v>
      </c>
      <c r="Z6" s="127" t="n">
        <f aca="false">L6*5.5017049523</f>
        <v>3402023.27089432</v>
      </c>
    </row>
    <row r="7" customFormat="false" ht="12.75" hidden="false" customHeight="false" outlineLevel="0" collapsed="false">
      <c r="B7" s="125"/>
      <c r="C7" s="124" t="n">
        <v>2014</v>
      </c>
      <c r="D7" s="124" t="n">
        <v>4</v>
      </c>
      <c r="E7" s="124" t="n">
        <v>160</v>
      </c>
      <c r="F7" s="126" t="n">
        <v>15745971</v>
      </c>
      <c r="G7" s="126" t="n">
        <v>15148486</v>
      </c>
      <c r="H7" s="127" t="n">
        <f aca="false">F7-J7</f>
        <v>15745971</v>
      </c>
      <c r="I7" s="127" t="n">
        <f aca="false">G7-K7</f>
        <v>15148486</v>
      </c>
      <c r="J7" s="128"/>
      <c r="K7" s="128"/>
      <c r="L7" s="127" t="n">
        <f aca="false">H7-I7</f>
        <v>597485</v>
      </c>
      <c r="M7" s="127" t="n">
        <f aca="false">J7-K7</f>
        <v>0</v>
      </c>
      <c r="N7" s="126" t="n">
        <v>2598761</v>
      </c>
      <c r="O7" s="129" t="n">
        <v>90838150.786</v>
      </c>
      <c r="P7" s="124" t="n">
        <f aca="false">O7/I7</f>
        <v>5.99651679950062</v>
      </c>
      <c r="Q7" s="127" t="n">
        <f aca="false">I7*5.5017049523</f>
        <v>83342500.4460472</v>
      </c>
      <c r="R7" s="127" t="n">
        <v>12713686.068</v>
      </c>
      <c r="S7" s="127" t="n">
        <v>3288341.0584532</v>
      </c>
      <c r="T7" s="129" t="n">
        <v>17161490.7544532</v>
      </c>
      <c r="U7" s="124" t="n">
        <f aca="false">R7/N7</f>
        <v>4.89221058342803</v>
      </c>
      <c r="V7" s="125"/>
      <c r="W7" s="125"/>
      <c r="X7" s="127" t="n">
        <f aca="false">N7*5.1890047538+L7*5.5017049523</f>
        <v>16772169.366415</v>
      </c>
      <c r="Y7" s="127" t="n">
        <f aca="false">N7*5.1890047538</f>
        <v>13484983.18299</v>
      </c>
      <c r="Z7" s="127" t="n">
        <f aca="false">L7*5.5017049523</f>
        <v>3287186.18342497</v>
      </c>
    </row>
    <row r="8" customFormat="false" ht="12.75" hidden="false" customHeight="false" outlineLevel="0" collapsed="false">
      <c r="B8" s="125"/>
      <c r="C8" s="124" t="n">
        <f aca="false">C4+1</f>
        <v>2015</v>
      </c>
      <c r="D8" s="124" t="n">
        <f aca="false">D4</f>
        <v>1</v>
      </c>
      <c r="E8" s="124" t="n">
        <v>1001</v>
      </c>
      <c r="F8" s="126" t="n">
        <v>16507879</v>
      </c>
      <c r="G8" s="126" t="n">
        <v>15853349</v>
      </c>
      <c r="H8" s="127" t="n">
        <f aca="false">F8-J8</f>
        <v>16507879</v>
      </c>
      <c r="I8" s="127" t="n">
        <f aca="false">G8-K8</f>
        <v>15853349</v>
      </c>
      <c r="J8" s="128"/>
      <c r="K8" s="128"/>
      <c r="L8" s="127" t="n">
        <f aca="false">H8-I8</f>
        <v>654530</v>
      </c>
      <c r="M8" s="127" t="n">
        <f aca="false">J8-K8</f>
        <v>0</v>
      </c>
      <c r="N8" s="126" t="n">
        <v>3002195</v>
      </c>
      <c r="O8" s="129" t="n">
        <v>81897043.9675653</v>
      </c>
      <c r="P8" s="124" t="n">
        <f aca="false">O8/I8</f>
        <v>5.16591440506137</v>
      </c>
      <c r="Q8" s="127" t="n">
        <f aca="false">I8*5.5017049523</f>
        <v>87220448.7038403</v>
      </c>
      <c r="R8" s="127" t="n">
        <v>13986686.083894</v>
      </c>
      <c r="S8" s="127" t="n">
        <v>2964672.99162586</v>
      </c>
      <c r="T8" s="129" t="n">
        <v>18231627.4986104</v>
      </c>
      <c r="U8" s="124" t="n">
        <f aca="false">R8/N8</f>
        <v>4.65881999133767</v>
      </c>
      <c r="V8" s="125"/>
      <c r="W8" s="125"/>
      <c r="X8" s="127" t="n">
        <f aca="false">N8*5.1890047538+L8*5.5017049523</f>
        <v>19179435.0692635</v>
      </c>
      <c r="Y8" s="127" t="n">
        <f aca="false">N8*5.1890047538</f>
        <v>15578404.1268346</v>
      </c>
      <c r="Z8" s="127" t="n">
        <f aca="false">L8*5.5017049523</f>
        <v>3601030.94242892</v>
      </c>
    </row>
    <row r="9" customFormat="false" ht="12.75" hidden="false" customHeight="false" outlineLevel="0" collapsed="false">
      <c r="B9" s="125"/>
      <c r="C9" s="124" t="n">
        <f aca="false">C5+1</f>
        <v>2015</v>
      </c>
      <c r="D9" s="124" t="n">
        <f aca="false">D5</f>
        <v>2</v>
      </c>
      <c r="E9" s="124" t="n">
        <v>1000</v>
      </c>
      <c r="F9" s="126" t="n">
        <v>17877475</v>
      </c>
      <c r="G9" s="126" t="n">
        <v>17180984</v>
      </c>
      <c r="H9" s="127" t="n">
        <f aca="false">F9-J9</f>
        <v>17877475</v>
      </c>
      <c r="I9" s="127" t="n">
        <f aca="false">G9-K9</f>
        <v>17180984</v>
      </c>
      <c r="J9" s="128"/>
      <c r="K9" s="128"/>
      <c r="L9" s="127" t="n">
        <f aca="false">H9-I9</f>
        <v>696491</v>
      </c>
      <c r="M9" s="127" t="n">
        <f aca="false">J9-K9</f>
        <v>0</v>
      </c>
      <c r="N9" s="126" t="n">
        <v>2371185</v>
      </c>
      <c r="O9" s="129" t="n">
        <v>104523364.336654</v>
      </c>
      <c r="P9" s="124" t="n">
        <f aca="false">O9/I9</f>
        <v>6.08366577471081</v>
      </c>
      <c r="Q9" s="127" t="n">
        <f aca="false">I9*5.5017049523</f>
        <v>94524704.7581871</v>
      </c>
      <c r="R9" s="127" t="n">
        <v>14339828.6769147</v>
      </c>
      <c r="S9" s="127" t="n">
        <v>3783745.78898687</v>
      </c>
      <c r="T9" s="129" t="n">
        <v>19687951.5296409</v>
      </c>
      <c r="U9" s="124" t="n">
        <f aca="false">R9/N9</f>
        <v>6.04753685474339</v>
      </c>
      <c r="V9" s="125"/>
      <c r="W9" s="125"/>
      <c r="X9" s="127" t="n">
        <f aca="false">N9*5.1890047538+L9*5.5017049523</f>
        <v>16135978.2210716</v>
      </c>
      <c r="Y9" s="127" t="n">
        <f aca="false">N9*5.1890047538</f>
        <v>12304090.2371393</v>
      </c>
      <c r="Z9" s="127" t="n">
        <f aca="false">L9*5.5017049523</f>
        <v>3831887.98393238</v>
      </c>
    </row>
    <row r="10" customFormat="false" ht="12.75" hidden="false" customHeight="false" outlineLevel="0" collapsed="false">
      <c r="B10" s="125"/>
      <c r="C10" s="124" t="n">
        <v>2016</v>
      </c>
      <c r="D10" s="124" t="n">
        <v>2</v>
      </c>
      <c r="E10" s="124" t="n">
        <v>996</v>
      </c>
      <c r="F10" s="126" t="n">
        <v>18529945</v>
      </c>
      <c r="G10" s="126" t="n">
        <v>17797215</v>
      </c>
      <c r="H10" s="127" t="n">
        <f aca="false">F10-J10</f>
        <v>18529945</v>
      </c>
      <c r="I10" s="127" t="n">
        <f aca="false">G10-K10</f>
        <v>17797215</v>
      </c>
      <c r="J10" s="128"/>
      <c r="K10" s="128"/>
      <c r="L10" s="127" t="n">
        <f aca="false">H10-I10</f>
        <v>732730</v>
      </c>
      <c r="M10" s="127" t="n">
        <f aca="false">J10-K10</f>
        <v>0</v>
      </c>
      <c r="N10" s="128"/>
      <c r="O10" s="125"/>
      <c r="P10" s="125"/>
      <c r="Q10" s="127" t="n">
        <f aca="false">I10*5.5017049523</f>
        <v>97915025.9026478</v>
      </c>
      <c r="R10" s="127"/>
      <c r="S10" s="127"/>
      <c r="T10" s="125"/>
      <c r="U10" s="125"/>
      <c r="V10" s="125"/>
      <c r="W10" s="125"/>
      <c r="X10" s="127"/>
      <c r="Y10" s="127"/>
      <c r="Z10" s="127"/>
    </row>
    <row r="11" customFormat="false" ht="12.75" hidden="false" customHeight="false" outlineLevel="0" collapsed="false">
      <c r="B11" s="125"/>
      <c r="C11" s="124" t="n">
        <v>2016</v>
      </c>
      <c r="D11" s="124" t="n">
        <v>3</v>
      </c>
      <c r="E11" s="124" t="n">
        <v>995</v>
      </c>
      <c r="F11" s="126" t="n">
        <v>19118239</v>
      </c>
      <c r="G11" s="126" t="n">
        <v>18342944</v>
      </c>
      <c r="H11" s="127" t="n">
        <f aca="false">F11-J11</f>
        <v>19118239</v>
      </c>
      <c r="I11" s="127" t="n">
        <f aca="false">G11-K11</f>
        <v>18342944</v>
      </c>
      <c r="J11" s="128"/>
      <c r="K11" s="128"/>
      <c r="L11" s="127" t="n">
        <f aca="false">H11-I11</f>
        <v>775295</v>
      </c>
      <c r="M11" s="127" t="n">
        <f aca="false">J11-K11</f>
        <v>0</v>
      </c>
      <c r="N11" s="128"/>
      <c r="O11" s="125"/>
      <c r="P11" s="125"/>
      <c r="Q11" s="127" t="n">
        <f aca="false">I11*5.5017049523</f>
        <v>100917465.844562</v>
      </c>
      <c r="R11" s="127"/>
      <c r="S11" s="127"/>
      <c r="T11" s="125"/>
      <c r="U11" s="125"/>
      <c r="V11" s="125"/>
      <c r="W11" s="125"/>
      <c r="X11" s="127"/>
      <c r="Y11" s="127"/>
      <c r="Z11" s="127"/>
    </row>
    <row r="12" customFormat="false" ht="12.75" hidden="false" customHeight="false" outlineLevel="0" collapsed="false">
      <c r="B12" s="125"/>
      <c r="C12" s="124" t="n">
        <v>2016</v>
      </c>
      <c r="D12" s="124" t="n">
        <v>4</v>
      </c>
      <c r="E12" s="124" t="n">
        <v>994</v>
      </c>
      <c r="F12" s="126" t="n">
        <v>20592277</v>
      </c>
      <c r="G12" s="126" t="n">
        <v>19759371</v>
      </c>
      <c r="H12" s="127" t="n">
        <f aca="false">F12-J12</f>
        <v>20592277</v>
      </c>
      <c r="I12" s="127" t="n">
        <f aca="false">G12-K12</f>
        <v>19759371</v>
      </c>
      <c r="J12" s="128"/>
      <c r="K12" s="128"/>
      <c r="L12" s="127" t="n">
        <f aca="false">H12-I12</f>
        <v>832906</v>
      </c>
      <c r="M12" s="127" t="n">
        <f aca="false">J12-K12</f>
        <v>0</v>
      </c>
      <c r="N12" s="128"/>
      <c r="O12" s="125"/>
      <c r="P12" s="125" t="s">
        <v>153</v>
      </c>
      <c r="Q12" s="127" t="n">
        <f aca="false">I12*5.5017049523</f>
        <v>108710229.285033</v>
      </c>
      <c r="R12" s="127"/>
      <c r="S12" s="127"/>
      <c r="T12" s="125"/>
      <c r="U12" s="124" t="n">
        <f aca="false">AVERAGE(U4:U9)</f>
        <v>5.18900475376138</v>
      </c>
      <c r="V12" s="125"/>
      <c r="W12" s="125"/>
      <c r="X12" s="127"/>
      <c r="Y12" s="127"/>
      <c r="Z12" s="127"/>
    </row>
    <row r="13" customFormat="false" ht="12.75" hidden="false" customHeight="false" outlineLevel="0" collapsed="false">
      <c r="B13" s="125"/>
      <c r="C13" s="124" t="n">
        <v>2017</v>
      </c>
      <c r="D13" s="124" t="n">
        <v>1</v>
      </c>
      <c r="E13" s="124" t="n">
        <v>993</v>
      </c>
      <c r="F13" s="126" t="n">
        <v>20242858</v>
      </c>
      <c r="G13" s="126" t="n">
        <v>19409870</v>
      </c>
      <c r="H13" s="127" t="n">
        <f aca="false">F13-J13</f>
        <v>20242858</v>
      </c>
      <c r="I13" s="127" t="n">
        <f aca="false">G13-K13</f>
        <v>19409870</v>
      </c>
      <c r="J13" s="128"/>
      <c r="K13" s="128"/>
      <c r="L13" s="127" t="n">
        <f aca="false">H13-I13</f>
        <v>832988</v>
      </c>
      <c r="M13" s="127" t="n">
        <f aca="false">J13-K13</f>
        <v>0</v>
      </c>
      <c r="N13" s="128"/>
      <c r="O13" s="125"/>
      <c r="P13" s="124" t="n">
        <f aca="false">AVERAGE(P4:P9)</f>
        <v>5.50170495229345</v>
      </c>
      <c r="Q13" s="127" t="n">
        <f aca="false">I13*5.5017049523</f>
        <v>106787377.902499</v>
      </c>
      <c r="R13" s="127"/>
      <c r="S13" s="127"/>
      <c r="T13" s="125"/>
      <c r="U13" s="125"/>
      <c r="V13" s="125"/>
      <c r="W13" s="125"/>
      <c r="X13" s="127"/>
      <c r="Y13" s="127"/>
      <c r="Z13" s="127"/>
    </row>
    <row r="14" customFormat="false" ht="12.75" hidden="false" customHeight="false" outlineLevel="0" collapsed="false">
      <c r="A14" s="40" t="s">
        <v>154</v>
      </c>
      <c r="B14" s="5"/>
      <c r="C14" s="40" t="n">
        <v>2015</v>
      </c>
      <c r="D14" s="40" t="n">
        <v>1</v>
      </c>
      <c r="E14" s="40" t="n">
        <v>161</v>
      </c>
      <c r="F14" s="130" t="n">
        <f aca="false">low_v2_m!B2+temporary_pension_bonus_low!B2</f>
        <v>17715091.2971215</v>
      </c>
      <c r="G14" s="130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31" t="n">
        <f aca="false">low_v2_m!J2</f>
        <v>0</v>
      </c>
      <c r="K14" s="131" t="n">
        <f aca="false">low_v2_m!K2</f>
        <v>0</v>
      </c>
      <c r="L14" s="8" t="n">
        <f aca="false">H14-I14</f>
        <v>691939.443819597</v>
      </c>
      <c r="M14" s="8" t="n">
        <f aca="false">J14-K14</f>
        <v>0</v>
      </c>
      <c r="N14" s="131" t="n">
        <f aca="false">SUM(low_v5_m!C2:J2)</f>
        <v>2735454.99361359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3806846.66475399</v>
      </c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</row>
    <row r="15" customFormat="false" ht="12.75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32" t="n">
        <f aca="false">low_v2_m!B3+temporary_pension_bonus_low!B3</f>
        <v>20422747.1350974</v>
      </c>
      <c r="G15" s="132" t="n">
        <f aca="false">low_v2_m!C3+temporary_pension_bonus_low!B3</f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33" t="n">
        <f aca="false">low_v2_m!J3</f>
        <v>0</v>
      </c>
      <c r="K15" s="133" t="n">
        <f aca="false">low_v2_m!K3</f>
        <v>0</v>
      </c>
      <c r="L15" s="42" t="n">
        <f aca="false">H15-I15</f>
        <v>799976.431236599</v>
      </c>
      <c r="M15" s="42" t="n">
        <f aca="false">J15-K15</f>
        <v>0</v>
      </c>
      <c r="N15" s="133" t="n">
        <f aca="false">SUM(low_v5_m!C3:J3)</f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17260864.0964792</v>
      </c>
      <c r="Y15" s="42" t="n">
        <f aca="false">N15*5.1890047538</f>
        <v>12859629.8030215</v>
      </c>
      <c r="Z15" s="42" t="n">
        <f aca="false">L15*5.5017049523</f>
        <v>4401234.29345768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75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32" t="n">
        <f aca="false">low_v2_m!B4+temporary_pension_bonus_low!B4</f>
        <v>19803746.8364793</v>
      </c>
      <c r="G16" s="132" t="n">
        <f aca="false">low_v2_m!C4+temporary_pension_bonus_low!B4</f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133" t="n">
        <f aca="false">low_v2_m!J4</f>
        <v>0</v>
      </c>
      <c r="K16" s="133" t="n">
        <f aca="false">low_v2_m!K4</f>
        <v>0</v>
      </c>
      <c r="L16" s="42" t="n">
        <f aca="false">H16-I16</f>
        <v>777485.531692199</v>
      </c>
      <c r="M16" s="42" t="n">
        <f aca="false">J16-K16</f>
        <v>0</v>
      </c>
      <c r="N16" s="133" t="n">
        <f aca="false">SUM(low_v5_m!C4:J4)</f>
        <v>2919136.7623483</v>
      </c>
      <c r="O16" s="134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134" t="n">
        <v>22190060.6351791</v>
      </c>
      <c r="U16" s="7" t="n">
        <f aca="false">R22/N16</f>
        <v>7.11783128484035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19424910.5368702</v>
      </c>
      <c r="Y16" s="42" t="n">
        <f aca="false">N16*5.1890047538</f>
        <v>15147414.5368177</v>
      </c>
      <c r="Z16" s="42" t="n">
        <f aca="false">L16*5.5017049523</f>
        <v>4277496.00005257</v>
      </c>
    </row>
    <row r="17" customFormat="false" ht="12.75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32" t="n">
        <f aca="false">low_v2_m!B5+temporary_pension_bonus_low!B5</f>
        <v>21421804.3950487</v>
      </c>
      <c r="G17" s="132" t="n">
        <f aca="false">low_v2_m!C5+temporary_pension_bonus_low!B5</f>
        <v>20579647.3943859</v>
      </c>
      <c r="H17" s="42" t="n">
        <f aca="false">F17-J17</f>
        <v>21421804.3950487</v>
      </c>
      <c r="I17" s="42" t="n">
        <f aca="false">G17-K17</f>
        <v>20579647.3943859</v>
      </c>
      <c r="J17" s="133" t="n">
        <f aca="false">low_v2_m!J5</f>
        <v>0</v>
      </c>
      <c r="K17" s="133" t="n">
        <f aca="false">low_v2_m!K5</f>
        <v>0</v>
      </c>
      <c r="L17" s="42" t="n">
        <f aca="false">H17-I17</f>
        <v>842157.0006628</v>
      </c>
      <c r="M17" s="42" t="n">
        <f aca="false">J17-K17</f>
        <v>0</v>
      </c>
      <c r="N17" s="133" t="n">
        <f aca="false">SUM(low_v5_m!C5:J5)</f>
        <v>2757062.56989139</v>
      </c>
      <c r="O17" s="134" t="n">
        <v>111875162.875528</v>
      </c>
      <c r="Q17" s="42" t="n">
        <f aca="false">I17*5.5017049523</f>
        <v>113223147.986281</v>
      </c>
      <c r="R17" s="42" t="n">
        <v>16337001.0457356</v>
      </c>
      <c r="S17" s="42" t="n">
        <v>4049880.89609411</v>
      </c>
      <c r="T17" s="134" t="n">
        <v>22729747.8617584</v>
      </c>
      <c r="U17" s="7" t="n">
        <f aca="false">R23/N17</f>
        <v>6.72286264506211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18939710.1228511</v>
      </c>
      <c r="Y17" s="42" t="n">
        <f aca="false">N17*5.1890047538</f>
        <v>14306410.7816905</v>
      </c>
      <c r="Z17" s="42" t="n">
        <f aca="false">L17*5.5017049523</f>
        <v>4633299.34116064</v>
      </c>
    </row>
    <row r="18" customFormat="false" ht="12.75" hidden="false" customHeight="false" outlineLevel="0" collapsed="false">
      <c r="A18" s="40"/>
      <c r="B18" s="5"/>
      <c r="C18" s="40" t="n">
        <f aca="false">C14+1</f>
        <v>2016</v>
      </c>
      <c r="D18" s="40" t="n">
        <f aca="false">D14</f>
        <v>1</v>
      </c>
      <c r="E18" s="40" t="n">
        <v>165</v>
      </c>
      <c r="F18" s="130" t="n">
        <f aca="false">low_v2_m!B6+temporary_pension_bonus_low!B6</f>
        <v>18798652.8327858</v>
      </c>
      <c r="G18" s="130" t="n">
        <f aca="false">low_v2_m!C6+temporary_pension_bonus_low!B6</f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31" t="n">
        <f aca="false">low_v2_m!J6</f>
        <v>0</v>
      </c>
      <c r="K18" s="131" t="n">
        <f aca="false">low_v2_m!K6</f>
        <v>0</v>
      </c>
      <c r="L18" s="8" t="n">
        <f aca="false">H18-I18</f>
        <v>737510.400040299</v>
      </c>
      <c r="M18" s="8" t="n">
        <f aca="false">J18-K18</f>
        <v>0</v>
      </c>
      <c r="N18" s="131" t="n">
        <f aca="false">SUM(low_v5_m!C6:J6)</f>
        <v>2795658.97722293</v>
      </c>
      <c r="O18" s="135" t="n">
        <v>91414555.2301573</v>
      </c>
      <c r="P18" s="5"/>
      <c r="Q18" s="8" t="n">
        <f aca="false">I18*5.5017049523</f>
        <v>99367076.7664316</v>
      </c>
      <c r="R18" s="8" t="n">
        <v>17527446.3296216</v>
      </c>
      <c r="S18" s="8" t="n">
        <v>3309206.89933169</v>
      </c>
      <c r="T18" s="135" t="n">
        <v>22762488.8207359</v>
      </c>
      <c r="U18" s="5" t="n">
        <f aca="false">R24/N18</f>
        <v>6.62340305491052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18564252.3430879</v>
      </c>
      <c r="Y18" s="8" t="n">
        <f aca="false">N18*5.1890047538</f>
        <v>14506687.7228134</v>
      </c>
      <c r="Z18" s="8" t="n">
        <f aca="false">L18*5.5017049523</f>
        <v>4057564.62027447</v>
      </c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</row>
    <row r="19" customFormat="false" ht="12.75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32" t="n">
        <f aca="false">low_v2_m!B7+temporary_pension_bonus_low!B7</f>
        <v>19381974.1868191</v>
      </c>
      <c r="G19" s="132" t="n">
        <f aca="false">low_v2_m!C7+temporary_pension_bonus_low!B7</f>
        <v>18619675.7274242</v>
      </c>
      <c r="H19" s="42" t="n">
        <f aca="false">F19-J19</f>
        <v>19381974.1868191</v>
      </c>
      <c r="I19" s="42" t="n">
        <f aca="false">G19-K19</f>
        <v>18619675.7274242</v>
      </c>
      <c r="J19" s="133" t="n">
        <f aca="false">low_v2_m!J7</f>
        <v>0</v>
      </c>
      <c r="K19" s="133" t="n">
        <f aca="false">low_v2_m!K7</f>
        <v>0</v>
      </c>
      <c r="L19" s="42" t="n">
        <f aca="false">H19-I19</f>
        <v>762298.459394898</v>
      </c>
      <c r="M19" s="42" t="n">
        <f aca="false">J19-K19</f>
        <v>0</v>
      </c>
      <c r="N19" s="133" t="n">
        <f aca="false">SUM(low_v5_m!C7:J7)</f>
        <v>2828183.68633319</v>
      </c>
      <c r="O19" s="134" t="n">
        <v>104116643.411142</v>
      </c>
      <c r="P19" s="7"/>
      <c r="Q19" s="42" t="n">
        <f aca="false">I19*5.5017049523</f>
        <v>102439962.15979</v>
      </c>
      <c r="R19" s="42" t="n">
        <v>18813591.3018501</v>
      </c>
      <c r="S19" s="42" t="n">
        <v>3769022.49148334</v>
      </c>
      <c r="T19" s="134" t="n">
        <v>24440890.5830178</v>
      </c>
      <c r="U19" s="7" t="n">
        <f aca="false">R19/N19</f>
        <v>6.65218153713431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18869399.8021861</v>
      </c>
      <c r="Y19" s="42" t="n">
        <f aca="false">N19*5.1890047538</f>
        <v>14675458.5930025</v>
      </c>
      <c r="Z19" s="42" t="n">
        <f aca="false">L19*5.5017049523</f>
        <v>4193941.20918357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75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33" t="n">
        <f aca="false">low_v2_m!D8+temporary_pension_bonus_low!B8</f>
        <v>18503713.2101988</v>
      </c>
      <c r="G20" s="133" t="n">
        <f aca="false">low_v2_m!E8+temporary_pension_bonus_low!B8</f>
        <v>17773463.8633579</v>
      </c>
      <c r="H20" s="42" t="n">
        <f aca="false">F20-J20</f>
        <v>18503713.2101988</v>
      </c>
      <c r="I20" s="42" t="n">
        <f aca="false">G20-K20</f>
        <v>17773463.8633579</v>
      </c>
      <c r="J20" s="133" t="n">
        <f aca="false">low_v2_m!J8</f>
        <v>0</v>
      </c>
      <c r="K20" s="133" t="n">
        <f aca="false">low_v2_m!K8</f>
        <v>0</v>
      </c>
      <c r="L20" s="42" t="n">
        <f aca="false">H20-I20</f>
        <v>730249.346840899</v>
      </c>
      <c r="M20" s="42" t="n">
        <f aca="false">J20-K20</f>
        <v>0</v>
      </c>
      <c r="N20" s="133" t="n">
        <f aca="false">SUM(low_v5_m!C8:J8)</f>
        <v>2477813.00409058</v>
      </c>
      <c r="O20" s="134" t="n">
        <v>90764685.8571572</v>
      </c>
      <c r="P20" s="7"/>
      <c r="Q20" s="42" t="n">
        <f aca="false">I20*5.5017049523</f>
        <v>97784354.1565613</v>
      </c>
      <c r="R20" s="42" t="n">
        <v>16989362.3248539</v>
      </c>
      <c r="S20" s="42" t="n">
        <v>3285681.62802909</v>
      </c>
      <c r="T20" s="134" t="n">
        <v>22167728.6392591</v>
      </c>
      <c r="U20" s="7" t="n">
        <f aca="false">R20/N20</f>
        <v>6.85659583544297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16874999.9051819</v>
      </c>
      <c r="Y20" s="42" t="n">
        <f aca="false">N20*5.1890047538</f>
        <v>12857383.4572535</v>
      </c>
      <c r="Z20" s="42" t="n">
        <f aca="false">L20*5.5017049523</f>
        <v>4017616.44792842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75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33" t="n">
        <f aca="false">low_v2_m!D9+temporary_pension_bonus_low!B9</f>
        <v>20254615.8512826</v>
      </c>
      <c r="G21" s="133" t="n">
        <f aca="false">low_v2_m!E9+temporary_pension_bonus_low!B9</f>
        <v>19452949.3858272</v>
      </c>
      <c r="H21" s="42" t="n">
        <f aca="false">F21-J21</f>
        <v>20217167.5584862</v>
      </c>
      <c r="I21" s="42" t="n">
        <f aca="false">G21-K21</f>
        <v>19416624.5418147</v>
      </c>
      <c r="J21" s="133" t="n">
        <f aca="false">low_v2_m!J9</f>
        <v>37448.2927964077</v>
      </c>
      <c r="K21" s="133" t="n">
        <f aca="false">low_v2_m!K9</f>
        <v>36324.8440125154</v>
      </c>
      <c r="L21" s="42" t="n">
        <f aca="false">H21-I21</f>
        <v>800543.016671509</v>
      </c>
      <c r="M21" s="42" t="n">
        <f aca="false">J21-K21</f>
        <v>1123.4487838923</v>
      </c>
      <c r="N21" s="133" t="n">
        <f aca="false">SUM(low_v5_m!C9:J9)</f>
        <v>3910348.4398605</v>
      </c>
      <c r="O21" s="134" t="n">
        <v>112083822.294624</v>
      </c>
      <c r="P21" s="7"/>
      <c r="Q21" s="42" t="n">
        <f aca="false">I21*5.5017049523</f>
        <v>106824539.398652</v>
      </c>
      <c r="R21" s="42" t="n">
        <v>21412355.8556138</v>
      </c>
      <c r="S21" s="42" t="n">
        <v>4057434.36706539</v>
      </c>
      <c r="T21" s="134" t="n">
        <v>27652287.4723871</v>
      </c>
      <c r="U21" s="7" t="n">
        <f aca="false">R21/N21</f>
        <v>5.47581786762145</v>
      </c>
      <c r="V21" s="42" t="n">
        <f aca="false">K21*5.5017049523</f>
        <v>199848.574195181</v>
      </c>
      <c r="W21" s="42" t="n">
        <f aca="false">M21*5.5017049523</f>
        <v>6180.88373799569</v>
      </c>
      <c r="X21" s="42" t="n">
        <f aca="false">N21*5.1890047538+L21*5.5017049523</f>
        <v>24695168.1228014</v>
      </c>
      <c r="Y21" s="42" t="n">
        <f aca="false">N21*5.1890047538</f>
        <v>20290816.6434506</v>
      </c>
      <c r="Z21" s="42" t="n">
        <f aca="false">L21*5.5017049523</f>
        <v>4404351.47935082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75" hidden="false" customHeight="false" outlineLevel="0" collapsed="false">
      <c r="A22" s="40"/>
      <c r="B22" s="5"/>
      <c r="C22" s="40" t="n">
        <f aca="false">C18+1</f>
        <v>2017</v>
      </c>
      <c r="D22" s="40" t="n">
        <f aca="false">D18</f>
        <v>1</v>
      </c>
      <c r="E22" s="40" t="n">
        <v>169</v>
      </c>
      <c r="F22" s="131" t="n">
        <f aca="false">low_v2_m!D10+temporary_pension_bonus_low!B10</f>
        <v>19377172.7510706</v>
      </c>
      <c r="G22" s="131" t="n">
        <f aca="false">low_v2_m!E10+temporary_pension_bonus_low!B10</f>
        <v>18610102.6096751</v>
      </c>
      <c r="H22" s="8" t="n">
        <f aca="false">F22-J22</f>
        <v>19308428.2669391</v>
      </c>
      <c r="I22" s="8" t="n">
        <f aca="false">G22-K22</f>
        <v>18543420.4600675</v>
      </c>
      <c r="J22" s="131" t="n">
        <f aca="false">low_v2_m!J10</f>
        <v>68744.4841315014</v>
      </c>
      <c r="K22" s="131" t="n">
        <f aca="false">low_v2_m!K10</f>
        <v>66682.1496075563</v>
      </c>
      <c r="L22" s="8" t="n">
        <f aca="false">H22-I22</f>
        <v>765007.80687156</v>
      </c>
      <c r="M22" s="8" t="n">
        <f aca="false">J22-K22</f>
        <v>2062.3345239451</v>
      </c>
      <c r="N22" s="131" t="n">
        <f aca="false">SUM(low_v5_m!C10:J10)</f>
        <v>4299591.36744104</v>
      </c>
      <c r="O22" s="135" t="n">
        <v>99073334.5554007</v>
      </c>
      <c r="P22" s="5"/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35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11346.356063688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4208847.23961342</v>
      </c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</row>
    <row r="23" customFormat="false" ht="12.75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33" t="n">
        <f aca="false">low_v2_m!D11+temporary_pension_bonus_low!B11</f>
        <v>20709754.3962264</v>
      </c>
      <c r="G23" s="133" t="n">
        <f aca="false">low_v2_m!E11+temporary_pension_bonus_low!B11</f>
        <v>19888095.1774069</v>
      </c>
      <c r="H23" s="42" t="n">
        <f aca="false">F23-J23</f>
        <v>20604347.9858498</v>
      </c>
      <c r="I23" s="42" t="n">
        <f aca="false">G23-K23</f>
        <v>19785850.9593416</v>
      </c>
      <c r="J23" s="133" t="n">
        <f aca="false">low_v2_m!J11</f>
        <v>105406.410376622</v>
      </c>
      <c r="K23" s="133" t="n">
        <f aca="false">low_v2_m!K11</f>
        <v>102244.218065323</v>
      </c>
      <c r="L23" s="42" t="n">
        <f aca="false">H23-I23</f>
        <v>818497.026508197</v>
      </c>
      <c r="M23" s="42" t="n">
        <f aca="false">J23-K23</f>
        <v>3162.192311299</v>
      </c>
      <c r="N23" s="133" t="n">
        <f aca="false">SUM(low_v5_m!C11:J11)</f>
        <v>3939404.98436416</v>
      </c>
      <c r="O23" s="134" t="n">
        <v>118311548.494431</v>
      </c>
      <c r="P23" s="7"/>
      <c r="Q23" s="42" t="n">
        <f aca="false">I23*5.5017049523</f>
        <v>108855914.208479</v>
      </c>
      <c r="R23" s="42" t="n">
        <v>18535352.9612218</v>
      </c>
      <c r="S23" s="42" t="n">
        <v>4282878.0554984</v>
      </c>
      <c r="T23" s="134" t="n">
        <v>24020927.7863425</v>
      </c>
      <c r="U23" s="7" t="n">
        <f aca="false">R23/N23</f>
        <v>4.70511486754731</v>
      </c>
      <c r="V23" s="42" t="n">
        <f aca="false">K23*5.5017049523</f>
        <v>562517.520874029</v>
      </c>
      <c r="W23" s="42" t="n">
        <f aca="false">M23*5.5017049523</f>
        <v>17397.4490991987</v>
      </c>
      <c r="X23" s="42" t="n">
        <f aca="false">N23*5.1890047538+L23*5.5017049523</f>
        <v>24944720.335192</v>
      </c>
      <c r="Y23" s="42" t="n">
        <f aca="false">N23*5.1890047538</f>
        <v>20441591.1910091</v>
      </c>
      <c r="Z23" s="42" t="n">
        <f aca="false">L23*5.5017049523</f>
        <v>4503129.14418297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75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33" t="n">
        <f aca="false">low_v2_m!D12+temporary_pension_bonus_low!B12</f>
        <v>19896829.3534218</v>
      </c>
      <c r="G24" s="133" t="n">
        <f aca="false">low_v2_m!E12+temporary_pension_bonus_low!B12</f>
        <v>19106774.747813</v>
      </c>
      <c r="H24" s="42" t="n">
        <f aca="false">F24-J24</f>
        <v>19743761.0822812</v>
      </c>
      <c r="I24" s="42" t="n">
        <f aca="false">G24-K24</f>
        <v>18958298.5248067</v>
      </c>
      <c r="J24" s="133" t="n">
        <f aca="false">low_v2_m!J12</f>
        <v>153068.271140567</v>
      </c>
      <c r="K24" s="133" t="n">
        <f aca="false">low_v2_m!K12</f>
        <v>148476.22300635</v>
      </c>
      <c r="L24" s="42" t="n">
        <f aca="false">H24-I24</f>
        <v>785462.55747458</v>
      </c>
      <c r="M24" s="42" t="n">
        <f aca="false">J24-K24</f>
        <v>4592.04813421701</v>
      </c>
      <c r="N24" s="133" t="n">
        <f aca="false">SUM(low_v5_m!C12:J12)</f>
        <v>3599614.55233287</v>
      </c>
      <c r="O24" s="134" t="n">
        <v>103254577.736778</v>
      </c>
      <c r="P24" s="7"/>
      <c r="Q24" s="42" t="n">
        <f aca="false">I24*5.5017049523</f>
        <v>104302964.881111</v>
      </c>
      <c r="R24" s="42" t="n">
        <v>18516776.2102264</v>
      </c>
      <c r="S24" s="42" t="n">
        <v>3737815.71407136</v>
      </c>
      <c r="T24" s="134" t="n">
        <v>24278813.7103198</v>
      </c>
      <c r="U24" s="7" t="n">
        <f aca="false">R24/N24</f>
        <v>5.1440997198508</v>
      </c>
      <c r="V24" s="42" t="n">
        <f aca="false">K24*5.5017049523</f>
        <v>816872.371412835</v>
      </c>
      <c r="W24" s="42" t="n">
        <f aca="false">M24*5.5017049523</f>
        <v>25264.0939612217</v>
      </c>
      <c r="X24" s="42" t="n">
        <f aca="false">N24*5.1890047538+L24*5.5017049523</f>
        <v>22999800.2662071</v>
      </c>
      <c r="Y24" s="42" t="n">
        <f aca="false">N24*5.1890047538</f>
        <v>18678417.0239029</v>
      </c>
      <c r="Z24" s="42" t="n">
        <f aca="false">L24*5.5017049523</f>
        <v>4321383.24230412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75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33" t="n">
        <f aca="false">low_v2_m!D13+temporary_pension_bonus_low!B13</f>
        <v>21657648.3940755</v>
      </c>
      <c r="G25" s="133" t="n">
        <f aca="false">low_v2_m!E13+temporary_pension_bonus_low!B13</f>
        <v>20795351.1775164</v>
      </c>
      <c r="H25" s="42" t="n">
        <f aca="false">F25-J25</f>
        <v>21461931.4097843</v>
      </c>
      <c r="I25" s="42" t="n">
        <f aca="false">G25-K25</f>
        <v>20605505.7027539</v>
      </c>
      <c r="J25" s="133" t="n">
        <f aca="false">low_v2_m!J13</f>
        <v>195716.984291222</v>
      </c>
      <c r="K25" s="133" t="n">
        <f aca="false">low_v2_m!K13</f>
        <v>189845.474762486</v>
      </c>
      <c r="L25" s="42" t="n">
        <f aca="false">H25-I25</f>
        <v>856425.707030363</v>
      </c>
      <c r="M25" s="42" t="n">
        <f aca="false">J25-K25</f>
        <v>5871.509528736</v>
      </c>
      <c r="N25" s="133" t="n">
        <f aca="false">SUM(low_v5_m!C13:J13)</f>
        <v>4012507.36812271</v>
      </c>
      <c r="O25" s="136" t="n">
        <v>124728426.724285</v>
      </c>
      <c r="Q25" s="42" t="n">
        <f aca="false">I25*5.5017049523</f>
        <v>113365412.769487</v>
      </c>
      <c r="R25" s="42" t="n">
        <v>18747481.3987943</v>
      </c>
      <c r="S25" s="42" t="n">
        <v>4515169.04741912</v>
      </c>
      <c r="T25" s="136" t="n">
        <v>24785174.0476736</v>
      </c>
      <c r="V25" s="42" t="n">
        <f aca="false">K25*5.5017049523</f>
        <v>1044473.78867251</v>
      </c>
      <c r="W25" s="42" t="n">
        <f aca="false">M25*5.5017049523</f>
        <v>32303.3130517235</v>
      </c>
      <c r="X25" s="42" t="n">
        <f aca="false">N25*5.1890047538+L25*5.5017049523</f>
        <v>25532721.3614922</v>
      </c>
      <c r="Y25" s="42" t="n">
        <f aca="false">N25*5.1890047538</f>
        <v>20820919.8078463</v>
      </c>
      <c r="Z25" s="42" t="n">
        <f aca="false">L25*5.5017049523</f>
        <v>4711801.55364598</v>
      </c>
    </row>
    <row r="26" customFormat="false" ht="12.75" hidden="false" customHeight="false" outlineLevel="0" collapsed="false">
      <c r="A26" s="40"/>
      <c r="B26" s="5"/>
      <c r="C26" s="40" t="n">
        <f aca="false">C22+1</f>
        <v>2018</v>
      </c>
      <c r="D26" s="40" t="n">
        <f aca="false">D22</f>
        <v>1</v>
      </c>
      <c r="E26" s="40" t="n">
        <v>173</v>
      </c>
      <c r="F26" s="131" t="n">
        <f aca="false">low_v2_m!D14+temporary_pension_bonus_low!B14</f>
        <v>20172881.22473</v>
      </c>
      <c r="G26" s="131" t="n">
        <f aca="false">low_v2_m!E14+temporary_pension_bonus_low!B14</f>
        <v>19369680.2252632</v>
      </c>
      <c r="H26" s="8" t="n">
        <f aca="false">F26-J26</f>
        <v>19973260.1236619</v>
      </c>
      <c r="I26" s="8" t="n">
        <f aca="false">G26-K26</f>
        <v>19176047.7572272</v>
      </c>
      <c r="J26" s="131" t="n">
        <f aca="false">low_v2_m!J14</f>
        <v>199621.10106806</v>
      </c>
      <c r="K26" s="131" t="n">
        <f aca="false">low_v2_m!K14</f>
        <v>193632.468036018</v>
      </c>
      <c r="L26" s="8" t="n">
        <f aca="false">H26-I26</f>
        <v>797212.366434757</v>
      </c>
      <c r="M26" s="8" t="n">
        <f aca="false">J26-K26</f>
        <v>5988.63303204201</v>
      </c>
      <c r="N26" s="131" t="n">
        <f aca="false">SUM(low_v5_m!C14:J14)</f>
        <v>4266228.99960084</v>
      </c>
      <c r="O26" s="5"/>
      <c r="P26" s="5"/>
      <c r="Q26" s="8" t="n">
        <f aca="false">I26*5.5017049523</f>
        <v>105500956.911478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32947.6920098929</v>
      </c>
      <c r="X26" s="8" t="n">
        <f aca="false">N26*5.1890047538+L26*5.5017049523</f>
        <v>26523509.7841771</v>
      </c>
      <c r="Y26" s="8" t="n">
        <f aca="false">N26*5.1890047538</f>
        <v>22137482.5597282</v>
      </c>
      <c r="Z26" s="8" t="n">
        <f aca="false">L26*5.5017049523</f>
        <v>4386027.2244489</v>
      </c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</row>
    <row r="27" customFormat="false" ht="12.75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33" t="n">
        <f aca="false">low_v2_m!D15+temporary_pension_bonus_low!B15</f>
        <v>20312507.4922992</v>
      </c>
      <c r="G27" s="133" t="n">
        <f aca="false">low_v2_m!E15+temporary_pension_bonus_low!B15</f>
        <v>19515063.3604607</v>
      </c>
      <c r="H27" s="42" t="n">
        <f aca="false">F27-J27</f>
        <v>20094745.5937183</v>
      </c>
      <c r="I27" s="42" t="n">
        <f aca="false">G27-K27</f>
        <v>19303834.3188372</v>
      </c>
      <c r="J27" s="133" t="n">
        <f aca="false">low_v2_m!J15</f>
        <v>217761.898580891</v>
      </c>
      <c r="K27" s="133" t="n">
        <f aca="false">low_v2_m!K15</f>
        <v>211229.041623464</v>
      </c>
      <c r="L27" s="42" t="n">
        <f aca="false">H27-I27</f>
        <v>790911.274881076</v>
      </c>
      <c r="M27" s="42" t="n">
        <f aca="false">J27-K27</f>
        <v>6532.85695742699</v>
      </c>
      <c r="N27" s="133" t="n">
        <f aca="false">SUM(low_v5_m!C15:J15)</f>
        <v>3381171.90764195</v>
      </c>
      <c r="O27" s="7"/>
      <c r="P27" s="7"/>
      <c r="Q27" s="42" t="n">
        <f aca="false">I27*5.5017049523</f>
        <v>106204000.870325</v>
      </c>
      <c r="R27" s="42"/>
      <c r="S27" s="42"/>
      <c r="T27" s="7"/>
      <c r="U27" s="7"/>
      <c r="V27" s="42" t="n">
        <f aca="false">K27*5.5017049523</f>
        <v>1162119.86436939</v>
      </c>
      <c r="W27" s="42" t="n">
        <f aca="false">M27*5.5017049523</f>
        <v>35941.8514753436</v>
      </c>
      <c r="X27" s="42" t="n">
        <f aca="false">N27*5.1890047538+L27*5.5017049523</f>
        <v>21896277.5800122</v>
      </c>
      <c r="Y27" s="42" t="n">
        <f aca="false">N27*5.1890047538</f>
        <v>17544917.1021691</v>
      </c>
      <c r="Z27" s="42" t="n">
        <f aca="false">L27*5.5017049523</f>
        <v>4351360.47784312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75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33" t="n">
        <f aca="false">low_v2_m!D16+temporary_pension_bonus_low!B16</f>
        <v>19049763.4221667</v>
      </c>
      <c r="G28" s="133" t="n">
        <f aca="false">low_v2_m!E16+temporary_pension_bonus_low!B16</f>
        <v>18291807.8709222</v>
      </c>
      <c r="H28" s="42" t="n">
        <f aca="false">F28-J28</f>
        <v>18814716.2989425</v>
      </c>
      <c r="I28" s="42" t="n">
        <f aca="false">G28-K28</f>
        <v>18063812.1613948</v>
      </c>
      <c r="J28" s="133" t="n">
        <f aca="false">low_v2_m!J16</f>
        <v>235047.123224172</v>
      </c>
      <c r="K28" s="133" t="n">
        <f aca="false">low_v2_m!K16</f>
        <v>227995.709527446</v>
      </c>
      <c r="L28" s="42" t="n">
        <f aca="false">H28-I28</f>
        <v>750904.137547776</v>
      </c>
      <c r="M28" s="42" t="n">
        <f aca="false">J28-K28</f>
        <v>7051.41369672603</v>
      </c>
      <c r="N28" s="133" t="n">
        <f aca="false">SUM(low_v5_m!C16:J16)</f>
        <v>3202211.13417862</v>
      </c>
      <c r="O28" s="7"/>
      <c r="P28" s="7"/>
      <c r="Q28" s="42" t="n">
        <f aca="false">I28*5.5017049523</f>
        <v>99381764.8257625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38794.7976559936</v>
      </c>
      <c r="X28" s="42" t="n">
        <f aca="false">N28*5.1890047538+L28*5.5017049523</f>
        <v>20747541.8101733</v>
      </c>
      <c r="Y28" s="42" t="n">
        <f aca="false">N28*5.1890047538</f>
        <v>16616288.7979242</v>
      </c>
      <c r="Z28" s="42" t="n">
        <f aca="false">L28*5.5017049523</f>
        <v>4131253.01224916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75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33" t="n">
        <f aca="false">low_v2_m!D17+temporary_pension_bonus_low!B17</f>
        <v>17489467.6471069</v>
      </c>
      <c r="G29" s="133" t="n">
        <f aca="false">low_v2_m!E17+temporary_pension_bonus_low!B17</f>
        <v>16795460.0305107</v>
      </c>
      <c r="H29" s="42" t="n">
        <f aca="false">F29-J29</f>
        <v>17249076.3250698</v>
      </c>
      <c r="I29" s="42" t="n">
        <f aca="false">G29-K29</f>
        <v>16562280.4481347</v>
      </c>
      <c r="J29" s="133" t="n">
        <f aca="false">low_v2_m!J17</f>
        <v>240391.322037069</v>
      </c>
      <c r="K29" s="133" t="n">
        <f aca="false">low_v2_m!K17</f>
        <v>233179.582375956</v>
      </c>
      <c r="L29" s="42" t="n">
        <f aca="false">H29-I29</f>
        <v>686795.876935089</v>
      </c>
      <c r="M29" s="42" t="n">
        <f aca="false">J29-K29</f>
        <v>7211.73966111301</v>
      </c>
      <c r="N29" s="133" t="n">
        <f aca="false">SUM(low_v5_m!C17:J17)</f>
        <v>3094461.00226499</v>
      </c>
      <c r="O29" s="7"/>
      <c r="P29" s="7"/>
      <c r="Q29" s="42" t="n">
        <f aca="false">I29*5.5017049523</f>
        <v>91120780.3628844</v>
      </c>
      <c r="R29" s="42"/>
      <c r="S29" s="42"/>
      <c r="T29" s="7"/>
      <c r="U29" s="7"/>
      <c r="V29" s="42" t="n">
        <f aca="false">K29*5.5017049523</f>
        <v>1282885.26313304</v>
      </c>
      <c r="W29" s="42" t="n">
        <f aca="false">M29*5.5017049523</f>
        <v>39676.8638082438</v>
      </c>
      <c r="X29" s="42" t="n">
        <f aca="false">N29*5.1890047538+L29*5.5017049523</f>
        <v>19835721.1285547</v>
      </c>
      <c r="Y29" s="42" t="n">
        <f aca="false">N29*5.1890047538</f>
        <v>16057172.8512017</v>
      </c>
      <c r="Z29" s="42" t="n">
        <f aca="false">L29*5.5017049523</f>
        <v>3778548.277353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75" hidden="false" customHeight="false" outlineLevel="0" collapsed="false">
      <c r="A30" s="40"/>
      <c r="B30" s="5"/>
      <c r="C30" s="40" t="n">
        <f aca="false">C26+1</f>
        <v>2019</v>
      </c>
      <c r="D30" s="40" t="n">
        <f aca="false">D26</f>
        <v>1</v>
      </c>
      <c r="E30" s="40" t="n">
        <v>177</v>
      </c>
      <c r="F30" s="131" t="n">
        <f aca="false">low_v2_m!D18+temporary_pension_bonus_low!B18</f>
        <v>17348358.6939188</v>
      </c>
      <c r="G30" s="131" t="n">
        <f aca="false">low_v2_m!E18+temporary_pension_bonus_low!B18</f>
        <v>16659067.6180816</v>
      </c>
      <c r="H30" s="8" t="n">
        <f aca="false">F30-J30</f>
        <v>17152606.1631486</v>
      </c>
      <c r="I30" s="8" t="n">
        <f aca="false">G30-K30</f>
        <v>16469187.6632345</v>
      </c>
      <c r="J30" s="131" t="n">
        <f aca="false">low_v2_m!J18</f>
        <v>195752.530770185</v>
      </c>
      <c r="K30" s="131" t="n">
        <f aca="false">low_v2_m!K18</f>
        <v>189879.95484708</v>
      </c>
      <c r="L30" s="8" t="n">
        <f aca="false">H30-I30</f>
        <v>683418.499914097</v>
      </c>
      <c r="M30" s="8" t="n">
        <f aca="false">J30-K30</f>
        <v>5872.575923105</v>
      </c>
      <c r="N30" s="131" t="n">
        <f aca="false">SUM(low_v5_m!C18:J18)</f>
        <v>3259887.13066368</v>
      </c>
      <c r="O30" s="5"/>
      <c r="P30" s="5"/>
      <c r="Q30" s="8" t="n">
        <f aca="false">I30*5.5017049523</f>
        <v>90608611.3271754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32309.1800389045</v>
      </c>
      <c r="X30" s="8" t="n">
        <f aca="false">N30*5.1890047538+L30*5.5017049523</f>
        <v>20675536.7633361</v>
      </c>
      <c r="Y30" s="8" t="n">
        <f aca="false">N30*5.1890047538</f>
        <v>16915569.8178653</v>
      </c>
      <c r="Z30" s="8" t="n">
        <f aca="false">L30*5.5017049523</f>
        <v>3759966.94547082</v>
      </c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</row>
    <row r="31" customFormat="false" ht="12.75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33" t="n">
        <f aca="false">low_v2_m!D19+temporary_pension_bonus_low!B19</f>
        <v>17520608.0538506</v>
      </c>
      <c r="G31" s="133" t="n">
        <f aca="false">low_v2_m!E19+temporary_pension_bonus_low!B19</f>
        <v>16823490.0275895</v>
      </c>
      <c r="H31" s="42" t="n">
        <f aca="false">F31-J31</f>
        <v>17321999.2117387</v>
      </c>
      <c r="I31" s="42" t="n">
        <f aca="false">G31-K31</f>
        <v>16630839.450741</v>
      </c>
      <c r="J31" s="133" t="n">
        <f aca="false">low_v2_m!J19</f>
        <v>198608.842111893</v>
      </c>
      <c r="K31" s="133" t="n">
        <f aca="false">low_v2_m!K19</f>
        <v>192650.576848536</v>
      </c>
      <c r="L31" s="42" t="n">
        <f aca="false">H31-I31</f>
        <v>691159.760997742</v>
      </c>
      <c r="M31" s="42" t="n">
        <f aca="false">J31-K31</f>
        <v>5958.265263357</v>
      </c>
      <c r="N31" s="133" t="n">
        <f aca="false">SUM(low_v5_m!C19:J19)</f>
        <v>2983997.22603285</v>
      </c>
      <c r="O31" s="7"/>
      <c r="P31" s="7"/>
      <c r="Q31" s="42" t="n">
        <f aca="false">I31*5.5017049523</f>
        <v>91497971.7670478</v>
      </c>
      <c r="R31" s="42"/>
      <c r="S31" s="42"/>
      <c r="T31" s="7"/>
      <c r="U31" s="7"/>
      <c r="V31" s="42" t="n">
        <f aca="false">K31*5.5017049523</f>
        <v>1059906.63271104</v>
      </c>
      <c r="W31" s="42" t="n">
        <f aca="false">M31*5.5017049523</f>
        <v>32780.6175065283</v>
      </c>
      <c r="X31" s="42" t="n">
        <f aca="false">N31*5.1890047538+L31*5.5017049523</f>
        <v>19286532.8711222</v>
      </c>
      <c r="Y31" s="42" t="n">
        <f aca="false">N31*5.1890047538</f>
        <v>15483975.7912104</v>
      </c>
      <c r="Z31" s="42" t="n">
        <f aca="false">L31*5.5017049523</f>
        <v>3802557.07991176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75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33" t="n">
        <f aca="false">low_v2_m!D20+temporary_pension_bonus_low!B20</f>
        <v>17903798.8201409</v>
      </c>
      <c r="G32" s="133" t="n">
        <f aca="false">low_v2_m!E20+temporary_pension_bonus_low!B20</f>
        <v>17189881.692824</v>
      </c>
      <c r="H32" s="42" t="n">
        <f aca="false">F32-J32</f>
        <v>17714224.2356728</v>
      </c>
      <c r="I32" s="42" t="n">
        <f aca="false">G32-K32</f>
        <v>17005994.34589</v>
      </c>
      <c r="J32" s="133" t="n">
        <f aca="false">low_v2_m!J20</f>
        <v>189574.584468079</v>
      </c>
      <c r="K32" s="133" t="n">
        <f aca="false">low_v2_m!K20</f>
        <v>183887.346934037</v>
      </c>
      <c r="L32" s="42" t="n">
        <f aca="false">H32-I32</f>
        <v>708229.889782857</v>
      </c>
      <c r="M32" s="42" t="n">
        <f aca="false">J32-K32</f>
        <v>5687.23753404201</v>
      </c>
      <c r="N32" s="133" t="n">
        <f aca="false">SUM(low_v5_m!C20:J20)</f>
        <v>2899259.23462992</v>
      </c>
      <c r="O32" s="7"/>
      <c r="P32" s="7"/>
      <c r="Q32" s="42" t="n">
        <f aca="false">I32*5.5017049523</f>
        <v>93561963.3115686</v>
      </c>
      <c r="R32" s="42"/>
      <c r="S32" s="42"/>
      <c r="T32" s="7"/>
      <c r="U32" s="7"/>
      <c r="V32" s="42" t="n">
        <f aca="false">K32*5.5017049523</f>
        <v>1011693.9272923</v>
      </c>
      <c r="W32" s="42" t="n">
        <f aca="false">M32*5.5017049523</f>
        <v>31289.5029059454</v>
      </c>
      <c r="X32" s="42" t="n">
        <f aca="false">N32*5.1890047538+L32*5.5017049523</f>
        <v>18940741.8429784</v>
      </c>
      <c r="Y32" s="42" t="n">
        <f aca="false">N32*5.1890047538</f>
        <v>15044269.9509932</v>
      </c>
      <c r="Z32" s="42" t="n">
        <f aca="false">L32*5.5017049523</f>
        <v>3896471.89198523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75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33" t="n">
        <f aca="false">low_v2_m!D21+temporary_pension_bonus_low!B21</f>
        <v>17683142.5577882</v>
      </c>
      <c r="G33" s="133" t="n">
        <f aca="false">low_v2_m!E21+temporary_pension_bonus_low!B21</f>
        <v>16977085.9012086</v>
      </c>
      <c r="H33" s="42" t="n">
        <f aca="false">F33-J33</f>
        <v>17486907.3058895</v>
      </c>
      <c r="I33" s="42" t="n">
        <f aca="false">G33-K33</f>
        <v>16786737.7068668</v>
      </c>
      <c r="J33" s="133" t="n">
        <f aca="false">low_v2_m!J21</f>
        <v>196235.251898718</v>
      </c>
      <c r="K33" s="133" t="n">
        <f aca="false">low_v2_m!K21</f>
        <v>190348.194341756</v>
      </c>
      <c r="L33" s="42" t="n">
        <f aca="false">H33-I33</f>
        <v>700169.599022642</v>
      </c>
      <c r="M33" s="42" t="n">
        <f aca="false">J33-K33</f>
        <v>5887.05755696201</v>
      </c>
      <c r="N33" s="133" t="n">
        <f aca="false">SUM(low_v5_m!C21:J21)</f>
        <v>3099283.38932987</v>
      </c>
      <c r="O33" s="7"/>
      <c r="P33" s="7"/>
      <c r="Q33" s="42" t="n">
        <f aca="false">I33*5.5017049523</f>
        <v>92355677.9748304</v>
      </c>
      <c r="R33" s="42"/>
      <c r="S33" s="42"/>
      <c r="T33" s="7"/>
      <c r="U33" s="7"/>
      <c r="V33" s="42" t="n">
        <f aca="false">K33*5.5017049523</f>
        <v>1047239.6034714</v>
      </c>
      <c r="W33" s="42" t="n">
        <f aca="false">M33*5.5017049523</f>
        <v>32388.853715613</v>
      </c>
      <c r="X33" s="42" t="n">
        <f aca="false">N33*5.1890047538+L33*5.5017049523</f>
        <v>19934322.7909989</v>
      </c>
      <c r="Y33" s="42" t="n">
        <f aca="false">N33*5.1890047538</f>
        <v>16082196.2406061</v>
      </c>
      <c r="Z33" s="42" t="n">
        <f aca="false">L33*5.5017049523</f>
        <v>3852126.55039277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75" hidden="false" customHeight="false" outlineLevel="0" collapsed="false">
      <c r="A34" s="40"/>
      <c r="B34" s="5"/>
      <c r="C34" s="40" t="n">
        <f aca="false">C30+1</f>
        <v>2020</v>
      </c>
      <c r="D34" s="40" t="n">
        <f aca="false">D30</f>
        <v>1</v>
      </c>
      <c r="E34" s="40" t="n">
        <v>181</v>
      </c>
      <c r="F34" s="131" t="n">
        <f aca="false">low_v2_m!D22+temporary_pension_bonus_low!B22</f>
        <v>19560140.8368859</v>
      </c>
      <c r="G34" s="131" t="n">
        <f aca="false">low_v2_m!E22+temporary_pension_bonus_low!B22</f>
        <v>18861172.2788625</v>
      </c>
      <c r="H34" s="8" t="n">
        <f aca="false">F34-J34</f>
        <v>19342782.7497927</v>
      </c>
      <c r="I34" s="8" t="n">
        <f aca="false">G34-K34</f>
        <v>18650334.9343821</v>
      </c>
      <c r="J34" s="131" t="n">
        <f aca="false">low_v2_m!J22</f>
        <v>217358.08709326</v>
      </c>
      <c r="K34" s="131" t="n">
        <f aca="false">low_v2_m!K22</f>
        <v>210837.344480462</v>
      </c>
      <c r="L34" s="8" t="n">
        <f aca="false">H34-I34</f>
        <v>692447.815410603</v>
      </c>
      <c r="M34" s="8" t="n">
        <f aca="false">J34-K34</f>
        <v>6520.742612798</v>
      </c>
      <c r="N34" s="131" t="n">
        <f aca="false">SUM(low_v5_m!C22:J22)</f>
        <v>3411531.27865986</v>
      </c>
      <c r="O34" s="5"/>
      <c r="P34" s="5"/>
      <c r="Q34" s="8" t="n">
        <f aca="false">I34*5.5017049523</f>
        <v>102608640.070543</v>
      </c>
      <c r="R34" s="8"/>
      <c r="S34" s="8"/>
      <c r="T34" s="5"/>
      <c r="U34" s="5"/>
      <c r="V34" s="8" t="n">
        <f aca="false">K34*5.5017049523</f>
        <v>1159964.86225794</v>
      </c>
      <c r="W34" s="8" t="n">
        <f aca="false">M34*5.5017049523</f>
        <v>35875.2019255044</v>
      </c>
      <c r="X34" s="8" t="n">
        <f aca="false">N34*5.1890047538+L34*5.5017049523</f>
        <v>21512095.5979573</v>
      </c>
      <c r="Y34" s="8" t="n">
        <f aca="false">N34*5.1890047538</f>
        <v>17702452.0227034</v>
      </c>
      <c r="Z34" s="8" t="n">
        <f aca="false">L34*5.5017049523</f>
        <v>3809643.57525383</v>
      </c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</row>
    <row r="35" customFormat="false" ht="12.75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33" t="n">
        <f aca="false">low_v2_m!D23+temporary_pension_bonus_low!B23</f>
        <v>17610713.2762964</v>
      </c>
      <c r="G35" s="133" t="n">
        <f aca="false">low_v2_m!E23+temporary_pension_bonus_low!B23</f>
        <v>16905736.2267188</v>
      </c>
      <c r="H35" s="42" t="n">
        <f aca="false">F35-J35</f>
        <v>17366180.4718394</v>
      </c>
      <c r="I35" s="42" t="n">
        <f aca="false">G35-K35</f>
        <v>16668539.4063955</v>
      </c>
      <c r="J35" s="133" t="n">
        <f aca="false">low_v2_m!J23</f>
        <v>244532.804456988</v>
      </c>
      <c r="K35" s="133" t="n">
        <f aca="false">low_v2_m!K23</f>
        <v>237196.820323278</v>
      </c>
      <c r="L35" s="42" t="n">
        <f aca="false">H35-I35</f>
        <v>697641.065443892</v>
      </c>
      <c r="M35" s="42" t="n">
        <f aca="false">J35-K35</f>
        <v>7335.98413371001</v>
      </c>
      <c r="N35" s="133" t="n">
        <f aca="false">SUM(low_v5_m!C23:J23)</f>
        <v>2533858.31737091</v>
      </c>
      <c r="O35" s="7"/>
      <c r="P35" s="7"/>
      <c r="Q35" s="42" t="n">
        <f aca="false">I35*5.5017049523</f>
        <v>91705385.7997739</v>
      </c>
      <c r="R35" s="42"/>
      <c r="S35" s="42"/>
      <c r="T35" s="7"/>
      <c r="U35" s="7"/>
      <c r="V35" s="42" t="n">
        <f aca="false">K35*5.5017049523</f>
        <v>1304986.92104239</v>
      </c>
      <c r="W35" s="42" t="n">
        <f aca="false">M35*5.5017049523</f>
        <v>40360.4202384266</v>
      </c>
      <c r="X35" s="42" t="n">
        <f aca="false">N35*5.1890047538+L35*5.5017049523</f>
        <v>16986418.1589738</v>
      </c>
      <c r="Y35" s="42" t="n">
        <f aca="false">N35*5.1890047538</f>
        <v>13148202.8542933</v>
      </c>
      <c r="Z35" s="42" t="n">
        <f aca="false">L35*5.5017049523</f>
        <v>3838215.30468051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75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33" t="n">
        <f aca="false">low_v2_m!D24+temporary_pension_bonus_low!B24</f>
        <v>17418405.3972896</v>
      </c>
      <c r="G36" s="133" t="n">
        <f aca="false">low_v2_m!E24+temporary_pension_bonus_low!B24</f>
        <v>16719905.1602436</v>
      </c>
      <c r="H36" s="42" t="n">
        <f aca="false">F36-J36</f>
        <v>17153049.27149</v>
      </c>
      <c r="I36" s="42" t="n">
        <f aca="false">G36-K36</f>
        <v>16462509.718218</v>
      </c>
      <c r="J36" s="133" t="n">
        <f aca="false">low_v2_m!J24</f>
        <v>265356.125799583</v>
      </c>
      <c r="K36" s="133" t="n">
        <f aca="false">low_v2_m!K24</f>
        <v>257395.442025596</v>
      </c>
      <c r="L36" s="42" t="n">
        <f aca="false">H36-I36</f>
        <v>690539.553272015</v>
      </c>
      <c r="M36" s="42" t="n">
        <f aca="false">J36-K36</f>
        <v>7960.68377398697</v>
      </c>
      <c r="N36" s="133" t="n">
        <f aca="false">SUM(low_v5_m!C24:J24)</f>
        <v>2503086.05353819</v>
      </c>
      <c r="O36" s="7"/>
      <c r="P36" s="7"/>
      <c r="Q36" s="42" t="n">
        <f aca="false">I36*5.5017049523</f>
        <v>90571871.2440069</v>
      </c>
      <c r="R36" s="42"/>
      <c r="S36" s="42"/>
      <c r="T36" s="7"/>
      <c r="U36" s="7"/>
      <c r="V36" s="42" t="n">
        <f aca="false">K36*5.5017049523</f>
        <v>1416113.77809167</v>
      </c>
      <c r="W36" s="42" t="n">
        <f aca="false">M36*5.5017049523</f>
        <v>43797.3333430383</v>
      </c>
      <c r="X36" s="42" t="n">
        <f aca="false">N36*5.1890047538+L36*5.5017049523</f>
        <v>16787670.3109758</v>
      </c>
      <c r="Y36" s="42" t="n">
        <f aca="false">N36*5.1890047538</f>
        <v>12988525.4309802</v>
      </c>
      <c r="Z36" s="42" t="n">
        <f aca="false">L36*5.5017049523</f>
        <v>3799144.87999567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75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33" t="n">
        <f aca="false">low_v2_m!D25+temporary_pension_bonus_low!B25</f>
        <v>17729657.2109708</v>
      </c>
      <c r="G37" s="133" t="n">
        <f aca="false">low_v2_m!E25+temporary_pension_bonus_low!B25</f>
        <v>17017283.8586188</v>
      </c>
      <c r="H37" s="42" t="n">
        <f aca="false">F37-J37</f>
        <v>17437680.7303086</v>
      </c>
      <c r="I37" s="42" t="n">
        <f aca="false">G37-K37</f>
        <v>16734066.6723764</v>
      </c>
      <c r="J37" s="133" t="n">
        <f aca="false">low_v2_m!J25</f>
        <v>291976.48066224</v>
      </c>
      <c r="K37" s="133" t="n">
        <f aca="false">low_v2_m!K25</f>
        <v>283217.186242372</v>
      </c>
      <c r="L37" s="42" t="n">
        <f aca="false">H37-I37</f>
        <v>703614.057932131</v>
      </c>
      <c r="M37" s="42" t="n">
        <f aca="false">J37-K37</f>
        <v>8759.29441986803</v>
      </c>
      <c r="N37" s="133" t="n">
        <f aca="false">SUM(low_v5_m!C25:J25)</f>
        <v>2459961.19469906</v>
      </c>
      <c r="O37" s="7"/>
      <c r="P37" s="7"/>
      <c r="Q37" s="42" t="n">
        <f aca="false">I37*5.5017049523</f>
        <v>92065897.4835318</v>
      </c>
      <c r="R37" s="42"/>
      <c r="S37" s="42"/>
      <c r="T37" s="7"/>
      <c r="U37" s="7"/>
      <c r="V37" s="42" t="n">
        <f aca="false">K37*5.5017049523</f>
        <v>1558177.39612613</v>
      </c>
      <c r="W37" s="42" t="n">
        <f aca="false">M37*5.5017049523</f>
        <v>48191.0534884417</v>
      </c>
      <c r="X37" s="42" t="n">
        <f aca="false">N37*5.1890047538+L37*5.5017049523</f>
        <v>16635827.2804901</v>
      </c>
      <c r="Y37" s="42" t="n">
        <f aca="false">N37*5.1890047538</f>
        <v>12764750.333457</v>
      </c>
      <c r="Z37" s="42" t="n">
        <f aca="false">L37*5.5017049523</f>
        <v>3871076.9470331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75" hidden="false" customHeight="false" outlineLevel="0" collapsed="false">
      <c r="A38" s="40"/>
      <c r="B38" s="5"/>
      <c r="C38" s="40" t="n">
        <f aca="false">C34+1</f>
        <v>2021</v>
      </c>
      <c r="D38" s="40" t="n">
        <f aca="false">D34</f>
        <v>1</v>
      </c>
      <c r="E38" s="40" t="n">
        <v>185</v>
      </c>
      <c r="F38" s="131" t="n">
        <f aca="false">low_v2_m!D26+temporary_pension_bonus_low!B26</f>
        <v>18857975.2586195</v>
      </c>
      <c r="G38" s="131" t="n">
        <f aca="false">low_v2_m!E26+temporary_pension_bonus_low!B26</f>
        <v>18097486.3189173</v>
      </c>
      <c r="H38" s="8" t="n">
        <f aca="false">F38-J38</f>
        <v>18524242.0202178</v>
      </c>
      <c r="I38" s="8" t="n">
        <f aca="false">G38-K38</f>
        <v>17773765.0776677</v>
      </c>
      <c r="J38" s="131" t="n">
        <f aca="false">low_v2_m!J26</f>
        <v>333733.238401674</v>
      </c>
      <c r="K38" s="131" t="n">
        <f aca="false">low_v2_m!K26</f>
        <v>323721.241249624</v>
      </c>
      <c r="L38" s="8" t="n">
        <f aca="false">H38-I38</f>
        <v>750476.942550149</v>
      </c>
      <c r="M38" s="8" t="n">
        <f aca="false">J38-K38</f>
        <v>10011.99715205</v>
      </c>
      <c r="N38" s="131" t="n">
        <f aca="false">SUM(low_v5_m!C26:J26)</f>
        <v>3011236.80135819</v>
      </c>
      <c r="O38" s="5"/>
      <c r="P38" s="5"/>
      <c r="Q38" s="8" t="n">
        <f aca="false">I38*5.5017049523</f>
        <v>97786011.348821</v>
      </c>
      <c r="R38" s="8"/>
      <c r="S38" s="8"/>
      <c r="T38" s="5"/>
      <c r="U38" s="5"/>
      <c r="V38" s="8" t="n">
        <f aca="false">K38*5.5017049523</f>
        <v>1781018.75614776</v>
      </c>
      <c r="W38" s="8" t="n">
        <f aca="false">M38*5.5017049523</f>
        <v>55083.0543138471</v>
      </c>
      <c r="X38" s="8" t="n">
        <f aca="false">N38*5.1890047538+L38*5.5017049523</f>
        <v>19754224.7884803</v>
      </c>
      <c r="Y38" s="8" t="n">
        <f aca="false">N38*5.1890047538</f>
        <v>15625322.0770652</v>
      </c>
      <c r="Z38" s="8" t="n">
        <f aca="false">L38*5.5017049523</f>
        <v>4128902.71141512</v>
      </c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</row>
    <row r="39" customFormat="false" ht="12.75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33" t="n">
        <f aca="false">low_v2_m!D27+temporary_pension_bonus_low!B27</f>
        <v>18760522.8292077</v>
      </c>
      <c r="G39" s="133" t="n">
        <f aca="false">low_v2_m!E27+temporary_pension_bonus_low!B27</f>
        <v>18001919.3896148</v>
      </c>
      <c r="H39" s="42" t="n">
        <f aca="false">F39-J39</f>
        <v>18416963.1816464</v>
      </c>
      <c r="I39" s="42" t="n">
        <f aca="false">G39-K39</f>
        <v>17668666.5314803</v>
      </c>
      <c r="J39" s="133" t="n">
        <f aca="false">low_v2_m!J27</f>
        <v>343559.647561323</v>
      </c>
      <c r="K39" s="133" t="n">
        <f aca="false">low_v2_m!K27</f>
        <v>333252.858134483</v>
      </c>
      <c r="L39" s="42" t="n">
        <f aca="false">H39-I39</f>
        <v>748296.650166057</v>
      </c>
      <c r="M39" s="42" t="n">
        <f aca="false">J39-K39</f>
        <v>10306.78942684</v>
      </c>
      <c r="N39" s="133" t="n">
        <f aca="false">SUM(low_v5_m!C27:J27)</f>
        <v>2731889.31155344</v>
      </c>
      <c r="O39" s="7"/>
      <c r="P39" s="7"/>
      <c r="Q39" s="42" t="n">
        <f aca="false">I39*5.5017049523</f>
        <v>97207790.1567825</v>
      </c>
      <c r="R39" s="42"/>
      <c r="S39" s="42"/>
      <c r="T39" s="7"/>
      <c r="U39" s="7"/>
      <c r="V39" s="42" t="n">
        <f aca="false">K39*5.5017049523</f>
        <v>1833458.89996661</v>
      </c>
      <c r="W39" s="42" t="n">
        <f aca="false">M39*5.5017049523</f>
        <v>56704.9144319591</v>
      </c>
      <c r="X39" s="42" t="n">
        <f aca="false">N39*5.1890047538+L39*5.5017049523</f>
        <v>18292694.0105143</v>
      </c>
      <c r="Y39" s="42" t="n">
        <f aca="false">N39*5.1890047538</f>
        <v>14175786.6245062</v>
      </c>
      <c r="Z39" s="42" t="n">
        <f aca="false">L39*5.5017049523</f>
        <v>4116907.3860081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75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33" t="n">
        <f aca="false">low_v2_m!D28+temporary_pension_bonus_low!B28</f>
        <v>18911234.9822489</v>
      </c>
      <c r="G40" s="133" t="n">
        <f aca="false">low_v2_m!E28+temporary_pension_bonus_low!B28</f>
        <v>18144784.4285596</v>
      </c>
      <c r="H40" s="42" t="n">
        <f aca="false">F40-J40</f>
        <v>18536673.6810316</v>
      </c>
      <c r="I40" s="42" t="n">
        <f aca="false">G40-K40</f>
        <v>17781459.9663788</v>
      </c>
      <c r="J40" s="133" t="n">
        <f aca="false">low_v2_m!J28</f>
        <v>374561.30121734</v>
      </c>
      <c r="K40" s="133" t="n">
        <f aca="false">low_v2_m!K28</f>
        <v>363324.462180819</v>
      </c>
      <c r="L40" s="42" t="n">
        <f aca="false">H40-I40</f>
        <v>755213.714652777</v>
      </c>
      <c r="M40" s="42" t="n">
        <f aca="false">J40-K40</f>
        <v>11236.839036521</v>
      </c>
      <c r="N40" s="133" t="n">
        <f aca="false">SUM(low_v5_m!C28:J28)</f>
        <v>2623962.56269992</v>
      </c>
      <c r="O40" s="7"/>
      <c r="P40" s="7"/>
      <c r="Q40" s="42" t="n">
        <f aca="false">I40*5.5017049523</f>
        <v>97828346.3561503</v>
      </c>
      <c r="R40" s="42"/>
      <c r="S40" s="42"/>
      <c r="T40" s="7"/>
      <c r="U40" s="7"/>
      <c r="V40" s="42" t="n">
        <f aca="false">K40*5.5017049523</f>
        <v>1998903.99287195</v>
      </c>
      <c r="W40" s="42" t="n">
        <f aca="false">M40*5.5017049523</f>
        <v>61821.7729754254</v>
      </c>
      <c r="X40" s="42" t="n">
        <f aca="false">N40*5.1890047538+L40*5.5017049523</f>
        <v>17770717.2455932</v>
      </c>
      <c r="Y40" s="42" t="n">
        <f aca="false">N40*5.1890047538</f>
        <v>13615754.2116431</v>
      </c>
      <c r="Z40" s="42" t="n">
        <f aca="false">L40*5.5017049523</f>
        <v>4154963.03395006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75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33" t="n">
        <f aca="false">low_v2_m!D29+temporary_pension_bonus_low!B29</f>
        <v>19141980.4598989</v>
      </c>
      <c r="G41" s="133" t="n">
        <f aca="false">low_v2_m!E29+temporary_pension_bonus_low!B29</f>
        <v>18364871.1976682</v>
      </c>
      <c r="H41" s="42" t="n">
        <f aca="false">F41-J41</f>
        <v>18755310.4879005</v>
      </c>
      <c r="I41" s="42" t="n">
        <f aca="false">G41-K41</f>
        <v>17989801.3248297</v>
      </c>
      <c r="J41" s="133" t="n">
        <f aca="false">low_v2_m!J29</f>
        <v>386669.971998419</v>
      </c>
      <c r="K41" s="133" t="n">
        <f aca="false">low_v2_m!K29</f>
        <v>375069.872838467</v>
      </c>
      <c r="L41" s="42" t="n">
        <f aca="false">H41-I41</f>
        <v>765509.16307075</v>
      </c>
      <c r="M41" s="42" t="n">
        <f aca="false">J41-K41</f>
        <v>11600.099159952</v>
      </c>
      <c r="N41" s="133" t="n">
        <f aca="false">SUM(low_v5_m!C29:J29)</f>
        <v>2663491.12818258</v>
      </c>
      <c r="O41" s="7"/>
      <c r="P41" s="7"/>
      <c r="Q41" s="42" t="n">
        <f aca="false">I41*5.5017049523</f>
        <v>98974579.0397088</v>
      </c>
      <c r="R41" s="42"/>
      <c r="S41" s="42"/>
      <c r="T41" s="7"/>
      <c r="U41" s="7"/>
      <c r="V41" s="42" t="n">
        <f aca="false">K41*5.5017049523</f>
        <v>2063523.77685393</v>
      </c>
      <c r="W41" s="42" t="n">
        <f aca="false">M41*5.5017049523</f>
        <v>63820.3229954788</v>
      </c>
      <c r="X41" s="42" t="n">
        <f aca="false">N41*5.1890047538+L41*5.5017049523</f>
        <v>18032473.6793409</v>
      </c>
      <c r="Y41" s="42" t="n">
        <f aca="false">N41*5.1890047538</f>
        <v>13820868.1258435</v>
      </c>
      <c r="Z41" s="42" t="n">
        <f aca="false">L41*5.5017049523</f>
        <v>4211605.55349737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75" hidden="false" customHeight="false" outlineLevel="0" collapsed="false">
      <c r="A42" s="40"/>
      <c r="B42" s="5"/>
      <c r="C42" s="40" t="n">
        <f aca="false">C38+1</f>
        <v>2022</v>
      </c>
      <c r="D42" s="40" t="n">
        <f aca="false">D38</f>
        <v>1</v>
      </c>
      <c r="E42" s="40" t="n">
        <v>189</v>
      </c>
      <c r="F42" s="131" t="n">
        <f aca="false">low_v2_m!D30+temporary_pension_bonus_low!B30</f>
        <v>19334502.839756</v>
      </c>
      <c r="G42" s="131" t="n">
        <f aca="false">low_v2_m!E30+temporary_pension_bonus_low!B30</f>
        <v>18547722.6784414</v>
      </c>
      <c r="H42" s="8" t="n">
        <f aca="false">F42-J42</f>
        <v>18924489.9777462</v>
      </c>
      <c r="I42" s="8" t="n">
        <f aca="false">G42-K42</f>
        <v>18150010.2022919</v>
      </c>
      <c r="J42" s="131" t="n">
        <f aca="false">low_v2_m!J30</f>
        <v>410012.862009842</v>
      </c>
      <c r="K42" s="131" t="n">
        <f aca="false">low_v2_m!K30</f>
        <v>397712.476149547</v>
      </c>
      <c r="L42" s="8" t="n">
        <f aca="false">H42-I42</f>
        <v>774479.775454305</v>
      </c>
      <c r="M42" s="8" t="n">
        <f aca="false">J42-K42</f>
        <v>12300.385860295</v>
      </c>
      <c r="N42" s="131" t="n">
        <f aca="false">SUM(low_v5_m!C30:J30)</f>
        <v>3169397.69140128</v>
      </c>
      <c r="O42" s="5"/>
      <c r="P42" s="5"/>
      <c r="Q42" s="8" t="n">
        <f aca="false">I42*5.5017049523</f>
        <v>99856001.0142446</v>
      </c>
      <c r="R42" s="8"/>
      <c r="S42" s="8"/>
      <c r="T42" s="5"/>
      <c r="U42" s="5"/>
      <c r="V42" s="8" t="n">
        <f aca="false">K42*5.5017049523</f>
        <v>2188096.69962346</v>
      </c>
      <c r="W42" s="8" t="n">
        <f aca="false">M42*5.5017049523</f>
        <v>67673.0938027861</v>
      </c>
      <c r="X42" s="8" t="n">
        <f aca="false">N42*5.1890047538+L42*5.5017049523</f>
        <v>20706978.9034371</v>
      </c>
      <c r="Y42" s="8" t="n">
        <f aca="false">N42*5.1890047538</f>
        <v>16446019.687364</v>
      </c>
      <c r="Z42" s="8" t="n">
        <f aca="false">L42*5.5017049523</f>
        <v>4260959.21607314</v>
      </c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</row>
    <row r="43" customFormat="false" ht="12.75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33" t="n">
        <f aca="false">low_v2_m!D31+temporary_pension_bonus_low!B31</f>
        <v>19632162.0706589</v>
      </c>
      <c r="G43" s="133" t="n">
        <f aca="false">low_v2_m!E31+temporary_pension_bonus_low!B31</f>
        <v>18831752.6632722</v>
      </c>
      <c r="H43" s="42" t="n">
        <f aca="false">F43-J43</f>
        <v>19190312.3373761</v>
      </c>
      <c r="I43" s="42" t="n">
        <f aca="false">G43-K43</f>
        <v>18403158.4219879</v>
      </c>
      <c r="J43" s="133" t="n">
        <f aca="false">low_v2_m!J31</f>
        <v>441849.733282822</v>
      </c>
      <c r="K43" s="133" t="n">
        <f aca="false">low_v2_m!K31</f>
        <v>428594.241284337</v>
      </c>
      <c r="L43" s="42" t="n">
        <f aca="false">H43-I43</f>
        <v>787153.915388215</v>
      </c>
      <c r="M43" s="42" t="n">
        <f aca="false">J43-K43</f>
        <v>13255.491998485</v>
      </c>
      <c r="N43" s="133" t="n">
        <f aca="false">SUM(low_v5_m!C31:J31)</f>
        <v>2725074.8105574</v>
      </c>
      <c r="O43" s="7"/>
      <c r="P43" s="7"/>
      <c r="Q43" s="42" t="n">
        <f aca="false">I43*5.5017049523</f>
        <v>101248747.828212</v>
      </c>
      <c r="R43" s="42"/>
      <c r="S43" s="42"/>
      <c r="T43" s="7"/>
      <c r="U43" s="7"/>
      <c r="V43" s="42" t="n">
        <f aca="false">K43*5.5017049523</f>
        <v>2357999.0598013</v>
      </c>
      <c r="W43" s="42" t="n">
        <f aca="false">M43*5.5017049523</f>
        <v>72927.8059732379</v>
      </c>
      <c r="X43" s="42" t="n">
        <f aca="false">N43*5.1890047538+L43*5.5017049523</f>
        <v>18471114.7409567</v>
      </c>
      <c r="Y43" s="42" t="n">
        <f aca="false">N43*5.1890047538</f>
        <v>14140426.146443</v>
      </c>
      <c r="Z43" s="42" t="n">
        <f aca="false">L43*5.5017049523</f>
        <v>4330688.59451368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75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33" t="n">
        <f aca="false">low_v2_m!D32+temporary_pension_bonus_low!B32</f>
        <v>19855447.6280316</v>
      </c>
      <c r="G44" s="133" t="n">
        <f aca="false">low_v2_m!E32+temporary_pension_bonus_low!B32</f>
        <v>19044690.0781058</v>
      </c>
      <c r="H44" s="42" t="n">
        <f aca="false">F44-J44</f>
        <v>19381297.2230457</v>
      </c>
      <c r="I44" s="42" t="n">
        <f aca="false">G44-K44</f>
        <v>18584764.1852695</v>
      </c>
      <c r="J44" s="133" t="n">
        <f aca="false">low_v2_m!J32</f>
        <v>474150.404985898</v>
      </c>
      <c r="K44" s="133" t="n">
        <f aca="false">low_v2_m!K32</f>
        <v>459925.892836321</v>
      </c>
      <c r="L44" s="42" t="n">
        <f aca="false">H44-I44</f>
        <v>796533.037776224</v>
      </c>
      <c r="M44" s="42" t="n">
        <f aca="false">J44-K44</f>
        <v>14224.512149577</v>
      </c>
      <c r="N44" s="133" t="n">
        <f aca="false">SUM(low_v5_m!C32:J32)</f>
        <v>2672794.07336262</v>
      </c>
      <c r="O44" s="7"/>
      <c r="P44" s="7"/>
      <c r="Q44" s="42" t="n">
        <f aca="false">I44*5.5017049523</f>
        <v>102247889.155425</v>
      </c>
      <c r="R44" s="42"/>
      <c r="S44" s="42"/>
      <c r="T44" s="7"/>
      <c r="U44" s="7"/>
      <c r="V44" s="42" t="n">
        <f aca="false">K44*5.5017049523</f>
        <v>2530376.56230859</v>
      </c>
      <c r="W44" s="42" t="n">
        <f aca="false">M44*5.5017049523</f>
        <v>78259.0689373791</v>
      </c>
      <c r="X44" s="42" t="n">
        <f aca="false">N44*5.1890047538+L44*5.5017049523</f>
        <v>18251430.9112111</v>
      </c>
      <c r="Y44" s="42" t="n">
        <f aca="false">N44*5.1890047538</f>
        <v>13869141.1526071</v>
      </c>
      <c r="Z44" s="42" t="n">
        <f aca="false">L44*5.5017049523</f>
        <v>4382289.75860402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75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33" t="n">
        <f aca="false">low_v2_m!D33+temporary_pension_bonus_low!B33</f>
        <v>20111482.2962401</v>
      </c>
      <c r="G45" s="133" t="n">
        <f aca="false">low_v2_m!E33+temporary_pension_bonus_low!B33</f>
        <v>19288973.6111403</v>
      </c>
      <c r="H45" s="42" t="n">
        <f aca="false">F45-J45</f>
        <v>19604479.3988354</v>
      </c>
      <c r="I45" s="42" t="n">
        <f aca="false">G45-K45</f>
        <v>18797180.8006578</v>
      </c>
      <c r="J45" s="133" t="n">
        <f aca="false">low_v2_m!J33</f>
        <v>507002.897404671</v>
      </c>
      <c r="K45" s="133" t="n">
        <f aca="false">low_v2_m!K33</f>
        <v>491792.810482531</v>
      </c>
      <c r="L45" s="42" t="n">
        <f aca="false">H45-I45</f>
        <v>807298.59817766</v>
      </c>
      <c r="M45" s="42" t="n">
        <f aca="false">J45-K45</f>
        <v>15210.08692214</v>
      </c>
      <c r="N45" s="133" t="n">
        <f aca="false">SUM(low_v5_m!C33:J33)</f>
        <v>2706895.22382953</v>
      </c>
      <c r="O45" s="7"/>
      <c r="P45" s="7"/>
      <c r="Q45" s="42" t="n">
        <f aca="false">I45*5.5017049523</f>
        <v>103416542.700257</v>
      </c>
      <c r="R45" s="42"/>
      <c r="S45" s="42"/>
      <c r="T45" s="7"/>
      <c r="U45" s="7"/>
      <c r="V45" s="42" t="n">
        <f aca="false">K45*5.5017049523</f>
        <v>2705698.94093728</v>
      </c>
      <c r="W45" s="42" t="n">
        <f aca="false">M45*5.5017049523</f>
        <v>83681.4105444513</v>
      </c>
      <c r="X45" s="42" t="n">
        <f aca="false">N45*5.1890047538+L45*5.5017049523</f>
        <v>18487610.8800689</v>
      </c>
      <c r="Y45" s="42" t="n">
        <f aca="false">N45*5.1890047538</f>
        <v>14046092.18449</v>
      </c>
      <c r="Z45" s="42" t="n">
        <f aca="false">L45*5.5017049523</f>
        <v>4441518.69557888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75" hidden="false" customHeight="false" outlineLevel="0" collapsed="false">
      <c r="A46" s="40"/>
      <c r="B46" s="5"/>
      <c r="C46" s="40" t="n">
        <f aca="false">C42+1</f>
        <v>2023</v>
      </c>
      <c r="D46" s="40" t="n">
        <f aca="false">D42</f>
        <v>1</v>
      </c>
      <c r="E46" s="40" t="n">
        <v>193</v>
      </c>
      <c r="F46" s="131" t="n">
        <f aca="false">low_v2_m!D34+temporary_pension_bonus_low!B34</f>
        <v>20300807.4101687</v>
      </c>
      <c r="G46" s="131" t="n">
        <f aca="false">low_v2_m!E34+temporary_pension_bonus_low!B34</f>
        <v>19468908.591367</v>
      </c>
      <c r="H46" s="8" t="n">
        <f aca="false">F46-J46</f>
        <v>19784459.0862819</v>
      </c>
      <c r="I46" s="8" t="n">
        <f aca="false">G46-K46</f>
        <v>18968050.7171968</v>
      </c>
      <c r="J46" s="131" t="n">
        <f aca="false">low_v2_m!J34</f>
        <v>516348.323886763</v>
      </c>
      <c r="K46" s="131" t="n">
        <f aca="false">low_v2_m!K34</f>
        <v>500857.87417016</v>
      </c>
      <c r="L46" s="8" t="n">
        <f aca="false">H46-I46</f>
        <v>816408.3690851</v>
      </c>
      <c r="M46" s="8" t="n">
        <f aca="false">J46-K46</f>
        <v>15490.449716603</v>
      </c>
      <c r="N46" s="131" t="n">
        <f aca="false">SUM(low_v5_m!C34:J34)</f>
        <v>3304154.73901624</v>
      </c>
      <c r="O46" s="5"/>
      <c r="P46" s="5"/>
      <c r="Q46" s="8" t="n">
        <f aca="false">I46*5.5017049523</f>
        <v>104356618.566279</v>
      </c>
      <c r="R46" s="8"/>
      <c r="S46" s="8"/>
      <c r="T46" s="5"/>
      <c r="U46" s="5"/>
      <c r="V46" s="8" t="n">
        <f aca="false">K46*5.5017049523</f>
        <v>2755572.24672042</v>
      </c>
      <c r="W46" s="8" t="n">
        <f aca="false">M46*5.5017049523</f>
        <v>85223.883919189</v>
      </c>
      <c r="X46" s="8" t="n">
        <f aca="false">N46*5.1890047538+L46*5.5017049523</f>
        <v>21636912.6153407</v>
      </c>
      <c r="Y46" s="8" t="n">
        <f aca="false">N46*5.1890047538</f>
        <v>17145274.6480461</v>
      </c>
      <c r="Z46" s="8" t="n">
        <f aca="false">L46*5.5017049523</f>
        <v>4491637.96729466</v>
      </c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</row>
    <row r="47" customFormat="false" ht="12.75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33" t="n">
        <f aca="false">low_v2_m!D35+temporary_pension_bonus_low!B35</f>
        <v>20406977.302225</v>
      </c>
      <c r="G47" s="133" t="n">
        <f aca="false">low_v2_m!E35+temporary_pension_bonus_low!B35</f>
        <v>19569931.4615</v>
      </c>
      <c r="H47" s="42" t="n">
        <f aca="false">F47-J47</f>
        <v>19888359.4161937</v>
      </c>
      <c r="I47" s="42" t="n">
        <f aca="false">G47-K47</f>
        <v>19066872.1120496</v>
      </c>
      <c r="J47" s="133" t="n">
        <f aca="false">low_v2_m!J35</f>
        <v>518617.886031319</v>
      </c>
      <c r="K47" s="133" t="n">
        <f aca="false">low_v2_m!K35</f>
        <v>503059.34945038</v>
      </c>
      <c r="L47" s="42" t="n">
        <f aca="false">H47-I47</f>
        <v>821487.304144062</v>
      </c>
      <c r="M47" s="42" t="n">
        <f aca="false">J47-K47</f>
        <v>15558.536580939</v>
      </c>
      <c r="N47" s="133" t="n">
        <f aca="false">SUM(low_v5_m!C35:J35)</f>
        <v>2770321.77523391</v>
      </c>
      <c r="O47" s="7"/>
      <c r="P47" s="7"/>
      <c r="Q47" s="42" t="n">
        <f aca="false">I47*5.5017049523</f>
        <v>104900304.723734</v>
      </c>
      <c r="R47" s="42"/>
      <c r="S47" s="42"/>
      <c r="T47" s="7"/>
      <c r="U47" s="7"/>
      <c r="V47" s="42" t="n">
        <f aca="false">K47*5.5017049523</f>
        <v>2767684.11417197</v>
      </c>
      <c r="W47" s="42" t="n">
        <f aca="false">M47*5.5017049523</f>
        <v>85598.4777578926</v>
      </c>
      <c r="X47" s="42" t="n">
        <f aca="false">N47*5.1890047538+L47*5.5017049523</f>
        <v>18894793.6307054</v>
      </c>
      <c r="Y47" s="42" t="n">
        <f aca="false">N47*5.1890047538</f>
        <v>14375212.8612444</v>
      </c>
      <c r="Z47" s="42" t="n">
        <f aca="false">L47*5.5017049523</f>
        <v>4519580.76946096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75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33" t="n">
        <f aca="false">low_v2_m!D36+temporary_pension_bonus_low!B36</f>
        <v>20595760.4438824</v>
      </c>
      <c r="G48" s="133" t="n">
        <f aca="false">low_v2_m!E36+temporary_pension_bonus_low!B36</f>
        <v>19749275.7414423</v>
      </c>
      <c r="H48" s="42" t="n">
        <f aca="false">F48-J48</f>
        <v>20051540.6437388</v>
      </c>
      <c r="I48" s="42" t="n">
        <f aca="false">G48-K48</f>
        <v>19221382.535303</v>
      </c>
      <c r="J48" s="133" t="n">
        <f aca="false">low_v2_m!J36</f>
        <v>544219.800143631</v>
      </c>
      <c r="K48" s="133" t="n">
        <f aca="false">low_v2_m!K36</f>
        <v>527893.206139322</v>
      </c>
      <c r="L48" s="42" t="n">
        <f aca="false">H48-I48</f>
        <v>830158.108435791</v>
      </c>
      <c r="M48" s="42" t="n">
        <f aca="false">J48-K48</f>
        <v>16326.5940043089</v>
      </c>
      <c r="N48" s="133" t="n">
        <f aca="false">SUM(low_v5_m!C36:J36)</f>
        <v>2746794.17103526</v>
      </c>
      <c r="O48" s="7"/>
      <c r="P48" s="7"/>
      <c r="Q48" s="42" t="n">
        <f aca="false">I48*5.5017049523</f>
        <v>105750375.484529</v>
      </c>
      <c r="R48" s="42"/>
      <c r="S48" s="42"/>
      <c r="T48" s="7"/>
      <c r="U48" s="7"/>
      <c r="V48" s="42" t="n">
        <f aca="false">K48*5.5017049523</f>
        <v>2904312.66650223</v>
      </c>
      <c r="W48" s="42" t="n">
        <f aca="false">M48*5.5017049523</f>
        <v>89824.1030876979</v>
      </c>
      <c r="X48" s="42" t="n">
        <f aca="false">N48*5.1890047538+L48*5.5017049523</f>
        <v>18820412.9875853</v>
      </c>
      <c r="Y48" s="42" t="n">
        <f aca="false">N48*5.1890047538</f>
        <v>14253128.0112121</v>
      </c>
      <c r="Z48" s="42" t="n">
        <f aca="false">L48*5.5017049523</f>
        <v>4567284.97637319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75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33" t="n">
        <f aca="false">low_v2_m!D37+temporary_pension_bonus_low!B37</f>
        <v>20735710.7976042</v>
      </c>
      <c r="G49" s="133" t="n">
        <f aca="false">low_v2_m!E37+temporary_pension_bonus_low!B37</f>
        <v>19882765.3605078</v>
      </c>
      <c r="H49" s="42" t="n">
        <f aca="false">F49-J49</f>
        <v>20172463.0093201</v>
      </c>
      <c r="I49" s="42" t="n">
        <f aca="false">G49-K49</f>
        <v>19336415.0058723</v>
      </c>
      <c r="J49" s="133" t="n">
        <f aca="false">low_v2_m!J37</f>
        <v>563247.788284047</v>
      </c>
      <c r="K49" s="133" t="n">
        <f aca="false">low_v2_m!K37</f>
        <v>546350.354635525</v>
      </c>
      <c r="L49" s="42" t="n">
        <f aca="false">H49-I49</f>
        <v>836048.003447875</v>
      </c>
      <c r="M49" s="42" t="n">
        <f aca="false">J49-K49</f>
        <v>16897.433648522</v>
      </c>
      <c r="N49" s="133" t="n">
        <f aca="false">SUM(low_v5_m!C37:J37)</f>
        <v>2763205.18736566</v>
      </c>
      <c r="O49" s="7"/>
      <c r="P49" s="7"/>
      <c r="Q49" s="42" t="n">
        <f aca="false">I49*5.5017049523</f>
        <v>106383250.197536</v>
      </c>
      <c r="R49" s="42"/>
      <c r="S49" s="42"/>
      <c r="T49" s="7"/>
      <c r="U49" s="7"/>
      <c r="V49" s="42" t="n">
        <f aca="false">K49*5.5017049523</f>
        <v>3005858.45178913</v>
      </c>
      <c r="W49" s="42" t="n">
        <f aca="false">M49*5.5017049523</f>
        <v>92964.6943852342</v>
      </c>
      <c r="X49" s="42" t="n">
        <f aca="false">N49*5.1890047538+L49*5.5017049523</f>
        <v>18937974.2938949</v>
      </c>
      <c r="Y49" s="42" t="n">
        <f aca="false">N49*5.1890047538</f>
        <v>14338284.8529652</v>
      </c>
      <c r="Z49" s="42" t="n">
        <f aca="false">L49*5.5017049523</f>
        <v>4599689.4409297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75" hidden="false" customHeight="false" outlineLevel="0" collapsed="false">
      <c r="A50" s="40"/>
      <c r="B50" s="5"/>
      <c r="C50" s="40" t="n">
        <f aca="false">C46+1</f>
        <v>2024</v>
      </c>
      <c r="D50" s="40" t="n">
        <f aca="false">D46</f>
        <v>1</v>
      </c>
      <c r="E50" s="40" t="n">
        <v>197</v>
      </c>
      <c r="F50" s="131" t="n">
        <f aca="false">low_v2_m!D38+temporary_pension_bonus_low!B38</f>
        <v>20988677.1389448</v>
      </c>
      <c r="G50" s="131" t="n">
        <f aca="false">low_v2_m!E38+temporary_pension_bonus_low!B38</f>
        <v>20124070.1088302</v>
      </c>
      <c r="H50" s="8" t="n">
        <f aca="false">F50-J50</f>
        <v>20403661.7736771</v>
      </c>
      <c r="I50" s="8" t="n">
        <f aca="false">G50-K50</f>
        <v>19556605.2045205</v>
      </c>
      <c r="J50" s="131" t="n">
        <f aca="false">low_v2_m!J38</f>
        <v>585015.365267716</v>
      </c>
      <c r="K50" s="131" t="n">
        <f aca="false">low_v2_m!K38</f>
        <v>567464.904309684</v>
      </c>
      <c r="L50" s="8" t="n">
        <f aca="false">H50-I50</f>
        <v>847056.569156569</v>
      </c>
      <c r="M50" s="8" t="n">
        <f aca="false">J50-K50</f>
        <v>17550.4609580321</v>
      </c>
      <c r="N50" s="131" t="n">
        <f aca="false">SUM(low_v5_m!C38:J38)</f>
        <v>3378100.66412556</v>
      </c>
      <c r="O50" s="5"/>
      <c r="P50" s="5"/>
      <c r="Q50" s="8" t="n">
        <f aca="false">I50*5.5017049523</f>
        <v>107594671.703886</v>
      </c>
      <c r="R50" s="8"/>
      <c r="S50" s="8"/>
      <c r="T50" s="5"/>
      <c r="U50" s="5"/>
      <c r="V50" s="8" t="n">
        <f aca="false">K50*5.5017049523</f>
        <v>3122024.47429703</v>
      </c>
      <c r="W50" s="8" t="n">
        <f aca="false">M50*5.5017049523</f>
        <v>96557.4579679528</v>
      </c>
      <c r="X50" s="8" t="n">
        <f aca="false">N50*5.1890047538+L50*5.5017049523</f>
        <v>22189235.7263694</v>
      </c>
      <c r="Y50" s="8" t="n">
        <f aca="false">N50*5.1890047538</f>
        <v>17528980.4049625</v>
      </c>
      <c r="Z50" s="8" t="n">
        <f aca="false">L50*5.5017049523</f>
        <v>4660255.32140694</v>
      </c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</row>
    <row r="51" customFormat="false" ht="12.75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33" t="n">
        <f aca="false">low_v2_m!D39+temporary_pension_bonus_low!B39</f>
        <v>21149114.4552622</v>
      </c>
      <c r="G51" s="133" t="n">
        <f aca="false">low_v2_m!E39+temporary_pension_bonus_low!B39</f>
        <v>20276135.3350848</v>
      </c>
      <c r="H51" s="42" t="n">
        <f aca="false">F51-J51</f>
        <v>20545632.5180368</v>
      </c>
      <c r="I51" s="42" t="n">
        <f aca="false">G51-K51</f>
        <v>19690757.8559761</v>
      </c>
      <c r="J51" s="133" t="n">
        <f aca="false">low_v2_m!J39</f>
        <v>603481.937225421</v>
      </c>
      <c r="K51" s="133" t="n">
        <f aca="false">low_v2_m!K39</f>
        <v>585377.479108658</v>
      </c>
      <c r="L51" s="42" t="n">
        <f aca="false">H51-I51</f>
        <v>854874.662060637</v>
      </c>
      <c r="M51" s="42" t="n">
        <f aca="false">J51-K51</f>
        <v>18104.4581167629</v>
      </c>
      <c r="N51" s="133" t="n">
        <f aca="false">SUM(low_v5_m!C39:J39)</f>
        <v>2754938.09867492</v>
      </c>
      <c r="O51" s="7"/>
      <c r="P51" s="7"/>
      <c r="Q51" s="42" t="n">
        <f aca="false">I51*5.5017049523</f>
        <v>108332740.010764</v>
      </c>
      <c r="R51" s="42"/>
      <c r="S51" s="42"/>
      <c r="T51" s="7"/>
      <c r="U51" s="7"/>
      <c r="V51" s="42" t="n">
        <f aca="false">K51*5.5017049523</f>
        <v>3220574.17577699</v>
      </c>
      <c r="W51" s="42" t="n">
        <f aca="false">M51*5.5017049523</f>
        <v>99605.3868797025</v>
      </c>
      <c r="X51" s="42" t="n">
        <f aca="false">N51*5.1890047538+L51*5.5017049523</f>
        <v>18998655.0523037</v>
      </c>
      <c r="Y51" s="42" t="n">
        <f aca="false">N51*5.1890047538</f>
        <v>14295386.8904489</v>
      </c>
      <c r="Z51" s="42" t="n">
        <f aca="false">L51*5.5017049523</f>
        <v>4703268.1618548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75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33" t="n">
        <f aca="false">low_v2_m!D40+temporary_pension_bonus_low!B40</f>
        <v>21404980.2607372</v>
      </c>
      <c r="G52" s="133" t="n">
        <f aca="false">low_v2_m!E40+temporary_pension_bonus_low!B40</f>
        <v>20519480.837353</v>
      </c>
      <c r="H52" s="42" t="n">
        <f aca="false">F52-J52</f>
        <v>20771070.7444615</v>
      </c>
      <c r="I52" s="42" t="n">
        <f aca="false">G52-K52</f>
        <v>19904588.6065655</v>
      </c>
      <c r="J52" s="133" t="n">
        <f aca="false">low_v2_m!J40</f>
        <v>633909.516275738</v>
      </c>
      <c r="K52" s="133" t="n">
        <f aca="false">low_v2_m!K40</f>
        <v>614892.230787465</v>
      </c>
      <c r="L52" s="42" t="n">
        <f aca="false">H52-I52</f>
        <v>866482.137895927</v>
      </c>
      <c r="M52" s="42" t="n">
        <f aca="false">J52-K52</f>
        <v>19017.285488273</v>
      </c>
      <c r="N52" s="133" t="n">
        <f aca="false">SUM(low_v5_m!C40:J40)</f>
        <v>2773603.61014034</v>
      </c>
      <c r="O52" s="7"/>
      <c r="P52" s="7"/>
      <c r="Q52" s="42" t="n">
        <f aca="false">I52*5.5017049523</f>
        <v>109509173.710236</v>
      </c>
      <c r="R52" s="42"/>
      <c r="S52" s="42"/>
      <c r="T52" s="7"/>
      <c r="U52" s="7"/>
      <c r="V52" s="42" t="n">
        <f aca="false">K52*5.5017049523</f>
        <v>3382955.63125419</v>
      </c>
      <c r="W52" s="42" t="n">
        <f aca="false">M52*5.5017049523</f>
        <v>104627.493750135</v>
      </c>
      <c r="X52" s="42" t="n">
        <f aca="false">N52*5.1890047538+L52*5.5017049523</f>
        <v>19159371.3873166</v>
      </c>
      <c r="Y52" s="42" t="n">
        <f aca="false">N52*5.1890047538</f>
        <v>14392242.3181751</v>
      </c>
      <c r="Z52" s="42" t="n">
        <f aca="false">L52*5.5017049523</f>
        <v>4767129.06914151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75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33" t="n">
        <f aca="false">low_v2_m!D41+temporary_pension_bonus_low!B41</f>
        <v>21628251.0936165</v>
      </c>
      <c r="G53" s="133" t="n">
        <f aca="false">low_v2_m!E41+temporary_pension_bonus_low!B41</f>
        <v>20732411.2894485</v>
      </c>
      <c r="H53" s="42" t="n">
        <f aca="false">F53-J53</f>
        <v>20922997.9373192</v>
      </c>
      <c r="I53" s="42" t="n">
        <f aca="false">G53-K53</f>
        <v>20048315.7278401</v>
      </c>
      <c r="J53" s="133" t="n">
        <f aca="false">low_v2_m!J41</f>
        <v>705253.156297328</v>
      </c>
      <c r="K53" s="133" t="n">
        <f aca="false">low_v2_m!K41</f>
        <v>684095.561608408</v>
      </c>
      <c r="L53" s="42" t="n">
        <f aca="false">H53-I53</f>
        <v>874682.209479082</v>
      </c>
      <c r="M53" s="42" t="n">
        <f aca="false">J53-K53</f>
        <v>21157.59468892</v>
      </c>
      <c r="N53" s="133" t="n">
        <f aca="false">SUM(low_v5_m!C41:J41)</f>
        <v>2788120.61475081</v>
      </c>
      <c r="O53" s="7"/>
      <c r="P53" s="7"/>
      <c r="Q53" s="42" t="n">
        <f aca="false">I53*5.5017049523</f>
        <v>110299917.925132</v>
      </c>
      <c r="R53" s="42"/>
      <c r="S53" s="42"/>
      <c r="T53" s="7"/>
      <c r="U53" s="7"/>
      <c r="V53" s="42" t="n">
        <f aca="false">K53*5.5017049523</f>
        <v>3763691.93914743</v>
      </c>
      <c r="W53" s="42" t="n">
        <f aca="false">M53*5.5017049523</f>
        <v>116402.843478787</v>
      </c>
      <c r="X53" s="42" t="n">
        <f aca="false">N53*5.1890047538+L53*5.5017049523</f>
        <v>19279814.5676895</v>
      </c>
      <c r="Y53" s="42" t="n">
        <f aca="false">N53*5.1890047538</f>
        <v>14467571.1241097</v>
      </c>
      <c r="Z53" s="42" t="n">
        <f aca="false">L53*5.5017049523</f>
        <v>4812243.44357977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75" hidden="false" customHeight="false" outlineLevel="0" collapsed="false">
      <c r="A54" s="40"/>
      <c r="B54" s="5"/>
      <c r="C54" s="40" t="n">
        <f aca="false">C50+1</f>
        <v>2025</v>
      </c>
      <c r="D54" s="40" t="n">
        <f aca="false">D50</f>
        <v>1</v>
      </c>
      <c r="E54" s="40" t="n">
        <v>201</v>
      </c>
      <c r="F54" s="131" t="n">
        <f aca="false">low_v2_m!D42+temporary_pension_bonus_low!B42</f>
        <v>21853360.798026</v>
      </c>
      <c r="G54" s="131" t="n">
        <f aca="false">low_v2_m!E42+temporary_pension_bonus_low!B42</f>
        <v>20946784.622141</v>
      </c>
      <c r="H54" s="8" t="n">
        <f aca="false">F54-J54</f>
        <v>21080326.2889917</v>
      </c>
      <c r="I54" s="8" t="n">
        <f aca="false">G54-K54</f>
        <v>20196941.1483777</v>
      </c>
      <c r="J54" s="131" t="n">
        <f aca="false">low_v2_m!J42</f>
        <v>773034.509034303</v>
      </c>
      <c r="K54" s="131" t="n">
        <f aca="false">low_v2_m!K42</f>
        <v>749843.473763274</v>
      </c>
      <c r="L54" s="8" t="n">
        <f aca="false">H54-I54</f>
        <v>883385.140613973</v>
      </c>
      <c r="M54" s="8" t="n">
        <f aca="false">J54-K54</f>
        <v>23191.035271029</v>
      </c>
      <c r="N54" s="131" t="n">
        <f aca="false">SUM(low_v5_m!C42:J42)</f>
        <v>3402395.66872645</v>
      </c>
      <c r="O54" s="5"/>
      <c r="P54" s="5"/>
      <c r="Q54" s="8" t="n">
        <f aca="false">I54*5.5017049523</f>
        <v>111117611.137341</v>
      </c>
      <c r="R54" s="8"/>
      <c r="S54" s="8"/>
      <c r="T54" s="5"/>
      <c r="U54" s="5"/>
      <c r="V54" s="8" t="n">
        <f aca="false">K54*5.5017049523</f>
        <v>4125417.55305324</v>
      </c>
      <c r="W54" s="8" t="n">
        <f aca="false">M54*5.5017049523</f>
        <v>127590.233599584</v>
      </c>
      <c r="X54" s="8" t="n">
        <f aca="false">N54*5.1890047538+L54*5.5017049523</f>
        <v>22515171.7022342</v>
      </c>
      <c r="Y54" s="8" t="n">
        <f aca="false">N54*5.1890047538</f>
        <v>17655047.2993301</v>
      </c>
      <c r="Z54" s="8" t="n">
        <f aca="false">L54*5.5017049523</f>
        <v>4860124.40290413</v>
      </c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</row>
    <row r="55" customFormat="false" ht="12.75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33" t="n">
        <f aca="false">low_v2_m!D43+temporary_pension_bonus_low!B43</f>
        <v>22084116.9885382</v>
      </c>
      <c r="G55" s="133" t="n">
        <f aca="false">low_v2_m!E43+temporary_pension_bonus_low!B43</f>
        <v>21166313.362091</v>
      </c>
      <c r="H55" s="42" t="n">
        <f aca="false">F55-J55</f>
        <v>21225285.3558689</v>
      </c>
      <c r="I55" s="42" t="n">
        <f aca="false">G55-K55</f>
        <v>20333246.6784018</v>
      </c>
      <c r="J55" s="133" t="n">
        <f aca="false">low_v2_m!J43</f>
        <v>858831.632669319</v>
      </c>
      <c r="K55" s="133" t="n">
        <f aca="false">low_v2_m!K43</f>
        <v>833066.68368924</v>
      </c>
      <c r="L55" s="42" t="n">
        <f aca="false">H55-I55</f>
        <v>892038.677467119</v>
      </c>
      <c r="M55" s="42" t="n">
        <f aca="false">J55-K55</f>
        <v>25764.948980079</v>
      </c>
      <c r="N55" s="133" t="n">
        <f aca="false">SUM(low_v5_m!C43:J43)</f>
        <v>2803532.74043386</v>
      </c>
      <c r="O55" s="7"/>
      <c r="P55" s="7"/>
      <c r="Q55" s="42" t="n">
        <f aca="false">I55*5.5017049523</f>
        <v>111867523.946901</v>
      </c>
      <c r="R55" s="42"/>
      <c r="S55" s="42"/>
      <c r="T55" s="7"/>
      <c r="U55" s="7"/>
      <c r="V55" s="42" t="n">
        <f aca="false">K55*5.5017049523</f>
        <v>4583287.09924923</v>
      </c>
      <c r="W55" s="42" t="n">
        <f aca="false">M55*5.5017049523</f>
        <v>141751.147399458</v>
      </c>
      <c r="X55" s="42" t="n">
        <f aca="false">N55*5.1890047538+L55*5.5017049523</f>
        <v>19455278.3270092</v>
      </c>
      <c r="Y55" s="42" t="n">
        <f aca="false">N55*5.1890047538</f>
        <v>14547544.7175452</v>
      </c>
      <c r="Z55" s="42" t="n">
        <f aca="false">L55*5.5017049523</f>
        <v>4907733.60946399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75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33" t="n">
        <f aca="false">low_v2_m!D44+temporary_pension_bonus_low!B44</f>
        <v>22377589.5911212</v>
      </c>
      <c r="G56" s="133" t="n">
        <f aca="false">low_v2_m!E44+temporary_pension_bonus_low!B44</f>
        <v>21446537.5599854</v>
      </c>
      <c r="H56" s="42" t="n">
        <f aca="false">F56-J56</f>
        <v>21476054.0949013</v>
      </c>
      <c r="I56" s="42" t="n">
        <f aca="false">G56-K56</f>
        <v>20572048.1286521</v>
      </c>
      <c r="J56" s="133" t="n">
        <f aca="false">low_v2_m!J44</f>
        <v>901535.496219893</v>
      </c>
      <c r="K56" s="133" t="n">
        <f aca="false">low_v2_m!K44</f>
        <v>874489.431333297</v>
      </c>
      <c r="L56" s="42" t="n">
        <f aca="false">H56-I56</f>
        <v>904005.966249205</v>
      </c>
      <c r="M56" s="42" t="n">
        <f aca="false">J56-K56</f>
        <v>27046.0648865959</v>
      </c>
      <c r="N56" s="133" t="n">
        <f aca="false">SUM(low_v5_m!C44:J44)</f>
        <v>2804765.10001236</v>
      </c>
      <c r="O56" s="7"/>
      <c r="P56" s="7"/>
      <c r="Q56" s="42" t="n">
        <f aca="false">I56*5.5017049523</f>
        <v>113181339.068359</v>
      </c>
      <c r="R56" s="42"/>
      <c r="S56" s="42"/>
      <c r="T56" s="7"/>
      <c r="U56" s="7"/>
      <c r="V56" s="42" t="n">
        <f aca="false">K56*5.5017049523</f>
        <v>4811182.83510041</v>
      </c>
      <c r="W56" s="42" t="n">
        <f aca="false">M56*5.5017049523</f>
        <v>148799.469126812</v>
      </c>
      <c r="X56" s="42" t="n">
        <f aca="false">N56*5.1890047538+L56*5.5017049523</f>
        <v>19527513.5386785</v>
      </c>
      <c r="Y56" s="42" t="n">
        <f aca="false">N56*5.1890047538</f>
        <v>14553939.4372565</v>
      </c>
      <c r="Z56" s="42" t="n">
        <f aca="false">L56*5.5017049523</f>
        <v>4973574.101422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75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33" t="n">
        <f aca="false">low_v2_m!D45+temporary_pension_bonus_low!B45</f>
        <v>22590245.3520669</v>
      </c>
      <c r="G57" s="133" t="n">
        <f aca="false">low_v2_m!E45+temporary_pension_bonus_low!B45</f>
        <v>21649978.7389226</v>
      </c>
      <c r="H57" s="42" t="n">
        <f aca="false">F57-J57</f>
        <v>21595364.7446472</v>
      </c>
      <c r="I57" s="42" t="n">
        <f aca="false">G57-K57</f>
        <v>20684944.5497255</v>
      </c>
      <c r="J57" s="133" t="n">
        <f aca="false">low_v2_m!J45</f>
        <v>994880.60741972</v>
      </c>
      <c r="K57" s="133" t="n">
        <f aca="false">low_v2_m!K45</f>
        <v>965034.189197128</v>
      </c>
      <c r="L57" s="42" t="n">
        <f aca="false">H57-I57</f>
        <v>910420.194921706</v>
      </c>
      <c r="M57" s="42" t="n">
        <f aca="false">J57-K57</f>
        <v>29846.418222592</v>
      </c>
      <c r="N57" s="133" t="n">
        <f aca="false">SUM(low_v5_m!C45:J45)</f>
        <v>2828906.39264699</v>
      </c>
      <c r="O57" s="7"/>
      <c r="P57" s="7"/>
      <c r="Q57" s="42" t="n">
        <f aca="false">I57*5.5017049523</f>
        <v>113802461.867276</v>
      </c>
      <c r="R57" s="42"/>
      <c r="S57" s="42"/>
      <c r="T57" s="7"/>
      <c r="U57" s="7"/>
      <c r="V57" s="42" t="n">
        <f aca="false">K57*5.5017049523</f>
        <v>5309333.37784465</v>
      </c>
      <c r="W57" s="42" t="n">
        <f aca="false">M57*5.5017049523</f>
        <v>164206.186943651</v>
      </c>
      <c r="X57" s="42" t="n">
        <f aca="false">N57*5.1890047538+L57*5.5017049523</f>
        <v>19688072.0145751</v>
      </c>
      <c r="Y57" s="42" t="n">
        <f aca="false">N57*5.1890047538</f>
        <v>14679208.7195005</v>
      </c>
      <c r="Z57" s="42" t="n">
        <f aca="false">L57*5.5017049523</f>
        <v>5008863.29507468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75" hidden="false" customHeight="false" outlineLevel="0" collapsed="false">
      <c r="A58" s="40"/>
      <c r="B58" s="5"/>
      <c r="C58" s="40" t="n">
        <f aca="false">C54+1</f>
        <v>2026</v>
      </c>
      <c r="D58" s="40" t="n">
        <f aca="false">D54</f>
        <v>1</v>
      </c>
      <c r="E58" s="40" t="n">
        <v>205</v>
      </c>
      <c r="F58" s="131" t="n">
        <f aca="false">low_v2_m!D46+temporary_pension_bonus_low!B46</f>
        <v>22718060.7659856</v>
      </c>
      <c r="G58" s="131" t="n">
        <f aca="false">low_v2_m!E46+temporary_pension_bonus_low!B46</f>
        <v>21772383.9649901</v>
      </c>
      <c r="H58" s="8" t="n">
        <f aca="false">F58-J58</f>
        <v>21650631.4469324</v>
      </c>
      <c r="I58" s="8" t="n">
        <f aca="false">G58-K58</f>
        <v>20736977.5255085</v>
      </c>
      <c r="J58" s="131" t="n">
        <f aca="false">low_v2_m!J46</f>
        <v>1067429.31905317</v>
      </c>
      <c r="K58" s="131" t="n">
        <f aca="false">low_v2_m!K46</f>
        <v>1035406.43948157</v>
      </c>
      <c r="L58" s="8" t="n">
        <f aca="false">H58-I58</f>
        <v>913653.921423901</v>
      </c>
      <c r="M58" s="8" t="n">
        <f aca="false">J58-K58</f>
        <v>32022.8795716</v>
      </c>
      <c r="N58" s="131" t="n">
        <f aca="false">SUM(low_v5_m!C46:J46)</f>
        <v>3414116.68177268</v>
      </c>
      <c r="O58" s="5"/>
      <c r="P58" s="5"/>
      <c r="Q58" s="8" t="n">
        <f aca="false">I58*5.5017049523</f>
        <v>114088731.947824</v>
      </c>
      <c r="R58" s="8"/>
      <c r="S58" s="8"/>
      <c r="T58" s="5"/>
      <c r="U58" s="5"/>
      <c r="V58" s="8" t="n">
        <f aca="false">K58*5.5017049523</f>
        <v>5696500.73573907</v>
      </c>
      <c r="W58" s="8" t="n">
        <f aca="false">M58*5.5017049523</f>
        <v>176180.435125978</v>
      </c>
      <c r="X58" s="8" t="n">
        <f aca="false">N58*5.1890047538+L58*5.5017049523</f>
        <v>22742521.9959325</v>
      </c>
      <c r="Y58" s="8" t="n">
        <f aca="false">N58*5.1890047538</f>
        <v>17715867.6917463</v>
      </c>
      <c r="Z58" s="8" t="n">
        <f aca="false">L58*5.5017049523</f>
        <v>5026654.30418619</v>
      </c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</row>
    <row r="59" customFormat="false" ht="12.75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33" t="n">
        <f aca="false">low_v2_m!D47+temporary_pension_bonus_low!B47</f>
        <v>22849548.2086974</v>
      </c>
      <c r="G59" s="133" t="n">
        <f aca="false">low_v2_m!E47+temporary_pension_bonus_low!B47</f>
        <v>21897735.0828953</v>
      </c>
      <c r="H59" s="42" t="n">
        <f aca="false">F59-J59</f>
        <v>21687188.8175787</v>
      </c>
      <c r="I59" s="42" t="n">
        <f aca="false">G59-K59</f>
        <v>20770246.4735102</v>
      </c>
      <c r="J59" s="133" t="n">
        <f aca="false">low_v2_m!J47</f>
        <v>1162359.3911187</v>
      </c>
      <c r="K59" s="133" t="n">
        <f aca="false">low_v2_m!K47</f>
        <v>1127488.60938514</v>
      </c>
      <c r="L59" s="42" t="n">
        <f aca="false">H59-I59</f>
        <v>916942.344068538</v>
      </c>
      <c r="M59" s="42" t="n">
        <f aca="false">J59-K59</f>
        <v>34870.7817335599</v>
      </c>
      <c r="N59" s="133" t="n">
        <f aca="false">SUM(low_v5_m!C47:J47)</f>
        <v>2815084.55459205</v>
      </c>
      <c r="O59" s="7"/>
      <c r="P59" s="7"/>
      <c r="Q59" s="42" t="n">
        <f aca="false">I59*5.5017049523</f>
        <v>114271767.883802</v>
      </c>
      <c r="R59" s="42"/>
      <c r="S59" s="42"/>
      <c r="T59" s="7"/>
      <c r="U59" s="7"/>
      <c r="V59" s="42" t="n">
        <f aca="false">K59*5.5017049523</f>
        <v>6203109.66591607</v>
      </c>
      <c r="W59" s="42" t="n">
        <f aca="false">M59*5.5017049523</f>
        <v>191848.752554099</v>
      </c>
      <c r="X59" s="42" t="n">
        <f aca="false">N59*5.1890047538+L59*5.5017049523</f>
        <v>19652233.3714626</v>
      </c>
      <c r="Y59" s="42" t="n">
        <f aca="false">N59*5.1890047538</f>
        <v>14607487.1361271</v>
      </c>
      <c r="Z59" s="42" t="n">
        <f aca="false">L59*5.5017049523</f>
        <v>5044746.23533545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75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33" t="n">
        <f aca="false">low_v2_m!D48+temporary_pension_bonus_low!B48</f>
        <v>22936383.6081219</v>
      </c>
      <c r="G60" s="133" t="n">
        <f aca="false">low_v2_m!E48+temporary_pension_bonus_low!B48</f>
        <v>21980574.6570527</v>
      </c>
      <c r="H60" s="42" t="n">
        <f aca="false">F60-J60</f>
        <v>21704388.385517</v>
      </c>
      <c r="I60" s="42" t="n">
        <f aca="false">G60-K60</f>
        <v>20785539.291126</v>
      </c>
      <c r="J60" s="133" t="n">
        <f aca="false">low_v2_m!J48</f>
        <v>1231995.22260488</v>
      </c>
      <c r="K60" s="133" t="n">
        <f aca="false">low_v2_m!K48</f>
        <v>1195035.36592673</v>
      </c>
      <c r="L60" s="42" t="n">
        <f aca="false">H60-I60</f>
        <v>918849.094391056</v>
      </c>
      <c r="M60" s="42" t="n">
        <f aca="false">J60-K60</f>
        <v>36959.8566781501</v>
      </c>
      <c r="N60" s="133" t="n">
        <f aca="false">SUM(low_v5_m!C48:J48)</f>
        <v>2781515.44620361</v>
      </c>
      <c r="O60" s="7"/>
      <c r="P60" s="7"/>
      <c r="Q60" s="42" t="n">
        <f aca="false">I60*5.5017049523</f>
        <v>114355904.454214</v>
      </c>
      <c r="R60" s="42"/>
      <c r="S60" s="42"/>
      <c r="T60" s="7"/>
      <c r="U60" s="7"/>
      <c r="V60" s="42" t="n">
        <f aca="false">K60*5.5017049523</f>
        <v>6574731.99089273</v>
      </c>
      <c r="W60" s="42" t="n">
        <f aca="false">M60*5.5017049523</f>
        <v>203342.226522477</v>
      </c>
      <c r="X60" s="42" t="n">
        <f aca="false">N60*5.1890047538+L60*5.5017049523</f>
        <v>19488533.4861463</v>
      </c>
      <c r="Y60" s="42" t="n">
        <f aca="false">N60*5.1890047538</f>
        <v>14433296.8731186</v>
      </c>
      <c r="Z60" s="42" t="n">
        <f aca="false">L60*5.5017049523</f>
        <v>5055236.61302764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75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33" t="n">
        <f aca="false">low_v2_m!D49+temporary_pension_bonus_low!B49</f>
        <v>23139231.7360414</v>
      </c>
      <c r="G61" s="133" t="n">
        <f aca="false">low_v2_m!E49+temporary_pension_bonus_low!B49</f>
        <v>22172649.5266177</v>
      </c>
      <c r="H61" s="42" t="n">
        <f aca="false">F61-J61</f>
        <v>21870117.1045402</v>
      </c>
      <c r="I61" s="42" t="n">
        <f aca="false">G61-K61</f>
        <v>20941608.3340615</v>
      </c>
      <c r="J61" s="133" t="n">
        <f aca="false">low_v2_m!J49</f>
        <v>1269114.6315012</v>
      </c>
      <c r="K61" s="133" t="n">
        <f aca="false">low_v2_m!K49</f>
        <v>1231041.19255616</v>
      </c>
      <c r="L61" s="42" t="n">
        <f aca="false">H61-I61</f>
        <v>928508.770478662</v>
      </c>
      <c r="M61" s="42" t="n">
        <f aca="false">J61-K61</f>
        <v>38073.4389450399</v>
      </c>
      <c r="N61" s="133" t="n">
        <f aca="false">SUM(low_v5_m!C49:J49)</f>
        <v>2753324.9179318</v>
      </c>
      <c r="O61" s="7"/>
      <c r="P61" s="7"/>
      <c r="Q61" s="42" t="n">
        <f aca="false">I61*5.5017049523</f>
        <v>115214550.280633</v>
      </c>
      <c r="R61" s="42"/>
      <c r="S61" s="42"/>
      <c r="T61" s="7"/>
      <c r="U61" s="7"/>
      <c r="V61" s="42" t="n">
        <f aca="false">K61*5.5017049523</f>
        <v>6772825.42557152</v>
      </c>
      <c r="W61" s="42" t="n">
        <f aca="false">M61*5.5017049523</f>
        <v>209468.827595018</v>
      </c>
      <c r="X61" s="42" t="n">
        <f aca="false">N61*5.1890047538+L61*5.5017049523</f>
        <v>19395397.3887005</v>
      </c>
      <c r="Y61" s="42" t="n">
        <f aca="false">N61*5.1890047538</f>
        <v>14287016.0879041</v>
      </c>
      <c r="Z61" s="42" t="n">
        <f aca="false">L61*5.5017049523</f>
        <v>5108381.30079644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75" hidden="false" customHeight="false" outlineLevel="0" collapsed="false">
      <c r="A62" s="40"/>
      <c r="B62" s="5"/>
      <c r="C62" s="40" t="n">
        <f aca="false">C58+1</f>
        <v>2027</v>
      </c>
      <c r="D62" s="40" t="n">
        <f aca="false">D58</f>
        <v>1</v>
      </c>
      <c r="E62" s="40" t="n">
        <v>209</v>
      </c>
      <c r="F62" s="131" t="n">
        <f aca="false">low_v2_m!D50+temporary_pension_bonus_low!B50</f>
        <v>23283482.7278167</v>
      </c>
      <c r="G62" s="131" t="n">
        <f aca="false">low_v2_m!E50+temporary_pension_bonus_low!B50</f>
        <v>22309714.8339349</v>
      </c>
      <c r="H62" s="8" t="n">
        <f aca="false">F62-J62</f>
        <v>21915632.306338</v>
      </c>
      <c r="I62" s="8" t="n">
        <f aca="false">G62-K62</f>
        <v>20982899.9251006</v>
      </c>
      <c r="J62" s="131" t="n">
        <f aca="false">low_v2_m!J50</f>
        <v>1367850.42147866</v>
      </c>
      <c r="K62" s="131" t="n">
        <f aca="false">low_v2_m!K50</f>
        <v>1326814.9088343</v>
      </c>
      <c r="L62" s="8" t="n">
        <f aca="false">H62-I62</f>
        <v>932732.381237444</v>
      </c>
      <c r="M62" s="8" t="n">
        <f aca="false">J62-K62</f>
        <v>41035.5126443601</v>
      </c>
      <c r="N62" s="131" t="n">
        <f aca="false">SUM(low_v5_m!C50:J50)</f>
        <v>3392807.3938551</v>
      </c>
      <c r="O62" s="5"/>
      <c r="P62" s="5"/>
      <c r="Q62" s="8" t="n">
        <f aca="false">I62*5.5017049523</f>
        <v>115441724.431541</v>
      </c>
      <c r="R62" s="8"/>
      <c r="S62" s="8"/>
      <c r="T62" s="5"/>
      <c r="U62" s="5"/>
      <c r="V62" s="8" t="n">
        <f aca="false">K62*5.5017049523</f>
        <v>7299744.15471914</v>
      </c>
      <c r="W62" s="8" t="n">
        <f aca="false">M62*5.5017049523</f>
        <v>225765.283135645</v>
      </c>
      <c r="X62" s="8" t="n">
        <f aca="false">N62*5.1890047538+L62*5.5017049523</f>
        <v>22736912.0564665</v>
      </c>
      <c r="Y62" s="8" t="n">
        <f aca="false">N62*5.1890047538</f>
        <v>17605293.6954419</v>
      </c>
      <c r="Z62" s="8" t="n">
        <f aca="false">L62*5.5017049523</f>
        <v>5131618.36102461</v>
      </c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</row>
    <row r="63" customFormat="false" ht="12.75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33" t="n">
        <f aca="false">low_v2_m!D51+temporary_pension_bonus_low!B51</f>
        <v>23304682.0788161</v>
      </c>
      <c r="G63" s="133" t="n">
        <f aca="false">low_v2_m!E51+temporary_pension_bonus_low!B51</f>
        <v>22329843.224375</v>
      </c>
      <c r="H63" s="42" t="n">
        <f aca="false">F63-J63</f>
        <v>21908402.5542283</v>
      </c>
      <c r="I63" s="42" t="n">
        <f aca="false">G63-K63</f>
        <v>20975452.0855248</v>
      </c>
      <c r="J63" s="133" t="n">
        <f aca="false">low_v2_m!J51</f>
        <v>1396279.52458784</v>
      </c>
      <c r="K63" s="133" t="n">
        <f aca="false">low_v2_m!K51</f>
        <v>1354391.13885021</v>
      </c>
      <c r="L63" s="42" t="n">
        <f aca="false">H63-I63</f>
        <v>932950.468703471</v>
      </c>
      <c r="M63" s="42" t="n">
        <f aca="false">J63-K63</f>
        <v>41888.3857376301</v>
      </c>
      <c r="N63" s="133" t="n">
        <f aca="false">SUM(low_v5_m!C51:J51)</f>
        <v>2748150.17188226</v>
      </c>
      <c r="O63" s="7"/>
      <c r="P63" s="7"/>
      <c r="Q63" s="42" t="n">
        <f aca="false">I63*5.5017049523</f>
        <v>115400748.615663</v>
      </c>
      <c r="R63" s="42"/>
      <c r="S63" s="42"/>
      <c r="T63" s="7"/>
      <c r="U63" s="7"/>
      <c r="V63" s="42" t="n">
        <f aca="false">K63*5.5017049523</f>
        <v>7451460.43596344</v>
      </c>
      <c r="W63" s="42" t="n">
        <f aca="false">M63*5.5017049523</f>
        <v>230457.539256572</v>
      </c>
      <c r="X63" s="42" t="n">
        <f aca="false">N63*5.1890047538+L63*5.5017049523</f>
        <v>19392982.5199698</v>
      </c>
      <c r="Y63" s="42" t="n">
        <f aca="false">N63*5.1890047538</f>
        <v>14260164.3060533</v>
      </c>
      <c r="Z63" s="42" t="n">
        <f aca="false">L63*5.5017049523</f>
        <v>5132818.21391649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75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33" t="n">
        <f aca="false">low_v2_m!D52+temporary_pension_bonus_low!B52</f>
        <v>23424884.5946</v>
      </c>
      <c r="G64" s="133" t="n">
        <f aca="false">low_v2_m!E52+temporary_pension_bonus_low!B52</f>
        <v>22443778.2657262</v>
      </c>
      <c r="H64" s="42" t="n">
        <f aca="false">F64-J64</f>
        <v>21951436.2709434</v>
      </c>
      <c r="I64" s="42" t="n">
        <f aca="false">G64-K64</f>
        <v>21014533.3917793</v>
      </c>
      <c r="J64" s="133" t="n">
        <f aca="false">low_v2_m!J52</f>
        <v>1473448.32365656</v>
      </c>
      <c r="K64" s="133" t="n">
        <f aca="false">low_v2_m!K52</f>
        <v>1429244.87394686</v>
      </c>
      <c r="L64" s="42" t="n">
        <f aca="false">H64-I64</f>
        <v>936902.8791641</v>
      </c>
      <c r="M64" s="42" t="n">
        <f aca="false">J64-K64</f>
        <v>44203.4497097</v>
      </c>
      <c r="N64" s="133" t="n">
        <f aca="false">SUM(low_v5_m!C52:J52)</f>
        <v>2747938.54808011</v>
      </c>
      <c r="O64" s="7"/>
      <c r="P64" s="7"/>
      <c r="Q64" s="42" t="n">
        <f aca="false">I64*5.5017049523</f>
        <v>115615762.431826</v>
      </c>
      <c r="R64" s="42"/>
      <c r="S64" s="42"/>
      <c r="T64" s="7"/>
      <c r="U64" s="7"/>
      <c r="V64" s="42" t="n">
        <f aca="false">K64*5.5017049523</f>
        <v>7863283.60104283</v>
      </c>
      <c r="W64" s="42" t="n">
        <f aca="false">M64*5.5017049523</f>
        <v>243194.3381766</v>
      </c>
      <c r="X64" s="42" t="n">
        <f aca="false">N64*5.1890047538+L64*5.5017049523</f>
        <v>19413629.3992592</v>
      </c>
      <c r="Y64" s="42" t="n">
        <f aca="false">N64*5.1890047538</f>
        <v>14259066.189138</v>
      </c>
      <c r="Z64" s="42" t="n">
        <f aca="false">L64*5.5017049523</f>
        <v>5154563.21012126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75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33" t="n">
        <f aca="false">low_v2_m!D53+temporary_pension_bonus_low!B53</f>
        <v>23588052.1492581</v>
      </c>
      <c r="G65" s="133" t="n">
        <f aca="false">low_v2_m!E53+temporary_pension_bonus_low!B53</f>
        <v>22599454.3076134</v>
      </c>
      <c r="H65" s="42" t="n">
        <f aca="false">F65-J65</f>
        <v>22030476.9647791</v>
      </c>
      <c r="I65" s="42" t="n">
        <f aca="false">G65-K65</f>
        <v>21088606.3786688</v>
      </c>
      <c r="J65" s="133" t="n">
        <f aca="false">low_v2_m!J53</f>
        <v>1557575.184479</v>
      </c>
      <c r="K65" s="133" t="n">
        <f aca="false">low_v2_m!K53</f>
        <v>1510847.92894463</v>
      </c>
      <c r="L65" s="42" t="n">
        <f aca="false">H65-I65</f>
        <v>941870.586110331</v>
      </c>
      <c r="M65" s="42" t="n">
        <f aca="false">J65-K65</f>
        <v>46727.25553437</v>
      </c>
      <c r="N65" s="133" t="n">
        <f aca="false">SUM(low_v5_m!C53:J53)</f>
        <v>2782078.5310809</v>
      </c>
      <c r="O65" s="7"/>
      <c r="P65" s="7"/>
      <c r="Q65" s="42" t="n">
        <f aca="false">I65*5.5017049523</f>
        <v>116023290.150627</v>
      </c>
      <c r="R65" s="42"/>
      <c r="S65" s="42"/>
      <c r="T65" s="7"/>
      <c r="U65" s="7"/>
      <c r="V65" s="42" t="n">
        <f aca="false">K65*5.5017049523</f>
        <v>8312239.53284687</v>
      </c>
      <c r="W65" s="42" t="n">
        <f aca="false">M65*5.5017049523</f>
        <v>257079.573180831</v>
      </c>
      <c r="X65" s="42" t="n">
        <f aca="false">N65*5.1890047538+L65*5.5017049523</f>
        <v>19618112.7912526</v>
      </c>
      <c r="Y65" s="42" t="n">
        <f aca="false">N65*5.1890047538</f>
        <v>14436218.7232237</v>
      </c>
      <c r="Z65" s="42" t="n">
        <f aca="false">L65*5.5017049523</f>
        <v>5181894.06802891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75" hidden="false" customHeight="false" outlineLevel="0" collapsed="false">
      <c r="A66" s="40"/>
      <c r="B66" s="5"/>
      <c r="C66" s="40" t="n">
        <f aca="false">C62+1</f>
        <v>2028</v>
      </c>
      <c r="D66" s="40" t="n">
        <f aca="false">D62</f>
        <v>1</v>
      </c>
      <c r="E66" s="40" t="n">
        <v>213</v>
      </c>
      <c r="F66" s="131" t="n">
        <f aca="false">low_v2_m!D54+temporary_pension_bonus_low!B54</f>
        <v>23752749.7356299</v>
      </c>
      <c r="G66" s="131" t="n">
        <f aca="false">low_v2_m!E54+temporary_pension_bonus_low!B54</f>
        <v>22756128.5022076</v>
      </c>
      <c r="H66" s="8" t="n">
        <f aca="false">F66-J66</f>
        <v>22108097.9379873</v>
      </c>
      <c r="I66" s="8" t="n">
        <f aca="false">G66-K66</f>
        <v>21160816.2584943</v>
      </c>
      <c r="J66" s="131" t="n">
        <f aca="false">low_v2_m!J54</f>
        <v>1644651.79764262</v>
      </c>
      <c r="K66" s="131" t="n">
        <f aca="false">low_v2_m!K54</f>
        <v>1595312.24371334</v>
      </c>
      <c r="L66" s="8" t="n">
        <f aca="false">H66-I66</f>
        <v>947281.679493025</v>
      </c>
      <c r="M66" s="8" t="n">
        <f aca="false">J66-K66</f>
        <v>49339.55392928</v>
      </c>
      <c r="N66" s="131" t="n">
        <f aca="false">SUM(low_v5_m!C54:J54)</f>
        <v>3329532.1157018</v>
      </c>
      <c r="O66" s="5"/>
      <c r="P66" s="5"/>
      <c r="Q66" s="8" t="n">
        <f aca="false">I66*5.5017049523</f>
        <v>116420567.604068</v>
      </c>
      <c r="R66" s="8"/>
      <c r="S66" s="8"/>
      <c r="T66" s="5"/>
      <c r="U66" s="5"/>
      <c r="V66" s="8" t="n">
        <f aca="false">K66*5.5017049523</f>
        <v>8776937.27170251</v>
      </c>
      <c r="W66" s="8" t="n">
        <f aca="false">M66*5.5017049523</f>
        <v>271451.668196993</v>
      </c>
      <c r="X66" s="8" t="n">
        <f aca="false">N66*5.1890047538+L66*5.5017049523</f>
        <v>22488622.2835963</v>
      </c>
      <c r="Y66" s="8" t="n">
        <f aca="false">N66*5.1890047538</f>
        <v>17276957.9763064</v>
      </c>
      <c r="Z66" s="8" t="n">
        <f aca="false">L66*5.5017049523</f>
        <v>5211664.30728984</v>
      </c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</row>
    <row r="67" customFormat="false" ht="12.75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33" t="n">
        <f aca="false">low_v2_m!D55+temporary_pension_bonus_low!B55</f>
        <v>23884471.9364743</v>
      </c>
      <c r="G67" s="133" t="n">
        <f aca="false">low_v2_m!E55+temporary_pension_bonus_low!B55</f>
        <v>22881664.8077516</v>
      </c>
      <c r="H67" s="42" t="n">
        <f aca="false">F67-J67</f>
        <v>22184045.051176</v>
      </c>
      <c r="I67" s="42" t="n">
        <f aca="false">G67-K67</f>
        <v>21232250.7290122</v>
      </c>
      <c r="J67" s="133" t="n">
        <f aca="false">low_v2_m!J55</f>
        <v>1700426.88529835</v>
      </c>
      <c r="K67" s="133" t="n">
        <f aca="false">low_v2_m!K55</f>
        <v>1649414.0787394</v>
      </c>
      <c r="L67" s="42" t="n">
        <f aca="false">H67-I67</f>
        <v>951794.322163753</v>
      </c>
      <c r="M67" s="42" t="n">
        <f aca="false">J67-K67</f>
        <v>51012.8065589499</v>
      </c>
      <c r="N67" s="133" t="n">
        <f aca="false">SUM(low_v5_m!C55:J55)</f>
        <v>2684688.36611295</v>
      </c>
      <c r="O67" s="7"/>
      <c r="P67" s="7"/>
      <c r="Q67" s="42" t="n">
        <f aca="false">I67*5.5017049523</f>
        <v>116813578.984282</v>
      </c>
      <c r="R67" s="42"/>
      <c r="S67" s="42"/>
      <c r="T67" s="7"/>
      <c r="U67" s="7"/>
      <c r="V67" s="42" t="n">
        <f aca="false">K67*5.5017049523</f>
        <v>9074589.6053939</v>
      </c>
      <c r="W67" s="42" t="n">
        <f aca="false">M67*5.5017049523</f>
        <v>280657.410476096</v>
      </c>
      <c r="X67" s="42" t="n">
        <f aca="false">N67*5.1890047538+L67*5.5017049523</f>
        <v>19167352.230051</v>
      </c>
      <c r="Y67" s="42" t="n">
        <f aca="false">N67*5.1890047538</f>
        <v>13930860.6942317</v>
      </c>
      <c r="Z67" s="42" t="n">
        <f aca="false">L67*5.5017049523</f>
        <v>5236491.53581934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75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33" t="n">
        <f aca="false">low_v2_m!D56+temporary_pension_bonus_low!B56</f>
        <v>24063735.7913303</v>
      </c>
      <c r="G68" s="133" t="n">
        <f aca="false">low_v2_m!E56+temporary_pension_bonus_low!B56</f>
        <v>23051603.0912347</v>
      </c>
      <c r="H68" s="42" t="n">
        <f aca="false">F68-J68</f>
        <v>22302634.5023432</v>
      </c>
      <c r="I68" s="42" t="n">
        <f aca="false">G68-K68</f>
        <v>21343334.8409172</v>
      </c>
      <c r="J68" s="133" t="n">
        <f aca="false">low_v2_m!J56</f>
        <v>1761101.28898712</v>
      </c>
      <c r="K68" s="133" t="n">
        <f aca="false">low_v2_m!K56</f>
        <v>1708268.25031751</v>
      </c>
      <c r="L68" s="42" t="n">
        <f aca="false">H68-I68</f>
        <v>959299.661425993</v>
      </c>
      <c r="M68" s="42" t="n">
        <f aca="false">J68-K68</f>
        <v>52833.0386696099</v>
      </c>
      <c r="N68" s="133" t="n">
        <f aca="false">SUM(low_v5_m!C56:J56)</f>
        <v>2678684.58171783</v>
      </c>
      <c r="O68" s="7"/>
      <c r="P68" s="7"/>
      <c r="Q68" s="42" t="n">
        <f aca="false">I68*5.5017049523</f>
        <v>117424730.992871</v>
      </c>
      <c r="R68" s="42"/>
      <c r="S68" s="42"/>
      <c r="T68" s="7"/>
      <c r="U68" s="7"/>
      <c r="V68" s="42" t="n">
        <f aca="false">K68*5.5017049523</f>
        <v>9398387.8926287</v>
      </c>
      <c r="W68" s="42" t="n">
        <f aca="false">M68*5.5017049523</f>
        <v>290671.79049365</v>
      </c>
      <c r="X68" s="42" t="n">
        <f aca="false">N68*5.1890047538+L68*5.5017049523</f>
        <v>19177490.7264717</v>
      </c>
      <c r="Y68" s="42" t="n">
        <f aca="false">N68*5.1890047538</f>
        <v>13899707.0284646</v>
      </c>
      <c r="Z68" s="42" t="n">
        <f aca="false">L68*5.5017049523</f>
        <v>5277783.6980071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75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33" t="n">
        <f aca="false">low_v2_m!D57+temporary_pension_bonus_low!B57</f>
        <v>24253959.9772987</v>
      </c>
      <c r="G69" s="133" t="n">
        <f aca="false">low_v2_m!E57+temporary_pension_bonus_low!B57</f>
        <v>23232665.1923381</v>
      </c>
      <c r="H69" s="42" t="n">
        <f aca="false">F69-J69</f>
        <v>22394700.8681812</v>
      </c>
      <c r="I69" s="42" t="n">
        <f aca="false">G69-K69</f>
        <v>21429183.8564941</v>
      </c>
      <c r="J69" s="133" t="n">
        <f aca="false">low_v2_m!J57</f>
        <v>1859259.10911755</v>
      </c>
      <c r="K69" s="133" t="n">
        <f aca="false">low_v2_m!K57</f>
        <v>1803481.33584402</v>
      </c>
      <c r="L69" s="42" t="n">
        <f aca="false">H69-I69</f>
        <v>965517.01168707</v>
      </c>
      <c r="M69" s="42" t="n">
        <f aca="false">J69-K69</f>
        <v>55777.7732735302</v>
      </c>
      <c r="N69" s="133" t="n">
        <f aca="false">SUM(low_v5_m!C57:J57)</f>
        <v>2627003.97042745</v>
      </c>
      <c r="O69" s="7"/>
      <c r="P69" s="7"/>
      <c r="Q69" s="42" t="n">
        <f aca="false">I69*5.5017049523</f>
        <v>117897046.947021</v>
      </c>
      <c r="R69" s="42"/>
      <c r="S69" s="42"/>
      <c r="T69" s="7"/>
      <c r="U69" s="7"/>
      <c r="V69" s="42" t="n">
        <f aca="false">K69*5.5017049523</f>
        <v>9922222.19679366</v>
      </c>
      <c r="W69" s="42" t="n">
        <f aca="false">M69*5.5017049523</f>
        <v>306872.851447248</v>
      </c>
      <c r="X69" s="42" t="n">
        <f aca="false">N69*5.1890047538+L69*5.5017049523</f>
        <v>18943525.8155282</v>
      </c>
      <c r="Y69" s="42" t="n">
        <f aca="false">N69*5.1890047538</f>
        <v>13631536.0907995</v>
      </c>
      <c r="Z69" s="42" t="n">
        <f aca="false">L69*5.5017049523</f>
        <v>5311989.72472865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75" hidden="false" customHeight="false" outlineLevel="0" collapsed="false">
      <c r="A70" s="40"/>
      <c r="B70" s="5"/>
      <c r="C70" s="40" t="n">
        <f aca="false">C66+1</f>
        <v>2029</v>
      </c>
      <c r="D70" s="40" t="n">
        <f aca="false">D66</f>
        <v>1</v>
      </c>
      <c r="E70" s="40" t="n">
        <v>217</v>
      </c>
      <c r="F70" s="131" t="n">
        <f aca="false">low_v2_m!D58+temporary_pension_bonus_low!B58</f>
        <v>24356242.9406223</v>
      </c>
      <c r="G70" s="131" t="n">
        <f aca="false">low_v2_m!E58+temporary_pension_bonus_low!B58</f>
        <v>23329833.4414078</v>
      </c>
      <c r="H70" s="8" t="n">
        <f aca="false">F70-J70</f>
        <v>22452842.1617578</v>
      </c>
      <c r="I70" s="8" t="n">
        <f aca="false">G70-K70</f>
        <v>21483534.6859092</v>
      </c>
      <c r="J70" s="131" t="n">
        <f aca="false">low_v2_m!J58</f>
        <v>1903400.77886452</v>
      </c>
      <c r="K70" s="131" t="n">
        <f aca="false">low_v2_m!K58</f>
        <v>1846298.75549859</v>
      </c>
      <c r="L70" s="8" t="n">
        <f aca="false">H70-I70</f>
        <v>969307.475848567</v>
      </c>
      <c r="M70" s="8" t="n">
        <f aca="false">J70-K70</f>
        <v>57102.02336593</v>
      </c>
      <c r="N70" s="131" t="n">
        <f aca="false">SUM(low_v5_m!C58:J58)</f>
        <v>3237652.68573143</v>
      </c>
      <c r="O70" s="5"/>
      <c r="P70" s="5"/>
      <c r="Q70" s="8" t="n">
        <f aca="false">I70*5.5017049523</f>
        <v>118196069.174376</v>
      </c>
      <c r="R70" s="8"/>
      <c r="S70" s="8"/>
      <c r="T70" s="5"/>
      <c r="U70" s="5"/>
      <c r="V70" s="8" t="n">
        <f aca="false">K70*5.5017049523</f>
        <v>10157791.0065519</v>
      </c>
      <c r="W70" s="8" t="n">
        <f aca="false">M70*5.5017049523</f>
        <v>314158.484738687</v>
      </c>
      <c r="X70" s="8" t="n">
        <f aca="false">N70*5.1890047538+L70*5.5017049523</f>
        <v>22133038.9175912</v>
      </c>
      <c r="Y70" s="8" t="n">
        <f aca="false">N70*5.1890047538</f>
        <v>16800195.1774137</v>
      </c>
      <c r="Z70" s="8" t="n">
        <f aca="false">L70*5.5017049523</f>
        <v>5332843.74017747</v>
      </c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</row>
    <row r="71" customFormat="false" ht="12.75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33" t="n">
        <f aca="false">low_v2_m!D59+temporary_pension_bonus_low!B59</f>
        <v>24449477.0329718</v>
      </c>
      <c r="G71" s="133" t="n">
        <f aca="false">low_v2_m!E59+temporary_pension_bonus_low!B59</f>
        <v>23419411.0626078</v>
      </c>
      <c r="H71" s="42" t="n">
        <f aca="false">F71-J71</f>
        <v>22466987.3232591</v>
      </c>
      <c r="I71" s="42" t="n">
        <f aca="false">G71-K71</f>
        <v>21496396.0441865</v>
      </c>
      <c r="J71" s="133" t="n">
        <f aca="false">low_v2_m!J59</f>
        <v>1982489.70971266</v>
      </c>
      <c r="K71" s="133" t="n">
        <f aca="false">low_v2_m!K59</f>
        <v>1923015.01842128</v>
      </c>
      <c r="L71" s="42" t="n">
        <f aca="false">H71-I71</f>
        <v>970591.27907262</v>
      </c>
      <c r="M71" s="42" t="n">
        <f aca="false">J71-K71</f>
        <v>59474.69129138</v>
      </c>
      <c r="N71" s="133" t="n">
        <f aca="false">SUM(low_v5_m!C59:J59)</f>
        <v>2639511.64474033</v>
      </c>
      <c r="O71" s="7"/>
      <c r="P71" s="7"/>
      <c r="Q71" s="42" t="n">
        <f aca="false">I71*5.5017049523</f>
        <v>118266828.572903</v>
      </c>
      <c r="R71" s="42"/>
      <c r="S71" s="42"/>
      <c r="T71" s="7"/>
      <c r="U71" s="7"/>
      <c r="V71" s="42" t="n">
        <f aca="false">K71*5.5017049523</f>
        <v>10579861.2501956</v>
      </c>
      <c r="W71" s="42" t="n">
        <f aca="false">M71*5.5017049523</f>
        <v>327212.203614299</v>
      </c>
      <c r="X71" s="42" t="n">
        <f aca="false">N71*5.1890047538+L71*5.5017049523</f>
        <v>19036345.319001</v>
      </c>
      <c r="Y71" s="42" t="n">
        <f aca="false">N71*5.1890047538</f>
        <v>13696438.472268</v>
      </c>
      <c r="Z71" s="42" t="n">
        <f aca="false">L71*5.5017049523</f>
        <v>5339906.84673302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75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33" t="n">
        <f aca="false">low_v2_m!D60+temporary_pension_bonus_low!B60</f>
        <v>24646377.3940942</v>
      </c>
      <c r="G72" s="133" t="n">
        <f aca="false">low_v2_m!E60+temporary_pension_bonus_low!B60</f>
        <v>23606803.9214824</v>
      </c>
      <c r="H72" s="42" t="n">
        <f aca="false">F72-J72</f>
        <v>22637449.7769266</v>
      </c>
      <c r="I72" s="42" t="n">
        <f aca="false">G72-K72</f>
        <v>21658144.1328298</v>
      </c>
      <c r="J72" s="133" t="n">
        <f aca="false">low_v2_m!J60</f>
        <v>2008927.61716763</v>
      </c>
      <c r="K72" s="133" t="n">
        <f aca="false">low_v2_m!K60</f>
        <v>1948659.7886526</v>
      </c>
      <c r="L72" s="42" t="n">
        <f aca="false">H72-I72</f>
        <v>979305.644096769</v>
      </c>
      <c r="M72" s="42" t="n">
        <f aca="false">J72-K72</f>
        <v>60267.82851503</v>
      </c>
      <c r="N72" s="133" t="n">
        <f aca="false">SUM(low_v5_m!C60:J60)</f>
        <v>2673470.40365853</v>
      </c>
      <c r="O72" s="7"/>
      <c r="P72" s="7"/>
      <c r="Q72" s="42" t="n">
        <f aca="false">I72*5.5017049523</f>
        <v>119156718.833217</v>
      </c>
      <c r="R72" s="42"/>
      <c r="S72" s="42"/>
      <c r="T72" s="7"/>
      <c r="U72" s="7"/>
      <c r="V72" s="42" t="n">
        <f aca="false">K72*5.5017049523</f>
        <v>10720951.2095779</v>
      </c>
      <c r="W72" s="42" t="n">
        <f aca="false">M72*5.5017049523</f>
        <v>331575.810605508</v>
      </c>
      <c r="X72" s="42" t="n">
        <f aca="false">N72*5.1890047538+L72*5.5017049523</f>
        <v>19260501.3456703</v>
      </c>
      <c r="Y72" s="42" t="n">
        <f aca="false">N72*5.1890047538</f>
        <v>13872650.6337277</v>
      </c>
      <c r="Z72" s="42" t="n">
        <f aca="false">L72*5.5017049523</f>
        <v>5387850.71194254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75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33" t="n">
        <f aca="false">low_v2_m!D61+temporary_pension_bonus_low!B61</f>
        <v>24654637.1562125</v>
      </c>
      <c r="G73" s="133" t="n">
        <f aca="false">low_v2_m!E61+temporary_pension_bonus_low!B61</f>
        <v>23615219.1871722</v>
      </c>
      <c r="H73" s="42" t="n">
        <f aca="false">F73-J73</f>
        <v>22578947.7882468</v>
      </c>
      <c r="I73" s="42" t="n">
        <f aca="false">G73-K73</f>
        <v>21601800.5002455</v>
      </c>
      <c r="J73" s="133" t="n">
        <f aca="false">low_v2_m!J61</f>
        <v>2075689.36796572</v>
      </c>
      <c r="K73" s="133" t="n">
        <f aca="false">low_v2_m!K61</f>
        <v>2013418.68692675</v>
      </c>
      <c r="L73" s="42" t="n">
        <f aca="false">H73-I73</f>
        <v>977147.288001329</v>
      </c>
      <c r="M73" s="42" t="n">
        <f aca="false">J73-K73</f>
        <v>62270.6810389699</v>
      </c>
      <c r="N73" s="133" t="n">
        <f aca="false">SUM(low_v5_m!C61:J61)</f>
        <v>2642647.72881867</v>
      </c>
      <c r="O73" s="7"/>
      <c r="P73" s="7"/>
      <c r="Q73" s="42" t="n">
        <f aca="false">I73*5.5017049523</f>
        <v>118846732.790797</v>
      </c>
      <c r="R73" s="42"/>
      <c r="S73" s="42"/>
      <c r="T73" s="7"/>
      <c r="U73" s="7"/>
      <c r="V73" s="42" t="n">
        <f aca="false">K73*5.5017049523</f>
        <v>11077235.5609183</v>
      </c>
      <c r="W73" s="42" t="n">
        <f aca="false">M73*5.5017049523</f>
        <v>342594.914255194</v>
      </c>
      <c r="X73" s="42" t="n">
        <f aca="false">N73*5.1890047538+L73*5.5017049523</f>
        <v>19088687.7009823</v>
      </c>
      <c r="Y73" s="42" t="n">
        <f aca="false">N73*5.1890047538</f>
        <v>13712711.6274588</v>
      </c>
      <c r="Z73" s="42" t="n">
        <f aca="false">L73*5.5017049523</f>
        <v>5375976.07352342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75" hidden="false" customHeight="false" outlineLevel="0" collapsed="false">
      <c r="A74" s="40"/>
      <c r="B74" s="5"/>
      <c r="C74" s="40" t="n">
        <f aca="false">C70+1</f>
        <v>2030</v>
      </c>
      <c r="D74" s="40" t="n">
        <f aca="false">D70</f>
        <v>1</v>
      </c>
      <c r="E74" s="40" t="n">
        <v>221</v>
      </c>
      <c r="F74" s="131" t="n">
        <f aca="false">low_v2_m!D62+temporary_pension_bonus_low!B62</f>
        <v>24798634.8284407</v>
      </c>
      <c r="G74" s="131" t="n">
        <f aca="false">low_v2_m!E62+temporary_pension_bonus_low!B62</f>
        <v>23752164.8917224</v>
      </c>
      <c r="H74" s="8" t="n">
        <f aca="false">F74-J74</f>
        <v>22652666.9598814</v>
      </c>
      <c r="I74" s="8" t="n">
        <f aca="false">G74-K74</f>
        <v>21670576.0592199</v>
      </c>
      <c r="J74" s="131" t="n">
        <f aca="false">low_v2_m!J62</f>
        <v>2145967.86855932</v>
      </c>
      <c r="K74" s="131" t="n">
        <f aca="false">low_v2_m!K62</f>
        <v>2081588.83250254</v>
      </c>
      <c r="L74" s="8" t="n">
        <f aca="false">H74-I74</f>
        <v>982090.900661521</v>
      </c>
      <c r="M74" s="8" t="n">
        <f aca="false">J74-K74</f>
        <v>64379.03605678</v>
      </c>
      <c r="N74" s="131" t="n">
        <f aca="false">SUM(low_v5_m!C62:J62)</f>
        <v>3151973.30044072</v>
      </c>
      <c r="O74" s="5"/>
      <c r="P74" s="5"/>
      <c r="Q74" s="8" t="n">
        <f aca="false">I74*5.5017049523</f>
        <v>119225115.624204</v>
      </c>
      <c r="R74" s="8"/>
      <c r="S74" s="8"/>
      <c r="T74" s="5"/>
      <c r="U74" s="5"/>
      <c r="V74" s="8" t="n">
        <f aca="false">K74*5.5017049523</f>
        <v>11452287.5884316</v>
      </c>
      <c r="W74" s="8" t="n">
        <f aca="false">M74*5.5017049523</f>
        <v>354194.461497887</v>
      </c>
      <c r="X74" s="8" t="n">
        <f aca="false">N74*5.1890047538+L74*5.5017049523</f>
        <v>21758778.8116158</v>
      </c>
      <c r="Y74" s="8" t="n">
        <f aca="false">N74*5.1890047538</f>
        <v>16355604.4398376</v>
      </c>
      <c r="Z74" s="8" t="n">
        <f aca="false">L74*5.5017049523</f>
        <v>5403174.37177826</v>
      </c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</row>
    <row r="75" customFormat="false" ht="12.75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33" t="n">
        <f aca="false">low_v2_m!D63+temporary_pension_bonus_low!B63</f>
        <v>24899327.6859594</v>
      </c>
      <c r="G75" s="133" t="n">
        <f aca="false">low_v2_m!E63+temporary_pension_bonus_low!B63</f>
        <v>23848363.4761781</v>
      </c>
      <c r="H75" s="42" t="n">
        <f aca="false">F75-J75</f>
        <v>22696737.5772526</v>
      </c>
      <c r="I75" s="42" t="n">
        <f aca="false">G75-K75</f>
        <v>21711851.0707325</v>
      </c>
      <c r="J75" s="133" t="n">
        <f aca="false">low_v2_m!J63</f>
        <v>2202590.10870677</v>
      </c>
      <c r="K75" s="133" t="n">
        <f aca="false">low_v2_m!K63</f>
        <v>2136512.40544556</v>
      </c>
      <c r="L75" s="42" t="n">
        <f aca="false">H75-I75</f>
        <v>984886.506520093</v>
      </c>
      <c r="M75" s="42" t="n">
        <f aca="false">J75-K75</f>
        <v>66077.7032612101</v>
      </c>
      <c r="N75" s="133" t="n">
        <f aca="false">SUM(low_v5_m!C63:J63)</f>
        <v>2522670.73425108</v>
      </c>
      <c r="O75" s="7"/>
      <c r="P75" s="7"/>
      <c r="Q75" s="42" t="n">
        <f aca="false">I75*5.5017049523</f>
        <v>119452198.559449</v>
      </c>
      <c r="R75" s="42"/>
      <c r="S75" s="42"/>
      <c r="T75" s="7"/>
      <c r="U75" s="7"/>
      <c r="V75" s="42" t="n">
        <f aca="false">K75*5.5017049523</f>
        <v>11754460.8816902</v>
      </c>
      <c r="W75" s="42" t="n">
        <f aca="false">M75*5.5017049523</f>
        <v>363540.02726881</v>
      </c>
      <c r="X75" s="42" t="n">
        <f aca="false">N75*5.1890047538+L75*5.5017049523</f>
        <v>18508705.402676</v>
      </c>
      <c r="Y75" s="42" t="n">
        <f aca="false">N75*5.1890047538</f>
        <v>13090150.432301</v>
      </c>
      <c r="Z75" s="42" t="n">
        <f aca="false">L75*5.5017049523</f>
        <v>5418554.97037504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75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33" t="n">
        <f aca="false">low_v2_m!D64+temporary_pension_bonus_low!B64</f>
        <v>25039836.9386764</v>
      </c>
      <c r="G76" s="133" t="n">
        <f aca="false">low_v2_m!E64+temporary_pension_bonus_low!B64</f>
        <v>23981493.3996526</v>
      </c>
      <c r="H76" s="42" t="n">
        <f aca="false">F76-J76</f>
        <v>22801238.8206007</v>
      </c>
      <c r="I76" s="42" t="n">
        <f aca="false">G76-K76</f>
        <v>21810053.2251192</v>
      </c>
      <c r="J76" s="133" t="n">
        <f aca="false">low_v2_m!J64</f>
        <v>2238598.1180757</v>
      </c>
      <c r="K76" s="133" t="n">
        <f aca="false">low_v2_m!K64</f>
        <v>2171440.17453343</v>
      </c>
      <c r="L76" s="42" t="n">
        <f aca="false">H76-I76</f>
        <v>991185.59548153</v>
      </c>
      <c r="M76" s="42" t="n">
        <f aca="false">J76-K76</f>
        <v>67157.94354227</v>
      </c>
      <c r="N76" s="133" t="n">
        <f aca="false">SUM(low_v5_m!C64:J64)</f>
        <v>2567460.91329349</v>
      </c>
      <c r="O76" s="7"/>
      <c r="P76" s="7"/>
      <c r="Q76" s="42" t="n">
        <f aca="false">I76*5.5017049523</f>
        <v>119992477.838565</v>
      </c>
      <c r="R76" s="42"/>
      <c r="S76" s="42"/>
      <c r="T76" s="7"/>
      <c r="U76" s="7"/>
      <c r="V76" s="42" t="n">
        <f aca="false">K76*5.5017049523</f>
        <v>11946623.1618537</v>
      </c>
      <c r="W76" s="42" t="n">
        <f aca="false">M76*5.5017049523</f>
        <v>369483.190572791</v>
      </c>
      <c r="X76" s="42" t="n">
        <f aca="false">N76*5.1890047538+L76*5.5017049523</f>
        <v>18775777.5835848</v>
      </c>
      <c r="Y76" s="42" t="n">
        <f aca="false">N76*5.1890047538</f>
        <v>13322566.8842756</v>
      </c>
      <c r="Z76" s="42" t="n">
        <f aca="false">L76*5.5017049523</f>
        <v>5453210.69930916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75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33" t="n">
        <f aca="false">low_v2_m!D65+temporary_pension_bonus_low!B65</f>
        <v>25173271.4745532</v>
      </c>
      <c r="G77" s="133" t="n">
        <f aca="false">low_v2_m!E65+temporary_pension_bonus_low!B65</f>
        <v>24108364.2595857</v>
      </c>
      <c r="H77" s="42" t="n">
        <f aca="false">F77-J77</f>
        <v>22888259.8679191</v>
      </c>
      <c r="I77" s="42" t="n">
        <f aca="false">G77-K77</f>
        <v>21891903.0011506</v>
      </c>
      <c r="J77" s="133" t="n">
        <f aca="false">low_v2_m!J65</f>
        <v>2285011.60663414</v>
      </c>
      <c r="K77" s="133" t="n">
        <f aca="false">low_v2_m!K65</f>
        <v>2216461.25843511</v>
      </c>
      <c r="L77" s="42" t="n">
        <f aca="false">H77-I77</f>
        <v>996356.866768472</v>
      </c>
      <c r="M77" s="42" t="n">
        <f aca="false">J77-K77</f>
        <v>68550.3481990299</v>
      </c>
      <c r="N77" s="133" t="n">
        <f aca="false">SUM(low_v5_m!C65:J65)</f>
        <v>2554396.39244743</v>
      </c>
      <c r="O77" s="7"/>
      <c r="P77" s="7"/>
      <c r="Q77" s="42" t="n">
        <f aca="false">I77*5.5017049523</f>
        <v>120442791.156701</v>
      </c>
      <c r="R77" s="42"/>
      <c r="S77" s="42"/>
      <c r="T77" s="7"/>
      <c r="U77" s="7"/>
      <c r="V77" s="42" t="n">
        <f aca="false">K77*5.5017049523</f>
        <v>12194315.8821135</v>
      </c>
      <c r="W77" s="42" t="n">
        <f aca="false">M77*5.5017049523</f>
        <v>377143.790168492</v>
      </c>
      <c r="X77" s="42" t="n">
        <f aca="false">N77*5.1890047538+L77*5.5017049523</f>
        <v>18736436.5316575</v>
      </c>
      <c r="Y77" s="42" t="n">
        <f aca="false">N77*5.1890047538</f>
        <v>13254775.0234993</v>
      </c>
      <c r="Z77" s="42" t="n">
        <f aca="false">L77*5.5017049523</f>
        <v>5481661.50815821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75" hidden="false" customHeight="false" outlineLevel="0" collapsed="false">
      <c r="A78" s="40"/>
      <c r="B78" s="5"/>
      <c r="C78" s="40" t="n">
        <f aca="false">C74+1</f>
        <v>2031</v>
      </c>
      <c r="D78" s="40" t="n">
        <f aca="false">D74</f>
        <v>1</v>
      </c>
      <c r="E78" s="40" t="n">
        <v>225</v>
      </c>
      <c r="F78" s="131" t="n">
        <f aca="false">low_v2_m!D66+temporary_pension_bonus_low!B66</f>
        <v>25303343.1839969</v>
      </c>
      <c r="G78" s="131" t="n">
        <f aca="false">low_v2_m!E66+temporary_pension_bonus_low!B66</f>
        <v>24232581.5487015</v>
      </c>
      <c r="H78" s="8" t="n">
        <f aca="false">F78-J78</f>
        <v>22981516.1644721</v>
      </c>
      <c r="I78" s="8" t="n">
        <f aca="false">G78-K78</f>
        <v>21980409.3397625</v>
      </c>
      <c r="J78" s="131" t="n">
        <f aca="false">low_v2_m!J66</f>
        <v>2321827.01952479</v>
      </c>
      <c r="K78" s="131" t="n">
        <f aca="false">low_v2_m!K66</f>
        <v>2252172.20893904</v>
      </c>
      <c r="L78" s="8" t="n">
        <f aca="false">H78-I78</f>
        <v>1001106.82470965</v>
      </c>
      <c r="M78" s="8" t="n">
        <f aca="false">J78-K78</f>
        <v>69654.8105857498</v>
      </c>
      <c r="N78" s="131" t="n">
        <f aca="false">SUM(low_v5_m!C66:J66)</f>
        <v>3137506.67539435</v>
      </c>
      <c r="O78" s="5"/>
      <c r="P78" s="5"/>
      <c r="Q78" s="8" t="n">
        <f aca="false">I78*5.5017049523</f>
        <v>120929726.918152</v>
      </c>
      <c r="R78" s="8"/>
      <c r="S78" s="8"/>
      <c r="T78" s="5"/>
      <c r="U78" s="5"/>
      <c r="V78" s="8" t="n">
        <f aca="false">K78*5.5017049523</f>
        <v>12390786.9953523</v>
      </c>
      <c r="W78" s="8" t="n">
        <f aca="false">M78*5.5017049523</f>
        <v>383220.216351138</v>
      </c>
      <c r="X78" s="8" t="n">
        <f aca="false">N78*5.1890047538+L78*5.5017049523</f>
        <v>21788331.4289869</v>
      </c>
      <c r="Y78" s="8" t="n">
        <f aca="false">N78*5.1890047538</f>
        <v>16280537.0537005</v>
      </c>
      <c r="Z78" s="8" t="n">
        <f aca="false">L78*5.5017049523</f>
        <v>5507794.37528643</v>
      </c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</row>
    <row r="79" customFormat="false" ht="12.75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33" t="n">
        <f aca="false">low_v2_m!D67+temporary_pension_bonus_low!B67</f>
        <v>25394214.682425</v>
      </c>
      <c r="G79" s="133" t="n">
        <f aca="false">low_v2_m!E67+temporary_pension_bonus_low!B67</f>
        <v>24319118.064983</v>
      </c>
      <c r="H79" s="42" t="n">
        <f aca="false">F79-J79</f>
        <v>23021471.8168175</v>
      </c>
      <c r="I79" s="42" t="n">
        <f aca="false">G79-K79</f>
        <v>22017557.4853437</v>
      </c>
      <c r="J79" s="133" t="n">
        <f aca="false">low_v2_m!J67</f>
        <v>2372742.8656075</v>
      </c>
      <c r="K79" s="133" t="n">
        <f aca="false">low_v2_m!K67</f>
        <v>2301560.57963928</v>
      </c>
      <c r="L79" s="42" t="n">
        <f aca="false">H79-I79</f>
        <v>1003914.33147378</v>
      </c>
      <c r="M79" s="42" t="n">
        <f aca="false">J79-K79</f>
        <v>71182.2859682199</v>
      </c>
      <c r="N79" s="133" t="n">
        <f aca="false">SUM(low_v5_m!C67:J67)</f>
        <v>2475402.30239119</v>
      </c>
      <c r="O79" s="7"/>
      <c r="P79" s="7"/>
      <c r="Q79" s="42" t="n">
        <f aca="false">I79*5.5017049523</f>
        <v>121134105.054665</v>
      </c>
      <c r="R79" s="42"/>
      <c r="S79" s="42"/>
      <c r="T79" s="7"/>
      <c r="U79" s="7"/>
      <c r="V79" s="42" t="n">
        <f aca="false">K79*5.5017049523</f>
        <v>12662507.2390199</v>
      </c>
      <c r="W79" s="42" t="n">
        <f aca="false">M79*5.5017049523</f>
        <v>391623.93522739</v>
      </c>
      <c r="X79" s="42" t="n">
        <f aca="false">N79*5.1890047538+L79*5.5017049523</f>
        <v>18368114.7638296</v>
      </c>
      <c r="Y79" s="42" t="n">
        <f aca="false">N79*5.1890047538</f>
        <v>12844874.3146753</v>
      </c>
      <c r="Z79" s="42" t="n">
        <f aca="false">L79*5.5017049523</f>
        <v>5523240.44915425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75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33" t="n">
        <f aca="false">low_v2_m!D68+temporary_pension_bonus_low!B68</f>
        <v>25543366.7071256</v>
      </c>
      <c r="G80" s="133" t="n">
        <f aca="false">low_v2_m!E68+temporary_pension_bonus_low!B68</f>
        <v>24460491.9880507</v>
      </c>
      <c r="H80" s="42" t="n">
        <f aca="false">F80-J80</f>
        <v>23114539.6795492</v>
      </c>
      <c r="I80" s="42" t="n">
        <f aca="false">G80-K80</f>
        <v>22104529.7713015</v>
      </c>
      <c r="J80" s="133" t="n">
        <f aca="false">low_v2_m!J68</f>
        <v>2428827.02757644</v>
      </c>
      <c r="K80" s="133" t="n">
        <f aca="false">low_v2_m!K68</f>
        <v>2355962.21674915</v>
      </c>
      <c r="L80" s="42" t="n">
        <f aca="false">H80-I80</f>
        <v>1010009.90824761</v>
      </c>
      <c r="M80" s="42" t="n">
        <f aca="false">J80-K80</f>
        <v>72864.8108272902</v>
      </c>
      <c r="N80" s="133" t="n">
        <f aca="false">SUM(low_v5_m!C68:J68)</f>
        <v>2540435.23040258</v>
      </c>
      <c r="O80" s="7"/>
      <c r="P80" s="7"/>
      <c r="Q80" s="42" t="n">
        <f aca="false">I80*5.5017049523</f>
        <v>121612600.911033</v>
      </c>
      <c r="R80" s="42"/>
      <c r="S80" s="42"/>
      <c r="T80" s="7"/>
      <c r="U80" s="7"/>
      <c r="V80" s="42" t="n">
        <f aca="false">K80*5.5017049523</f>
        <v>12961808.9953205</v>
      </c>
      <c r="W80" s="42" t="n">
        <f aca="false">M80*5.5017049523</f>
        <v>400880.690576905</v>
      </c>
      <c r="X80" s="42" t="n">
        <f aca="false">N80*5.1890047538+L80*5.5017049523</f>
        <v>18739107.001358</v>
      </c>
      <c r="Y80" s="42" t="n">
        <f aca="false">N80*5.1890047538</f>
        <v>13182330.48728</v>
      </c>
      <c r="Z80" s="42" t="n">
        <f aca="false">L80*5.5017049523</f>
        <v>5556776.51407796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75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33" t="n">
        <f aca="false">low_v2_m!D69+temporary_pension_bonus_low!B69</f>
        <v>25707844.0861574</v>
      </c>
      <c r="G81" s="133" t="n">
        <f aca="false">low_v2_m!E69+temporary_pension_bonus_low!B69</f>
        <v>24617501.3831865</v>
      </c>
      <c r="H81" s="42" t="n">
        <f aca="false">F81-J81</f>
        <v>23183477.9499803</v>
      </c>
      <c r="I81" s="42" t="n">
        <f aca="false">G81-K81</f>
        <v>22168866.2310947</v>
      </c>
      <c r="J81" s="133" t="n">
        <f aca="false">low_v2_m!J69</f>
        <v>2524366.13617714</v>
      </c>
      <c r="K81" s="133" t="n">
        <f aca="false">low_v2_m!K69</f>
        <v>2448635.15209182</v>
      </c>
      <c r="L81" s="42" t="n">
        <f aca="false">H81-I81</f>
        <v>1014611.71888558</v>
      </c>
      <c r="M81" s="42" t="n">
        <f aca="false">J81-K81</f>
        <v>75730.98408532</v>
      </c>
      <c r="N81" s="133" t="n">
        <f aca="false">SUM(low_v5_m!C69:J69)</f>
        <v>2502076.54450174</v>
      </c>
      <c r="O81" s="7"/>
      <c r="P81" s="7"/>
      <c r="Q81" s="42" t="n">
        <f aca="false">I81*5.5017049523</f>
        <v>121966561.13049</v>
      </c>
      <c r="R81" s="42"/>
      <c r="S81" s="42"/>
      <c r="T81" s="7"/>
      <c r="U81" s="7"/>
      <c r="V81" s="42" t="n">
        <f aca="false">K81*5.5017049523</f>
        <v>13471668.1426394</v>
      </c>
      <c r="W81" s="42" t="n">
        <f aca="false">M81*5.5017049523</f>
        <v>416649.530184758</v>
      </c>
      <c r="X81" s="42" t="n">
        <f aca="false">N81*5.1890047538+L81*5.5017049523</f>
        <v>18565381.4022454</v>
      </c>
      <c r="Y81" s="42" t="n">
        <f aca="false">N81*5.1890047538</f>
        <v>12983287.083791</v>
      </c>
      <c r="Z81" s="42" t="n">
        <f aca="false">L81*5.5017049523</f>
        <v>5582094.3184544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75" hidden="false" customHeight="false" outlineLevel="0" collapsed="false">
      <c r="A82" s="40"/>
      <c r="B82" s="5"/>
      <c r="C82" s="40" t="n">
        <f aca="false">C78+1</f>
        <v>2032</v>
      </c>
      <c r="D82" s="40" t="n">
        <f aca="false">D78</f>
        <v>1</v>
      </c>
      <c r="E82" s="40" t="n">
        <v>229</v>
      </c>
      <c r="F82" s="131" t="n">
        <f aca="false">low_v2_m!D70+temporary_pension_bonus_low!B70</f>
        <v>25862868.8007015</v>
      </c>
      <c r="G82" s="131" t="n">
        <f aca="false">low_v2_m!E70+temporary_pension_bonus_low!B70</f>
        <v>24765028.0880532</v>
      </c>
      <c r="H82" s="8" t="n">
        <f aca="false">F82-J82</f>
        <v>23275477.7228626</v>
      </c>
      <c r="I82" s="8" t="n">
        <f aca="false">G82-K82</f>
        <v>22255258.7425494</v>
      </c>
      <c r="J82" s="131" t="n">
        <f aca="false">low_v2_m!J70</f>
        <v>2587391.07783891</v>
      </c>
      <c r="K82" s="131" t="n">
        <f aca="false">low_v2_m!K70</f>
        <v>2509769.34550375</v>
      </c>
      <c r="L82" s="8" t="n">
        <f aca="false">H82-I82</f>
        <v>1020218.98031314</v>
      </c>
      <c r="M82" s="8" t="n">
        <f aca="false">J82-K82</f>
        <v>77621.73233516</v>
      </c>
      <c r="N82" s="131" t="n">
        <f aca="false">SUM(low_v5_m!C70:J70)</f>
        <v>3076776.43798277</v>
      </c>
      <c r="O82" s="5"/>
      <c r="P82" s="5"/>
      <c r="Q82" s="8" t="n">
        <f aca="false">I82*5.5017049523</f>
        <v>122441867.238602</v>
      </c>
      <c r="R82" s="8"/>
      <c r="S82" s="8"/>
      <c r="T82" s="5"/>
      <c r="U82" s="5"/>
      <c r="V82" s="8" t="n">
        <f aca="false">K82*5.5017049523</f>
        <v>13808010.4372887</v>
      </c>
      <c r="W82" s="8" t="n">
        <f aca="false">M82*5.5017049523</f>
        <v>427051.869194455</v>
      </c>
      <c r="X82" s="8" t="n">
        <f aca="false">N82*5.1890047538+L82*5.5017049523</f>
        <v>21578351.3794917</v>
      </c>
      <c r="Y82" s="8" t="n">
        <f aca="false">N82*5.1890047538</f>
        <v>15965407.5630724</v>
      </c>
      <c r="Z82" s="8" t="n">
        <f aca="false">L82*5.5017049523</f>
        <v>5612943.81641926</v>
      </c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</row>
    <row r="83" customFormat="false" ht="12.75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33" t="n">
        <f aca="false">low_v2_m!D71+temporary_pension_bonus_low!B71</f>
        <v>25984986.011167</v>
      </c>
      <c r="G83" s="133" t="n">
        <f aca="false">low_v2_m!E71+temporary_pension_bonus_low!B71</f>
        <v>24880782.815493</v>
      </c>
      <c r="H83" s="42" t="n">
        <f aca="false">F83-J83</f>
        <v>23324181.0513015</v>
      </c>
      <c r="I83" s="42" t="n">
        <f aca="false">G83-K83</f>
        <v>22299802.0044234</v>
      </c>
      <c r="J83" s="133" t="n">
        <f aca="false">low_v2_m!J71</f>
        <v>2660804.95986555</v>
      </c>
      <c r="K83" s="133" t="n">
        <f aca="false">low_v2_m!K71</f>
        <v>2580980.81106959</v>
      </c>
      <c r="L83" s="42" t="n">
        <f aca="false">H83-I83</f>
        <v>1024379.04687804</v>
      </c>
      <c r="M83" s="42" t="n">
        <f aca="false">J83-K83</f>
        <v>79824.14879596</v>
      </c>
      <c r="N83" s="133" t="n">
        <f aca="false">SUM(low_v5_m!C71:J71)</f>
        <v>2462093.55092111</v>
      </c>
      <c r="O83" s="7"/>
      <c r="P83" s="7"/>
      <c r="Q83" s="42" t="n">
        <f aca="false">I83*5.5017049523</f>
        <v>122686931.123046</v>
      </c>
      <c r="R83" s="42"/>
      <c r="S83" s="42"/>
      <c r="T83" s="7"/>
      <c r="U83" s="7"/>
      <c r="V83" s="42" t="n">
        <f aca="false">K83*5.5017049523</f>
        <v>14199794.9100528</v>
      </c>
      <c r="W83" s="42" t="n">
        <f aca="false">M83*5.5017049523</f>
        <v>439168.914743865</v>
      </c>
      <c r="X83" s="42" t="n">
        <f aca="false">N83*5.1890047538+L83*5.5017049523</f>
        <v>18411646.4152712</v>
      </c>
      <c r="Y83" s="42" t="n">
        <f aca="false">N83*5.1890047538</f>
        <v>12775815.14003</v>
      </c>
      <c r="Z83" s="42" t="n">
        <f aca="false">L83*5.5017049523</f>
        <v>5635831.27524127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75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33" t="n">
        <f aca="false">low_v2_m!D72+temporary_pension_bonus_low!B72</f>
        <v>26158453.6985932</v>
      </c>
      <c r="G84" s="133" t="n">
        <f aca="false">low_v2_m!E72+temporary_pension_bonus_low!B72</f>
        <v>25045493.6143391</v>
      </c>
      <c r="H84" s="42" t="n">
        <f aca="false">F84-J84</f>
        <v>23393503.7533424</v>
      </c>
      <c r="I84" s="42" t="n">
        <f aca="false">G84-K84</f>
        <v>22363492.1674458</v>
      </c>
      <c r="J84" s="133" t="n">
        <f aca="false">low_v2_m!J72</f>
        <v>2764949.94525081</v>
      </c>
      <c r="K84" s="133" t="n">
        <f aca="false">low_v2_m!K72</f>
        <v>2682001.44689329</v>
      </c>
      <c r="L84" s="42" t="n">
        <f aca="false">H84-I84</f>
        <v>1030011.58589658</v>
      </c>
      <c r="M84" s="42" t="n">
        <f aca="false">J84-K84</f>
        <v>82948.49835752</v>
      </c>
      <c r="N84" s="133" t="n">
        <f aca="false">SUM(low_v5_m!C72:J72)</f>
        <v>2483121.02439715</v>
      </c>
      <c r="O84" s="7"/>
      <c r="P84" s="7"/>
      <c r="Q84" s="42" t="n">
        <f aca="false">I84*5.5017049523</f>
        <v>123037335.608359</v>
      </c>
      <c r="R84" s="42"/>
      <c r="S84" s="42"/>
      <c r="T84" s="7"/>
      <c r="U84" s="7"/>
      <c r="V84" s="42" t="n">
        <f aca="false">K84*5.5017049523</f>
        <v>14755580.6424486</v>
      </c>
      <c r="W84" s="42" t="n">
        <f aca="false">M84*5.5017049523</f>
        <v>456358.164199416</v>
      </c>
      <c r="X84" s="42" t="n">
        <f aca="false">N84*5.1890047538+L84*5.5017049523</f>
        <v>18551746.6429112</v>
      </c>
      <c r="Y84" s="42" t="n">
        <f aca="false">N84*5.1890047538</f>
        <v>12884926.7998576</v>
      </c>
      <c r="Z84" s="42" t="n">
        <f aca="false">L84*5.5017049523</f>
        <v>5666819.8430536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75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33" t="n">
        <f aca="false">low_v2_m!D73+temporary_pension_bonus_low!B73</f>
        <v>26278467.1170903</v>
      </c>
      <c r="G85" s="133" t="n">
        <f aca="false">low_v2_m!E73+temporary_pension_bonus_low!B73</f>
        <v>25159885.3010812</v>
      </c>
      <c r="H85" s="42" t="n">
        <f aca="false">F85-J85</f>
        <v>23424630.8530238</v>
      </c>
      <c r="I85" s="42" t="n">
        <f aca="false">G85-K85</f>
        <v>22391664.1249367</v>
      </c>
      <c r="J85" s="133" t="n">
        <f aca="false">low_v2_m!J73</f>
        <v>2853836.26406649</v>
      </c>
      <c r="K85" s="133" t="n">
        <f aca="false">low_v2_m!K73</f>
        <v>2768221.1761445</v>
      </c>
      <c r="L85" s="42" t="n">
        <f aca="false">H85-I85</f>
        <v>1032966.72808711</v>
      </c>
      <c r="M85" s="42" t="n">
        <f aca="false">J85-K85</f>
        <v>85615.0879219901</v>
      </c>
      <c r="N85" s="133" t="n">
        <f aca="false">SUM(low_v5_m!C73:J73)</f>
        <v>2510449.18595255</v>
      </c>
      <c r="O85" s="7"/>
      <c r="P85" s="7"/>
      <c r="Q85" s="42" t="n">
        <f aca="false">I85*5.5017049523</f>
        <v>123192329.406402</v>
      </c>
      <c r="R85" s="42"/>
      <c r="S85" s="42"/>
      <c r="T85" s="7"/>
      <c r="U85" s="7"/>
      <c r="V85" s="42" t="n">
        <f aca="false">K85*5.5017049523</f>
        <v>15229936.1538559</v>
      </c>
      <c r="W85" s="42" t="n">
        <f aca="false">M85*5.5017049523</f>
        <v>471028.953212013</v>
      </c>
      <c r="X85" s="42" t="n">
        <f aca="false">N85*5.1890047538+L85*5.5017049523</f>
        <v>18709810.9235591</v>
      </c>
      <c r="Y85" s="42" t="n">
        <f aca="false">N85*5.1890047538</f>
        <v>13026732.7600811</v>
      </c>
      <c r="Z85" s="42" t="n">
        <f aca="false">L85*5.5017049523</f>
        <v>5683078.16347797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75" hidden="false" customHeight="false" outlineLevel="0" collapsed="false">
      <c r="A86" s="40"/>
      <c r="B86" s="5"/>
      <c r="C86" s="40" t="n">
        <f aca="false">C82+1</f>
        <v>2033</v>
      </c>
      <c r="D86" s="40" t="n">
        <f aca="false">D82</f>
        <v>1</v>
      </c>
      <c r="E86" s="40" t="n">
        <v>233</v>
      </c>
      <c r="F86" s="131" t="n">
        <f aca="false">low_v2_m!D74+temporary_pension_bonus_low!B74</f>
        <v>26325171.5837057</v>
      </c>
      <c r="G86" s="131" t="n">
        <f aca="false">low_v2_m!E74+temporary_pension_bonus_low!B74</f>
        <v>25204505.0033183</v>
      </c>
      <c r="H86" s="8" t="n">
        <f aca="false">F86-J86</f>
        <v>23396947.1732646</v>
      </c>
      <c r="I86" s="8" t="n">
        <f aca="false">G86-K86</f>
        <v>22364127.3251904</v>
      </c>
      <c r="J86" s="131" t="n">
        <f aca="false">low_v2_m!J74</f>
        <v>2928224.4104411</v>
      </c>
      <c r="K86" s="131" t="n">
        <f aca="false">low_v2_m!K74</f>
        <v>2840377.67812786</v>
      </c>
      <c r="L86" s="8" t="n">
        <f aca="false">H86-I86</f>
        <v>1032819.84807416</v>
      </c>
      <c r="M86" s="8" t="n">
        <f aca="false">J86-K86</f>
        <v>87846.7323132399</v>
      </c>
      <c r="N86" s="131" t="n">
        <f aca="false">SUM(low_v5_m!C74:J74)</f>
        <v>3048597.33078299</v>
      </c>
      <c r="O86" s="5"/>
      <c r="P86" s="5"/>
      <c r="Q86" s="8" t="n">
        <f aca="false">I86*5.5017049523</f>
        <v>123040830.058868</v>
      </c>
      <c r="R86" s="8"/>
      <c r="S86" s="8"/>
      <c r="T86" s="5"/>
      <c r="U86" s="5"/>
      <c r="V86" s="8" t="n">
        <f aca="false">K86*5.5017049523</f>
        <v>15626919.9381584</v>
      </c>
      <c r="W86" s="8" t="n">
        <f aca="false">M86*5.5017049523</f>
        <v>483306.802211125</v>
      </c>
      <c r="X86" s="8" t="n">
        <f aca="false">N86*5.1890047538+L86*5.5017049523</f>
        <v>21501456.1148383</v>
      </c>
      <c r="Y86" s="8" t="n">
        <f aca="false">N86*5.1890047538</f>
        <v>15819186.0418549</v>
      </c>
      <c r="Z86" s="8" t="n">
        <f aca="false">L86*5.5017049523</f>
        <v>5682270.07298334</v>
      </c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</row>
    <row r="87" customFormat="false" ht="12.75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33" t="n">
        <f aca="false">low_v2_m!D75+temporary_pension_bonus_low!B75</f>
        <v>26428564.9258642</v>
      </c>
      <c r="G87" s="133" t="n">
        <f aca="false">low_v2_m!E75+temporary_pension_bonus_low!B75</f>
        <v>25303857.5289688</v>
      </c>
      <c r="H87" s="42" t="n">
        <f aca="false">F87-J87</f>
        <v>23402316.956976</v>
      </c>
      <c r="I87" s="42" t="n">
        <f aca="false">G87-K87</f>
        <v>22368396.9991473</v>
      </c>
      <c r="J87" s="133" t="n">
        <f aca="false">low_v2_m!J75</f>
        <v>3026247.96888815</v>
      </c>
      <c r="K87" s="133" t="n">
        <f aca="false">low_v2_m!K75</f>
        <v>2935460.5298215</v>
      </c>
      <c r="L87" s="42" t="n">
        <f aca="false">H87-I87</f>
        <v>1033919.95782875</v>
      </c>
      <c r="M87" s="42" t="n">
        <f aca="false">J87-K87</f>
        <v>90787.4390666499</v>
      </c>
      <c r="N87" s="133" t="n">
        <f aca="false">SUM(low_v5_m!C75:J75)</f>
        <v>2509375.45316209</v>
      </c>
      <c r="O87" s="7"/>
      <c r="P87" s="7"/>
      <c r="Q87" s="42" t="n">
        <f aca="false">I87*5.5017049523</f>
        <v>123064320.545221</v>
      </c>
      <c r="R87" s="42"/>
      <c r="S87" s="42"/>
      <c r="T87" s="7"/>
      <c r="U87" s="7"/>
      <c r="V87" s="42" t="n">
        <f aca="false">K87*5.5017049523</f>
        <v>16150037.7342001</v>
      </c>
      <c r="W87" s="42" t="n">
        <f aca="false">M87*5.5017049523</f>
        <v>499485.703119622</v>
      </c>
      <c r="X87" s="42" t="n">
        <f aca="false">N87*5.1890047538+L87*5.5017049523</f>
        <v>18709483.7077954</v>
      </c>
      <c r="Y87" s="42" t="n">
        <f aca="false">N87*5.1890047538</f>
        <v>13021161.1555271</v>
      </c>
      <c r="Z87" s="42" t="n">
        <f aca="false">L87*5.5017049523</f>
        <v>5688322.55226826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75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33" t="n">
        <f aca="false">low_v2_m!D76+temporary_pension_bonus_low!B76</f>
        <v>26478689.3316973</v>
      </c>
      <c r="G88" s="133" t="n">
        <f aca="false">low_v2_m!E76+temporary_pension_bonus_low!B76</f>
        <v>25351728.0064108</v>
      </c>
      <c r="H88" s="42" t="n">
        <f aca="false">F88-J88</f>
        <v>23387078.3875992</v>
      </c>
      <c r="I88" s="42" t="n">
        <f aca="false">G88-K88</f>
        <v>22352865.3906357</v>
      </c>
      <c r="J88" s="133" t="n">
        <f aca="false">low_v2_m!J76</f>
        <v>3091610.94409807</v>
      </c>
      <c r="K88" s="133" t="n">
        <f aca="false">low_v2_m!K76</f>
        <v>2998862.61577513</v>
      </c>
      <c r="L88" s="42" t="n">
        <f aca="false">H88-I88</f>
        <v>1034212.99696356</v>
      </c>
      <c r="M88" s="42" t="n">
        <f aca="false">J88-K88</f>
        <v>92748.3283229396</v>
      </c>
      <c r="N88" s="133" t="n">
        <f aca="false">SUM(low_v5_m!C76:J76)</f>
        <v>2475098.05484132</v>
      </c>
      <c r="O88" s="7"/>
      <c r="P88" s="7"/>
      <c r="Q88" s="42" t="n">
        <f aca="false">I88*5.5017049523</f>
        <v>122978870.217756</v>
      </c>
      <c r="R88" s="42"/>
      <c r="S88" s="42"/>
      <c r="T88" s="7"/>
      <c r="U88" s="7"/>
      <c r="V88" s="42" t="n">
        <f aca="false">K88*5.5017049523</f>
        <v>16498857.3044774</v>
      </c>
      <c r="W88" s="42" t="n">
        <f aca="false">M88*5.5017049523</f>
        <v>510273.937251863</v>
      </c>
      <c r="X88" s="42" t="n">
        <f aca="false">N88*5.1890047538+L88*5.5017049523</f>
        <v>18533230.3398202</v>
      </c>
      <c r="Y88" s="42" t="n">
        <f aca="false">N88*5.1890047538</f>
        <v>12843295.5726927</v>
      </c>
      <c r="Z88" s="42" t="n">
        <f aca="false">L88*5.5017049523</f>
        <v>5689934.76712745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75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33" t="n">
        <f aca="false">low_v2_m!D77+temporary_pension_bonus_low!B77</f>
        <v>26580167.8260652</v>
      </c>
      <c r="G89" s="133" t="n">
        <f aca="false">low_v2_m!E77+temporary_pension_bonus_low!B77</f>
        <v>25447657.4504861</v>
      </c>
      <c r="H89" s="42" t="n">
        <f aca="false">F89-J89</f>
        <v>23430075.4466511</v>
      </c>
      <c r="I89" s="42" t="n">
        <f aca="false">G89-K89</f>
        <v>22392067.8424544</v>
      </c>
      <c r="J89" s="133" t="n">
        <f aca="false">low_v2_m!J77</f>
        <v>3150092.3794141</v>
      </c>
      <c r="K89" s="133" t="n">
        <f aca="false">low_v2_m!K77</f>
        <v>3055589.60803168</v>
      </c>
      <c r="L89" s="42" t="n">
        <f aca="false">H89-I89</f>
        <v>1038007.60419668</v>
      </c>
      <c r="M89" s="42" t="n">
        <f aca="false">J89-K89</f>
        <v>94502.7713824203</v>
      </c>
      <c r="N89" s="133" t="n">
        <f aca="false">SUM(low_v5_m!C77:J77)</f>
        <v>2506007.2601108</v>
      </c>
      <c r="O89" s="7"/>
      <c r="P89" s="7"/>
      <c r="Q89" s="42" t="n">
        <f aca="false">I89*5.5017049523</f>
        <v>123194550.541069</v>
      </c>
      <c r="R89" s="42"/>
      <c r="S89" s="42"/>
      <c r="T89" s="7"/>
      <c r="U89" s="7"/>
      <c r="V89" s="42" t="n">
        <f aca="false">K89*5.5017049523</f>
        <v>16810952.4787043</v>
      </c>
      <c r="W89" s="42" t="n">
        <f aca="false">M89*5.5017049523</f>
        <v>519926.365320737</v>
      </c>
      <c r="X89" s="42" t="n">
        <f aca="false">N89*5.1890047538+L89*5.5017049523</f>
        <v>18714495.1623062</v>
      </c>
      <c r="Y89" s="42" t="n">
        <f aca="false">N89*5.1890047538</f>
        <v>13003683.5857723</v>
      </c>
      <c r="Z89" s="42" t="n">
        <f aca="false">L89*5.5017049523</f>
        <v>5710811.57653393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75" hidden="false" customHeight="false" outlineLevel="0" collapsed="false">
      <c r="A90" s="40"/>
      <c r="B90" s="5"/>
      <c r="C90" s="40" t="n">
        <f aca="false">C86+1</f>
        <v>2034</v>
      </c>
      <c r="D90" s="40" t="n">
        <f aca="false">D86</f>
        <v>1</v>
      </c>
      <c r="E90" s="40" t="n">
        <v>237</v>
      </c>
      <c r="F90" s="131" t="n">
        <f aca="false">low_v2_m!D78+temporary_pension_bonus_low!B78</f>
        <v>26727798.285871</v>
      </c>
      <c r="G90" s="131" t="n">
        <f aca="false">low_v2_m!E78+temporary_pension_bonus_low!B78</f>
        <v>25588797.3825183</v>
      </c>
      <c r="H90" s="8" t="n">
        <f aca="false">F90-J90</f>
        <v>23512411.0875796</v>
      </c>
      <c r="I90" s="8" t="n">
        <f aca="false">G90-K90</f>
        <v>22469871.8001757</v>
      </c>
      <c r="J90" s="131" t="n">
        <f aca="false">low_v2_m!J78</f>
        <v>3215387.19829135</v>
      </c>
      <c r="K90" s="131" t="n">
        <f aca="false">low_v2_m!K78</f>
        <v>3118925.58234261</v>
      </c>
      <c r="L90" s="8" t="n">
        <f aca="false">H90-I90</f>
        <v>1042539.28740396</v>
      </c>
      <c r="M90" s="8" t="n">
        <f aca="false">J90-K90</f>
        <v>96461.6159487399</v>
      </c>
      <c r="N90" s="131" t="n">
        <f aca="false">SUM(low_v5_m!C78:J78)</f>
        <v>2959710.65528828</v>
      </c>
      <c r="O90" s="5"/>
      <c r="P90" s="5"/>
      <c r="Q90" s="8" t="n">
        <f aca="false">I90*5.5017049523</f>
        <v>123622604.960573</v>
      </c>
      <c r="R90" s="8"/>
      <c r="S90" s="8"/>
      <c r="T90" s="5"/>
      <c r="U90" s="5"/>
      <c r="V90" s="8" t="n">
        <f aca="false">K90*5.5017049523</f>
        <v>17159408.3222295</v>
      </c>
      <c r="W90" s="8" t="n">
        <f aca="false">M90*5.5017049523</f>
        <v>530703.350172043</v>
      </c>
      <c r="X90" s="8" t="n">
        <f aca="false">N90*5.1890047538+L90*5.5017049523</f>
        <v>21093696.2206411</v>
      </c>
      <c r="Y90" s="8" t="n">
        <f aca="false">N90*5.1890047538</f>
        <v>15357952.6601634</v>
      </c>
      <c r="Z90" s="8" t="n">
        <f aca="false">L90*5.5017049523</f>
        <v>5735743.56047768</v>
      </c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</row>
    <row r="91" customFormat="false" ht="12.75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33" t="n">
        <f aca="false">low_v2_m!D79+temporary_pension_bonus_low!B79</f>
        <v>26944993.2489198</v>
      </c>
      <c r="G91" s="133" t="n">
        <f aca="false">low_v2_m!E79+temporary_pension_bonus_low!B79</f>
        <v>25795731.9238193</v>
      </c>
      <c r="H91" s="42" t="n">
        <f aca="false">F91-J91</f>
        <v>23678879.8500709</v>
      </c>
      <c r="I91" s="42" t="n">
        <f aca="false">G91-K91</f>
        <v>22627601.9269359</v>
      </c>
      <c r="J91" s="133" t="n">
        <f aca="false">low_v2_m!J79</f>
        <v>3266113.39884885</v>
      </c>
      <c r="K91" s="133" t="n">
        <f aca="false">low_v2_m!K79</f>
        <v>3168129.99688338</v>
      </c>
      <c r="L91" s="42" t="n">
        <f aca="false">H91-I91</f>
        <v>1051277.92313503</v>
      </c>
      <c r="M91" s="42" t="n">
        <f aca="false">J91-K91</f>
        <v>97983.4019654696</v>
      </c>
      <c r="N91" s="133" t="n">
        <f aca="false">SUM(low_v5_m!C79:J79)</f>
        <v>2384503.75937909</v>
      </c>
      <c r="O91" s="7"/>
      <c r="P91" s="7"/>
      <c r="Q91" s="42" t="n">
        <f aca="false">I91*5.5017049523</f>
        <v>124490389.580096</v>
      </c>
      <c r="R91" s="42"/>
      <c r="S91" s="42"/>
      <c r="T91" s="7"/>
      <c r="U91" s="7"/>
      <c r="V91" s="42" t="n">
        <f aca="false">K91*5.5017049523</f>
        <v>17430116.4933835</v>
      </c>
      <c r="W91" s="42" t="n">
        <f aca="false">M91*5.5017049523</f>
        <v>539075.767836626</v>
      </c>
      <c r="X91" s="42" t="n">
        <f aca="false">N91*5.1890047538+L91*5.5017049523</f>
        <v>18157022.2988277</v>
      </c>
      <c r="Y91" s="42" t="n">
        <f aca="false">N91*5.1890047538</f>
        <v>12373201.3428721</v>
      </c>
      <c r="Z91" s="42" t="n">
        <f aca="false">L91*5.5017049523</f>
        <v>5783820.95595566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75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33" t="n">
        <f aca="false">low_v2_m!D80+temporary_pension_bonus_low!B80</f>
        <v>27029528.775538</v>
      </c>
      <c r="G92" s="133" t="n">
        <f aca="false">low_v2_m!E80+temporary_pension_bonus_low!B80</f>
        <v>25875983.3553469</v>
      </c>
      <c r="H92" s="42" t="n">
        <f aca="false">F92-J92</f>
        <v>23756905.3476811</v>
      </c>
      <c r="I92" s="42" t="n">
        <f aca="false">G92-K92</f>
        <v>22701538.6303257</v>
      </c>
      <c r="J92" s="133" t="n">
        <f aca="false">low_v2_m!J80</f>
        <v>3272623.42785686</v>
      </c>
      <c r="K92" s="133" t="n">
        <f aca="false">low_v2_m!K80</f>
        <v>3174444.72502116</v>
      </c>
      <c r="L92" s="42" t="n">
        <f aca="false">H92-I92</f>
        <v>1055366.7173554</v>
      </c>
      <c r="M92" s="42" t="n">
        <f aca="false">J92-K92</f>
        <v>98178.7028357</v>
      </c>
      <c r="N92" s="133" t="n">
        <f aca="false">SUM(low_v5_m!C80:J80)</f>
        <v>2439313.28118778</v>
      </c>
      <c r="O92" s="7"/>
      <c r="P92" s="7"/>
      <c r="Q92" s="42" t="n">
        <f aca="false">I92*5.5017049523</f>
        <v>124897167.507293</v>
      </c>
      <c r="R92" s="42"/>
      <c r="S92" s="42"/>
      <c r="T92" s="7"/>
      <c r="U92" s="7"/>
      <c r="V92" s="42" t="n">
        <f aca="false">K92*5.5017049523</f>
        <v>17464858.2644515</v>
      </c>
      <c r="W92" s="42" t="n">
        <f aca="false">M92*5.5017049523</f>
        <v>540150.255601561</v>
      </c>
      <c r="X92" s="42" t="n">
        <f aca="false">N92*5.1890047538+L92*5.5017049523</f>
        <v>18463924.5074577</v>
      </c>
      <c r="Y92" s="42" t="n">
        <f aca="false">N92*5.1890047538</f>
        <v>12657608.2120909</v>
      </c>
      <c r="Z92" s="42" t="n">
        <f aca="false">L92*5.5017049523</f>
        <v>5806316.29536682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75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33" t="n">
        <f aca="false">low_v2_m!D81+temporary_pension_bonus_low!B81</f>
        <v>27127371.5376453</v>
      </c>
      <c r="G93" s="133" t="n">
        <f aca="false">low_v2_m!E81+temporary_pension_bonus_low!B81</f>
        <v>25969133.1100707</v>
      </c>
      <c r="H93" s="42" t="n">
        <f aca="false">F93-J93</f>
        <v>23803294.6795126</v>
      </c>
      <c r="I93" s="42" t="n">
        <f aca="false">G93-K93</f>
        <v>22744778.557682</v>
      </c>
      <c r="J93" s="133" t="n">
        <f aca="false">low_v2_m!J81</f>
        <v>3324076.85813272</v>
      </c>
      <c r="K93" s="133" t="n">
        <f aca="false">low_v2_m!K81</f>
        <v>3224354.55238874</v>
      </c>
      <c r="L93" s="42" t="n">
        <f aca="false">H93-I93</f>
        <v>1058516.12183062</v>
      </c>
      <c r="M93" s="42" t="n">
        <f aca="false">J93-K93</f>
        <v>99722.3057439802</v>
      </c>
      <c r="N93" s="133" t="n">
        <f aca="false">SUM(low_v5_m!C81:J81)</f>
        <v>2444565.98194138</v>
      </c>
      <c r="O93" s="7"/>
      <c r="P93" s="7"/>
      <c r="Q93" s="42" t="n">
        <f aca="false">I93*5.5017049523</f>
        <v>125135060.829766</v>
      </c>
      <c r="R93" s="42"/>
      <c r="S93" s="42"/>
      <c r="T93" s="7"/>
      <c r="U93" s="7"/>
      <c r="V93" s="42" t="n">
        <f aca="false">K93*5.5017049523</f>
        <v>17739447.4088482</v>
      </c>
      <c r="W93" s="42" t="n">
        <f aca="false">M93*5.5017049523</f>
        <v>548642.703366431</v>
      </c>
      <c r="X93" s="42" t="n">
        <f aca="false">N93*5.1890047538+L93*5.5017049523</f>
        <v>18508507.8908365</v>
      </c>
      <c r="Y93" s="42" t="n">
        <f aca="false">N93*5.1890047538</f>
        <v>12684864.5012716</v>
      </c>
      <c r="Z93" s="42" t="n">
        <f aca="false">L93*5.5017049523</f>
        <v>5823643.38956489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75" hidden="false" customHeight="false" outlineLevel="0" collapsed="false">
      <c r="A94" s="40"/>
      <c r="B94" s="5"/>
      <c r="C94" s="40" t="n">
        <f aca="false">C90+1</f>
        <v>2035</v>
      </c>
      <c r="D94" s="40" t="n">
        <f aca="false">D90</f>
        <v>1</v>
      </c>
      <c r="E94" s="40" t="n">
        <v>241</v>
      </c>
      <c r="F94" s="131" t="n">
        <f aca="false">low_v2_m!D82+temporary_pension_bonus_low!B82</f>
        <v>27289440.8979833</v>
      </c>
      <c r="G94" s="131" t="n">
        <f aca="false">low_v2_m!E82+temporary_pension_bonus_low!B82</f>
        <v>26124007.6135574</v>
      </c>
      <c r="H94" s="8" t="n">
        <f aca="false">F94-J94</f>
        <v>23906338.6586312</v>
      </c>
      <c r="I94" s="8" t="n">
        <f aca="false">G94-K94</f>
        <v>22842398.4413859</v>
      </c>
      <c r="J94" s="131" t="n">
        <f aca="false">low_v2_m!J82</f>
        <v>3383102.23935207</v>
      </c>
      <c r="K94" s="131" t="n">
        <f aca="false">low_v2_m!K82</f>
        <v>3281609.17217151</v>
      </c>
      <c r="L94" s="8" t="n">
        <f aca="false">H94-I94</f>
        <v>1063940.21724534</v>
      </c>
      <c r="M94" s="8" t="n">
        <f aca="false">J94-K94</f>
        <v>101493.06718056</v>
      </c>
      <c r="N94" s="131" t="n">
        <f aca="false">SUM(low_v5_m!C82:J82)</f>
        <v>2958326.83951686</v>
      </c>
      <c r="O94" s="5"/>
      <c r="P94" s="5"/>
      <c r="Q94" s="8" t="n">
        <f aca="false">I94*5.5017049523</f>
        <v>125672136.627383</v>
      </c>
      <c r="R94" s="8"/>
      <c r="S94" s="8"/>
      <c r="T94" s="5"/>
      <c r="U94" s="5"/>
      <c r="V94" s="8" t="n">
        <f aca="false">K94*5.5017049523</f>
        <v>18054445.4340491</v>
      </c>
      <c r="W94" s="8" t="n">
        <f aca="false">M94*5.5017049523</f>
        <v>558384.910331403</v>
      </c>
      <c r="X94" s="8" t="n">
        <f aca="false">N94*5.1890047538+L94*5.5017049523</f>
        <v>21204257.195717</v>
      </c>
      <c r="Y94" s="8" t="n">
        <f aca="false">N94*5.1890047538</f>
        <v>15350772.0335471</v>
      </c>
      <c r="Z94" s="8" t="n">
        <f aca="false">L94*5.5017049523</f>
        <v>5853485.16216985</v>
      </c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</row>
    <row r="95" customFormat="false" ht="12.75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33" t="n">
        <f aca="false">low_v2_m!D83+temporary_pension_bonus_low!B83</f>
        <v>27422950.718007</v>
      </c>
      <c r="G95" s="133" t="n">
        <f aca="false">low_v2_m!E83+temporary_pension_bonus_low!B83</f>
        <v>26251563.8559886</v>
      </c>
      <c r="H95" s="42" t="n">
        <f aca="false">F95-J95</f>
        <v>23977171.4049177</v>
      </c>
      <c r="I95" s="42" t="n">
        <f aca="false">G95-K95</f>
        <v>22909157.922292</v>
      </c>
      <c r="J95" s="133" t="n">
        <f aca="false">low_v2_m!J83</f>
        <v>3445779.31308932</v>
      </c>
      <c r="K95" s="133" t="n">
        <f aca="false">low_v2_m!K83</f>
        <v>3342405.93369664</v>
      </c>
      <c r="L95" s="42" t="n">
        <f aca="false">H95-I95</f>
        <v>1068013.48262572</v>
      </c>
      <c r="M95" s="42" t="n">
        <f aca="false">J95-K95</f>
        <v>103373.37939268</v>
      </c>
      <c r="N95" s="133" t="n">
        <f aca="false">SUM(low_v5_m!C83:J83)</f>
        <v>2462128.37648583</v>
      </c>
      <c r="O95" s="7"/>
      <c r="P95" s="7"/>
      <c r="Q95" s="42" t="n">
        <f aca="false">I95*5.5017049523</f>
        <v>126039427.594096</v>
      </c>
      <c r="R95" s="42"/>
      <c r="S95" s="42"/>
      <c r="T95" s="7"/>
      <c r="U95" s="7"/>
      <c r="V95" s="42" t="n">
        <f aca="false">K95*5.5017049523</f>
        <v>18388931.2780157</v>
      </c>
      <c r="W95" s="42" t="n">
        <f aca="false">M95*5.5017049523</f>
        <v>568729.833340693</v>
      </c>
      <c r="X95" s="42" t="n">
        <f aca="false">N95*5.1890047538+L95*5.5017049523</f>
        <v>18651890.9165359</v>
      </c>
      <c r="Y95" s="42" t="n">
        <f aca="false">N95*5.1890047538</f>
        <v>12775995.8500509</v>
      </c>
      <c r="Z95" s="42" t="n">
        <f aca="false">L95*5.5017049523</f>
        <v>5875895.06648509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75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33" t="n">
        <f aca="false">low_v2_m!D84+temporary_pension_bonus_low!B84</f>
        <v>27557872.9681173</v>
      </c>
      <c r="G96" s="133" t="n">
        <f aca="false">low_v2_m!E84+temporary_pension_bonus_low!B84</f>
        <v>26379759.8402632</v>
      </c>
      <c r="H96" s="42" t="n">
        <f aca="false">F96-J96</f>
        <v>24065264.1661956</v>
      </c>
      <c r="I96" s="42" t="n">
        <f aca="false">G96-K96</f>
        <v>22991929.3023991</v>
      </c>
      <c r="J96" s="133" t="n">
        <f aca="false">low_v2_m!J84</f>
        <v>3492608.80192173</v>
      </c>
      <c r="K96" s="133" t="n">
        <f aca="false">low_v2_m!K84</f>
        <v>3387830.53786408</v>
      </c>
      <c r="L96" s="42" t="n">
        <f aca="false">H96-I96</f>
        <v>1073334.86379645</v>
      </c>
      <c r="M96" s="42" t="n">
        <f aca="false">J96-K96</f>
        <v>104778.26405765</v>
      </c>
      <c r="N96" s="133" t="n">
        <f aca="false">SUM(low_v5_m!C84:J84)</f>
        <v>2466815.70354127</v>
      </c>
      <c r="O96" s="7"/>
      <c r="P96" s="7"/>
      <c r="Q96" s="42" t="n">
        <f aca="false">I96*5.5017049523</f>
        <v>126494811.305941</v>
      </c>
      <c r="R96" s="42"/>
      <c r="S96" s="42"/>
      <c r="T96" s="7"/>
      <c r="U96" s="7"/>
      <c r="V96" s="42" t="n">
        <f aca="false">K96*5.5017049523</f>
        <v>18638844.04772</v>
      </c>
      <c r="W96" s="42" t="n">
        <f aca="false">M96*5.5017049523</f>
        <v>576459.094259369</v>
      </c>
      <c r="X96" s="42" t="n">
        <f aca="false">N96*5.1890047538+L96*5.5017049523</f>
        <v>18705490.1480493</v>
      </c>
      <c r="Y96" s="42" t="n">
        <f aca="false">N96*5.1890047538</f>
        <v>12800318.4124241</v>
      </c>
      <c r="Z96" s="42" t="n">
        <f aca="false">L96*5.5017049523</f>
        <v>5905171.7356252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75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33" t="n">
        <f aca="false">low_v2_m!D85+temporary_pension_bonus_low!B85</f>
        <v>27630311.3069312</v>
      </c>
      <c r="G97" s="133" t="n">
        <f aca="false">low_v2_m!E85+temporary_pension_bonus_low!B85</f>
        <v>26449008.6201687</v>
      </c>
      <c r="H97" s="42" t="n">
        <f aca="false">F97-J97</f>
        <v>24104863.6920849</v>
      </c>
      <c r="I97" s="42" t="n">
        <f aca="false">G97-K97</f>
        <v>23029324.4337678</v>
      </c>
      <c r="J97" s="133" t="n">
        <f aca="false">low_v2_m!J85</f>
        <v>3525447.61484626</v>
      </c>
      <c r="K97" s="133" t="n">
        <f aca="false">low_v2_m!K85</f>
        <v>3419684.18640087</v>
      </c>
      <c r="L97" s="42" t="n">
        <f aca="false">H97-I97</f>
        <v>1075539.25831711</v>
      </c>
      <c r="M97" s="42" t="n">
        <f aca="false">J97-K97</f>
        <v>105763.42844539</v>
      </c>
      <c r="N97" s="133" t="n">
        <f aca="false">SUM(low_v5_m!C85:J85)</f>
        <v>2447434.00289824</v>
      </c>
      <c r="O97" s="7"/>
      <c r="P97" s="7"/>
      <c r="Q97" s="42" t="n">
        <f aca="false">I97*5.5017049523</f>
        <v>126700548.285384</v>
      </c>
      <c r="R97" s="42"/>
      <c r="S97" s="42"/>
      <c r="T97" s="7"/>
      <c r="U97" s="7"/>
      <c r="V97" s="42" t="n">
        <f aca="false">K97*5.5017049523</f>
        <v>18814093.4236237</v>
      </c>
      <c r="W97" s="42" t="n">
        <f aca="false">M97*5.5017049523</f>
        <v>581879.178050229</v>
      </c>
      <c r="X97" s="42" t="n">
        <f aca="false">N97*5.1890047538+L97*5.5017049523</f>
        <v>18617046.3395271</v>
      </c>
      <c r="Y97" s="42" t="n">
        <f aca="false">N97*5.1890047538</f>
        <v>12699746.6756508</v>
      </c>
      <c r="Z97" s="42" t="n">
        <f aca="false">L97*5.5017049523</f>
        <v>5917299.66387631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75" hidden="false" customHeight="false" outlineLevel="0" collapsed="false">
      <c r="A98" s="40"/>
      <c r="B98" s="5"/>
      <c r="C98" s="40" t="n">
        <f aca="false">C94+1</f>
        <v>2036</v>
      </c>
      <c r="D98" s="40" t="n">
        <f aca="false">D94</f>
        <v>1</v>
      </c>
      <c r="E98" s="40" t="n">
        <v>245</v>
      </c>
      <c r="F98" s="131" t="n">
        <f aca="false">low_v2_m!D86+temporary_pension_bonus_low!B86</f>
        <v>27811802.6643892</v>
      </c>
      <c r="G98" s="131" t="n">
        <f aca="false">low_v2_m!E86+temporary_pension_bonus_low!B86</f>
        <v>26622525.0809647</v>
      </c>
      <c r="H98" s="8" t="n">
        <f aca="false">F98-J98</f>
        <v>24214445.2427471</v>
      </c>
      <c r="I98" s="8" t="n">
        <f aca="false">G98-K98</f>
        <v>23133088.3819719</v>
      </c>
      <c r="J98" s="131" t="n">
        <f aca="false">low_v2_m!J86</f>
        <v>3597357.4216421</v>
      </c>
      <c r="K98" s="131" t="n">
        <f aca="false">low_v2_m!K86</f>
        <v>3489436.69899284</v>
      </c>
      <c r="L98" s="8" t="n">
        <f aca="false">H98-I98</f>
        <v>1081356.86077524</v>
      </c>
      <c r="M98" s="8" t="n">
        <f aca="false">J98-K98</f>
        <v>107920.72264926</v>
      </c>
      <c r="N98" s="131" t="n">
        <f aca="false">SUM(low_v5_m!C86:J86)</f>
        <v>2918317.18083197</v>
      </c>
      <c r="O98" s="5"/>
      <c r="P98" s="5"/>
      <c r="Q98" s="8" t="n">
        <f aca="false">I98*5.5017049523</f>
        <v>127271426.913088</v>
      </c>
      <c r="R98" s="8"/>
      <c r="S98" s="8"/>
      <c r="T98" s="5"/>
      <c r="U98" s="5"/>
      <c r="V98" s="8" t="n">
        <f aca="false">K98*5.5017049523</f>
        <v>19197851.1675863</v>
      </c>
      <c r="W98" s="8" t="n">
        <f aca="false">M98*5.5017049523</f>
        <v>593747.974255228</v>
      </c>
      <c r="X98" s="8" t="n">
        <f aca="false">N98*5.1890047538+L98*5.5017049523</f>
        <v>21092468.120564</v>
      </c>
      <c r="Y98" s="8" t="n">
        <f aca="false">N98*5.1890047538</f>
        <v>15143161.7244333</v>
      </c>
      <c r="Z98" s="8" t="n">
        <f aca="false">L98*5.5017049523</f>
        <v>5949306.39613074</v>
      </c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</row>
    <row r="99" customFormat="false" ht="12.75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33" t="n">
        <f aca="false">low_v2_m!D87+temporary_pension_bonus_low!B87</f>
        <v>27911437.4735484</v>
      </c>
      <c r="G99" s="133" t="n">
        <f aca="false">low_v2_m!E87+temporary_pension_bonus_low!B87</f>
        <v>26717475.6944339</v>
      </c>
      <c r="H99" s="42" t="n">
        <f aca="false">F99-J99</f>
        <v>24250923.0818365</v>
      </c>
      <c r="I99" s="42" t="n">
        <f aca="false">G99-K99</f>
        <v>23166776.7344733</v>
      </c>
      <c r="J99" s="133" t="n">
        <f aca="false">low_v2_m!J87</f>
        <v>3660514.39171191</v>
      </c>
      <c r="K99" s="133" t="n">
        <f aca="false">low_v2_m!K87</f>
        <v>3550698.95996056</v>
      </c>
      <c r="L99" s="42" t="n">
        <f aca="false">H99-I99</f>
        <v>1084146.34736315</v>
      </c>
      <c r="M99" s="42" t="n">
        <f aca="false">J99-K99</f>
        <v>109815.43175135</v>
      </c>
      <c r="N99" s="133" t="n">
        <f aca="false">SUM(low_v5_m!C87:J87)</f>
        <v>2384555.89092825</v>
      </c>
      <c r="O99" s="7"/>
      <c r="P99" s="7"/>
      <c r="Q99" s="42" t="n">
        <f aca="false">I99*5.5017049523</f>
        <v>127456770.28888</v>
      </c>
      <c r="R99" s="42"/>
      <c r="S99" s="42"/>
      <c r="T99" s="7"/>
      <c r="U99" s="7"/>
      <c r="V99" s="42" t="n">
        <f aca="false">K99*5.5017049523</f>
        <v>19534898.0521415</v>
      </c>
      <c r="W99" s="42" t="n">
        <f aca="false">M99*5.5017049523</f>
        <v>604172.104705365</v>
      </c>
      <c r="X99" s="42" t="n">
        <f aca="false">N99*5.1890047538+L99*5.5017049523</f>
        <v>18338125.1820343</v>
      </c>
      <c r="Y99" s="42" t="n">
        <f aca="false">N99*5.1890047538</f>
        <v>12373471.8537285</v>
      </c>
      <c r="Z99" s="42" t="n">
        <f aca="false">L99*5.5017049523</f>
        <v>5964653.32830581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75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33" t="n">
        <f aca="false">low_v2_m!D88+temporary_pension_bonus_low!B88</f>
        <v>28033309.4603722</v>
      </c>
      <c r="G100" s="133" t="n">
        <f aca="false">low_v2_m!E88+temporary_pension_bonus_low!B88</f>
        <v>26834569.8120088</v>
      </c>
      <c r="H100" s="42" t="n">
        <f aca="false">F100-J100</f>
        <v>24322951.1228661</v>
      </c>
      <c r="I100" s="42" t="n">
        <f aca="false">G100-K100</f>
        <v>23235522.2246279</v>
      </c>
      <c r="J100" s="133" t="n">
        <f aca="false">low_v2_m!J88</f>
        <v>3710358.33750605</v>
      </c>
      <c r="K100" s="133" t="n">
        <f aca="false">low_v2_m!K88</f>
        <v>3599047.58738087</v>
      </c>
      <c r="L100" s="42" t="n">
        <f aca="false">H100-I100</f>
        <v>1087428.89823822</v>
      </c>
      <c r="M100" s="42" t="n">
        <f aca="false">J100-K100</f>
        <v>111310.75012518</v>
      </c>
      <c r="N100" s="133" t="n">
        <f aca="false">SUM(low_v5_m!C88:J88)</f>
        <v>2397948.34813254</v>
      </c>
      <c r="O100" s="7"/>
      <c r="P100" s="7"/>
      <c r="Q100" s="42" t="n">
        <f aca="false">I100*5.5017049523</f>
        <v>127834987.692512</v>
      </c>
      <c r="R100" s="42"/>
      <c r="S100" s="42"/>
      <c r="T100" s="7"/>
      <c r="U100" s="7"/>
      <c r="V100" s="42" t="n">
        <f aca="false">K100*5.5017049523</f>
        <v>19800897.9350567</v>
      </c>
      <c r="W100" s="42" t="n">
        <f aca="false">M100*5.5017049523</f>
        <v>612398.905207931</v>
      </c>
      <c r="X100" s="42" t="n">
        <f aca="false">N100*5.1890047538+L100*5.5017049523</f>
        <v>18425678.332538</v>
      </c>
      <c r="Y100" s="42" t="n">
        <f aca="false">N100*5.1890047538</f>
        <v>12442965.3778266</v>
      </c>
      <c r="Z100" s="42" t="n">
        <f aca="false">L100*5.5017049523</f>
        <v>5982712.95471134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75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33" t="n">
        <f aca="false">low_v2_m!D89+temporary_pension_bonus_low!B89</f>
        <v>28148319.7436465</v>
      </c>
      <c r="G101" s="133" t="n">
        <f aca="false">low_v2_m!E89+temporary_pension_bonus_low!B89</f>
        <v>26944482.6350304</v>
      </c>
      <c r="H101" s="42" t="n">
        <f aca="false">F101-J101</f>
        <v>24373665.7292749</v>
      </c>
      <c r="I101" s="42" t="n">
        <f aca="false">G101-K101</f>
        <v>23283068.2410899</v>
      </c>
      <c r="J101" s="133" t="n">
        <f aca="false">low_v2_m!J89</f>
        <v>3774654.01437163</v>
      </c>
      <c r="K101" s="133" t="n">
        <f aca="false">low_v2_m!K89</f>
        <v>3661414.39394049</v>
      </c>
      <c r="L101" s="42" t="n">
        <f aca="false">H101-I101</f>
        <v>1090597.48818496</v>
      </c>
      <c r="M101" s="42" t="n">
        <f aca="false">J101-K101</f>
        <v>113239.62043114</v>
      </c>
      <c r="N101" s="133" t="n">
        <f aca="false">SUM(low_v5_m!C89:J89)</f>
        <v>2411105.95941717</v>
      </c>
      <c r="O101" s="7"/>
      <c r="P101" s="7"/>
      <c r="Q101" s="42" t="n">
        <f aca="false">I101*5.5017049523</f>
        <v>128096571.846743</v>
      </c>
      <c r="R101" s="42"/>
      <c r="S101" s="42"/>
      <c r="T101" s="7"/>
      <c r="U101" s="7"/>
      <c r="V101" s="42" t="n">
        <f aca="false">K101*5.5017049523</f>
        <v>20144021.7035649</v>
      </c>
      <c r="W101" s="42" t="n">
        <f aca="false">M101*5.5017049523</f>
        <v>623010.980522573</v>
      </c>
      <c r="X101" s="42" t="n">
        <f aca="false">N101*5.1890047538+L101*5.5017049523</f>
        <v>18511385.8870443</v>
      </c>
      <c r="Y101" s="42" t="n">
        <f aca="false">N101*5.1890047538</f>
        <v>12511240.2853312</v>
      </c>
      <c r="Z101" s="42" t="n">
        <f aca="false">L101*5.5017049523</f>
        <v>6000145.60171313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75" hidden="false" customHeight="false" outlineLevel="0" collapsed="false">
      <c r="A102" s="40"/>
      <c r="B102" s="5"/>
      <c r="C102" s="40" t="n">
        <f aca="false">C98+1</f>
        <v>2037</v>
      </c>
      <c r="D102" s="40" t="n">
        <f aca="false">D98</f>
        <v>1</v>
      </c>
      <c r="E102" s="40" t="n">
        <v>249</v>
      </c>
      <c r="F102" s="131" t="n">
        <f aca="false">low_v2_m!D90+temporary_pension_bonus_low!B90</f>
        <v>28294262.5441733</v>
      </c>
      <c r="G102" s="131" t="n">
        <f aca="false">low_v2_m!E90+temporary_pension_bonus_low!B90</f>
        <v>27084441.6860237</v>
      </c>
      <c r="H102" s="8" t="n">
        <f aca="false">F102-J102</f>
        <v>24439151.9950387</v>
      </c>
      <c r="I102" s="8" t="n">
        <f aca="false">G102-K102</f>
        <v>23344984.4533632</v>
      </c>
      <c r="J102" s="131" t="n">
        <f aca="false">low_v2_m!J90</f>
        <v>3855110.54913457</v>
      </c>
      <c r="K102" s="131" t="n">
        <f aca="false">low_v2_m!K90</f>
        <v>3739457.23266053</v>
      </c>
      <c r="L102" s="8" t="n">
        <f aca="false">H102-I102</f>
        <v>1094167.54167556</v>
      </c>
      <c r="M102" s="8" t="n">
        <f aca="false">J102-K102</f>
        <v>115653.31647404</v>
      </c>
      <c r="N102" s="131" t="n">
        <f aca="false">SUM(low_v5_m!C90:J90)</f>
        <v>2866959.03471998</v>
      </c>
      <c r="O102" s="5"/>
      <c r="P102" s="5"/>
      <c r="Q102" s="8" t="n">
        <f aca="false">I102*5.5017049523</f>
        <v>128437216.578435</v>
      </c>
      <c r="R102" s="8"/>
      <c r="S102" s="8"/>
      <c r="T102" s="5"/>
      <c r="U102" s="5"/>
      <c r="V102" s="8" t="n">
        <f aca="false">K102*5.5017049523</f>
        <v>20573390.3758425</v>
      </c>
      <c r="W102" s="8" t="n">
        <f aca="false">M102*5.5017049523</f>
        <v>636290.423995145</v>
      </c>
      <c r="X102" s="8" t="n">
        <f aca="false">N102*5.1890047538+L102*5.5017049523</f>
        <v>20896451.0427941</v>
      </c>
      <c r="Y102" s="8" t="n">
        <f aca="false">N102*5.1890047538</f>
        <v>14876664.0601118</v>
      </c>
      <c r="Z102" s="8" t="n">
        <f aca="false">L102*5.5017049523</f>
        <v>6019786.98268233</v>
      </c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</row>
    <row r="103" customFormat="false" ht="12.75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33" t="n">
        <f aca="false">low_v2_m!D91+temporary_pension_bonus_low!B91</f>
        <v>28404290.0635936</v>
      </c>
      <c r="G103" s="133" t="n">
        <f aca="false">low_v2_m!E91+temporary_pension_bonus_low!B91</f>
        <v>27190044.5387724</v>
      </c>
      <c r="H103" s="42" t="n">
        <f aca="false">F103-J103</f>
        <v>24476492.6468839</v>
      </c>
      <c r="I103" s="42" t="n">
        <f aca="false">G103-K103</f>
        <v>23380081.044564</v>
      </c>
      <c r="J103" s="133" t="n">
        <f aca="false">low_v2_m!J91</f>
        <v>3927797.41670973</v>
      </c>
      <c r="K103" s="133" t="n">
        <f aca="false">low_v2_m!K91</f>
        <v>3809963.49420844</v>
      </c>
      <c r="L103" s="42" t="n">
        <f aca="false">H103-I103</f>
        <v>1096411.60231991</v>
      </c>
      <c r="M103" s="42" t="n">
        <f aca="false">J103-K103</f>
        <v>117833.92250129</v>
      </c>
      <c r="N103" s="133" t="n">
        <f aca="false">SUM(low_v5_m!C91:J91)</f>
        <v>2379308.61279859</v>
      </c>
      <c r="O103" s="7"/>
      <c r="P103" s="7"/>
      <c r="Q103" s="42" t="n">
        <f aca="false">I103*5.5017049523</f>
        <v>128630307.668053</v>
      </c>
      <c r="R103" s="42"/>
      <c r="S103" s="42"/>
      <c r="T103" s="7"/>
      <c r="U103" s="7"/>
      <c r="V103" s="42" t="n">
        <f aca="false">K103*5.5017049523</f>
        <v>20961295.0241688</v>
      </c>
      <c r="W103" s="42" t="n">
        <f aca="false">M103*5.5017049523</f>
        <v>648287.47497428</v>
      </c>
      <c r="X103" s="42" t="n">
        <f aca="false">N103*5.1890047538+L103*5.5017049523</f>
        <v>18378376.8448118</v>
      </c>
      <c r="Y103" s="42" t="n">
        <f aca="false">N103*5.1890047538</f>
        <v>12346243.7025692</v>
      </c>
      <c r="Z103" s="42" t="n">
        <f aca="false">L103*5.5017049523</f>
        <v>6032133.14224263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75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33" t="n">
        <f aca="false">low_v2_m!D92+temporary_pension_bonus_low!B92</f>
        <v>28513053.2015819</v>
      </c>
      <c r="G104" s="133" t="n">
        <f aca="false">low_v2_m!E92+temporary_pension_bonus_low!B92</f>
        <v>27294306.3525588</v>
      </c>
      <c r="H104" s="42" t="n">
        <f aca="false">F104-J104</f>
        <v>24520480.2196463</v>
      </c>
      <c r="I104" s="42" t="n">
        <f aca="false">G104-K104</f>
        <v>23421510.5600813</v>
      </c>
      <c r="J104" s="133" t="n">
        <f aca="false">low_v2_m!J92</f>
        <v>3992572.98193561</v>
      </c>
      <c r="K104" s="133" t="n">
        <f aca="false">low_v2_m!K92</f>
        <v>3872795.79247754</v>
      </c>
      <c r="L104" s="42" t="n">
        <f aca="false">H104-I104</f>
        <v>1098969.65956503</v>
      </c>
      <c r="M104" s="42" t="n">
        <f aca="false">J104-K104</f>
        <v>119777.18945807</v>
      </c>
      <c r="N104" s="133" t="n">
        <f aca="false">SUM(low_v5_m!C92:J92)</f>
        <v>2389155.99913364</v>
      </c>
      <c r="O104" s="7"/>
      <c r="P104" s="7"/>
      <c r="Q104" s="42" t="n">
        <f aca="false">I104*5.5017049523</f>
        <v>128858240.638746</v>
      </c>
      <c r="R104" s="42"/>
      <c r="S104" s="42"/>
      <c r="T104" s="7"/>
      <c r="U104" s="7"/>
      <c r="V104" s="42" t="n">
        <f aca="false">K104*5.5017049523</f>
        <v>21306979.7907203</v>
      </c>
      <c r="W104" s="42" t="n">
        <f aca="false">M104*5.5017049523</f>
        <v>658978.756414038</v>
      </c>
      <c r="X104" s="42" t="n">
        <f aca="false">N104*5.1890047538+L104*5.5017049523</f>
        <v>18443548.6555306</v>
      </c>
      <c r="Y104" s="42" t="n">
        <f aca="false">N104*5.1890047538</f>
        <v>12397341.8370743</v>
      </c>
      <c r="Z104" s="42" t="n">
        <f aca="false">L104*5.5017049523</f>
        <v>6046206.81845638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75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33" t="n">
        <f aca="false">low_v2_m!D93+temporary_pension_bonus_low!B93</f>
        <v>28682834.7184791</v>
      </c>
      <c r="G105" s="133" t="n">
        <f aca="false">low_v2_m!E93+temporary_pension_bonus_low!B93</f>
        <v>27457006.4555503</v>
      </c>
      <c r="H105" s="42" t="n">
        <f aca="false">F105-J105</f>
        <v>24562147.0309335</v>
      </c>
      <c r="I105" s="42" t="n">
        <f aca="false">G105-K105</f>
        <v>23459939.398631</v>
      </c>
      <c r="J105" s="133" t="n">
        <f aca="false">low_v2_m!J93</f>
        <v>4120687.68754563</v>
      </c>
      <c r="K105" s="133" t="n">
        <f aca="false">low_v2_m!K93</f>
        <v>3997067.05691926</v>
      </c>
      <c r="L105" s="42" t="n">
        <f aca="false">H105-I105</f>
        <v>1102207.63230243</v>
      </c>
      <c r="M105" s="42" t="n">
        <f aca="false">J105-K105</f>
        <v>123620.63062637</v>
      </c>
      <c r="N105" s="133" t="n">
        <f aca="false">SUM(low_v5_m!C93:J93)</f>
        <v>2320629.26772083</v>
      </c>
      <c r="O105" s="7"/>
      <c r="P105" s="7"/>
      <c r="Q105" s="42" t="n">
        <f aca="false">I105*5.5017049523</f>
        <v>129069664.770106</v>
      </c>
      <c r="R105" s="42"/>
      <c r="S105" s="42"/>
      <c r="T105" s="7"/>
      <c r="U105" s="7"/>
      <c r="V105" s="42" t="n">
        <f aca="false">K105*5.5017049523</f>
        <v>21990683.6217279</v>
      </c>
      <c r="W105" s="42" t="n">
        <f aca="false">M105*5.5017049523</f>
        <v>680124.23572355</v>
      </c>
      <c r="X105" s="42" t="n">
        <f aca="false">N105*5.1890047538+L105*5.5017049523</f>
        <v>18105777.4911119</v>
      </c>
      <c r="Y105" s="42" t="n">
        <f aca="false">N105*5.1890047538</f>
        <v>12041756.3020108</v>
      </c>
      <c r="Z105" s="42" t="n">
        <f aca="false">L105*5.5017049523</f>
        <v>6064021.18910111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75" hidden="false" customHeight="false" outlineLevel="0" collapsed="false">
      <c r="A106" s="40"/>
      <c r="B106" s="5"/>
      <c r="C106" s="40" t="n">
        <f aca="false">C102+1</f>
        <v>2038</v>
      </c>
      <c r="D106" s="40" t="n">
        <f aca="false">D102</f>
        <v>1</v>
      </c>
      <c r="E106" s="40" t="n">
        <v>253</v>
      </c>
      <c r="F106" s="131" t="n">
        <f aca="false">low_v2_m!D94+temporary_pension_bonus_low!B94</f>
        <v>28660037.9134307</v>
      </c>
      <c r="G106" s="131" t="n">
        <f aca="false">low_v2_m!E94+temporary_pension_bonus_low!B94</f>
        <v>27436126.7218461</v>
      </c>
      <c r="H106" s="8" t="n">
        <f aca="false">F106-J106</f>
        <v>24475717.751686</v>
      </c>
      <c r="I106" s="8" t="n">
        <f aca="false">G106-K106</f>
        <v>23377336.1649537</v>
      </c>
      <c r="J106" s="131" t="n">
        <f aca="false">low_v2_m!J94</f>
        <v>4184320.16174473</v>
      </c>
      <c r="K106" s="131" t="n">
        <f aca="false">low_v2_m!K94</f>
        <v>4058790.55689239</v>
      </c>
      <c r="L106" s="8" t="n">
        <f aca="false">H106-I106</f>
        <v>1098381.58673226</v>
      </c>
      <c r="M106" s="8" t="n">
        <f aca="false">J106-K106</f>
        <v>125529.60485234</v>
      </c>
      <c r="N106" s="131" t="n">
        <f aca="false">SUM(low_v5_m!C94:J94)</f>
        <v>2829977.87662479</v>
      </c>
      <c r="O106" s="5"/>
      <c r="P106" s="5"/>
      <c r="Q106" s="8" t="n">
        <f aca="false">I106*5.5017049523</f>
        <v>128615206.150308</v>
      </c>
      <c r="R106" s="8"/>
      <c r="S106" s="8"/>
      <c r="T106" s="5"/>
      <c r="U106" s="5"/>
      <c r="V106" s="8" t="n">
        <f aca="false">K106*5.5017049523</f>
        <v>22330268.1072033</v>
      </c>
      <c r="W106" s="8" t="n">
        <f aca="false">M106*5.5017049523</f>
        <v>690626.848676382</v>
      </c>
      <c r="X106" s="8" t="n">
        <f aca="false">N106*5.1890047538+L106*5.5017049523</f>
        <v>20727740.0701949</v>
      </c>
      <c r="Y106" s="8" t="n">
        <f aca="false">N106*5.1890047538</f>
        <v>14684768.6549548</v>
      </c>
      <c r="Z106" s="8" t="n">
        <f aca="false">L106*5.5017049523</f>
        <v>6042971.41524001</v>
      </c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</row>
    <row r="107" customFormat="false" ht="12.75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33" t="n">
        <f aca="false">low_v2_m!D95+temporary_pension_bonus_low!B95</f>
        <v>28791418.3774758</v>
      </c>
      <c r="G107" s="133" t="n">
        <f aca="false">low_v2_m!E95+temporary_pension_bonus_low!B95</f>
        <v>27561818.7190389</v>
      </c>
      <c r="H107" s="42" t="n">
        <f aca="false">F107-J107</f>
        <v>24519785.1297099</v>
      </c>
      <c r="I107" s="42" t="n">
        <f aca="false">G107-K107</f>
        <v>23418334.468706</v>
      </c>
      <c r="J107" s="133" t="n">
        <f aca="false">low_v2_m!J95</f>
        <v>4271633.24776591</v>
      </c>
      <c r="K107" s="133" t="n">
        <f aca="false">low_v2_m!K95</f>
        <v>4143484.25033294</v>
      </c>
      <c r="L107" s="42" t="n">
        <f aca="false">H107-I107</f>
        <v>1101450.66100393</v>
      </c>
      <c r="M107" s="42" t="n">
        <f aca="false">J107-K107</f>
        <v>128148.99743297</v>
      </c>
      <c r="N107" s="133" t="n">
        <f aca="false">SUM(low_v5_m!C95:J95)</f>
        <v>2323599.60542238</v>
      </c>
      <c r="O107" s="7"/>
      <c r="P107" s="7"/>
      <c r="Q107" s="42" t="n">
        <f aca="false">I107*5.5017049523</f>
        <v>128840766.721097</v>
      </c>
      <c r="R107" s="42"/>
      <c r="S107" s="42"/>
      <c r="T107" s="7"/>
      <c r="U107" s="7"/>
      <c r="V107" s="42" t="n">
        <f aca="false">K107*5.5017049523</f>
        <v>22796227.8198338</v>
      </c>
      <c r="W107" s="42" t="n">
        <f aca="false">M107*5.5017049523</f>
        <v>705037.973809251</v>
      </c>
      <c r="X107" s="42" t="n">
        <f aca="false">N107*5.1890047538+L107*5.5017049523</f>
        <v>18117025.954824</v>
      </c>
      <c r="Y107" s="42" t="n">
        <f aca="false">N107*5.1890047538</f>
        <v>12057169.3984645</v>
      </c>
      <c r="Z107" s="42" t="n">
        <f aca="false">L107*5.5017049523</f>
        <v>6059856.55635944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75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33" t="n">
        <f aca="false">low_v2_m!D96+temporary_pension_bonus_low!B96</f>
        <v>28897726.8468304</v>
      </c>
      <c r="G108" s="133" t="n">
        <f aca="false">low_v2_m!E96+temporary_pension_bonus_low!B96</f>
        <v>27663363.131102</v>
      </c>
      <c r="H108" s="42" t="n">
        <f aca="false">F108-J108</f>
        <v>24563087.1691136</v>
      </c>
      <c r="I108" s="42" t="n">
        <f aca="false">G108-K108</f>
        <v>23458762.6437167</v>
      </c>
      <c r="J108" s="133" t="n">
        <f aca="false">low_v2_m!J96</f>
        <v>4334639.67771684</v>
      </c>
      <c r="K108" s="133" t="n">
        <f aca="false">low_v2_m!K96</f>
        <v>4204600.48738533</v>
      </c>
      <c r="L108" s="42" t="n">
        <f aca="false">H108-I108</f>
        <v>1104324.52539689</v>
      </c>
      <c r="M108" s="42" t="n">
        <f aca="false">J108-K108</f>
        <v>130039.19033151</v>
      </c>
      <c r="N108" s="133" t="n">
        <f aca="false">SUM(low_v5_m!C96:J96)</f>
        <v>2311373.74498801</v>
      </c>
      <c r="O108" s="7"/>
      <c r="P108" s="7"/>
      <c r="Q108" s="42" t="n">
        <f aca="false">I108*5.5017049523</f>
        <v>129063190.611766</v>
      </c>
      <c r="R108" s="42"/>
      <c r="S108" s="42"/>
      <c r="T108" s="7"/>
      <c r="U108" s="7"/>
      <c r="V108" s="42" t="n">
        <f aca="false">K108*5.5017049523</f>
        <v>23132471.3238909</v>
      </c>
      <c r="W108" s="42" t="n">
        <f aca="false">M108*5.5017049523</f>
        <v>715437.257439952</v>
      </c>
      <c r="X108" s="42" t="n">
        <f aca="false">N108*5.1890047538+L108*5.5017049523</f>
        <v>18069397.0608737</v>
      </c>
      <c r="Y108" s="42" t="n">
        <f aca="false">N108*5.1890047538</f>
        <v>11993729.3505513</v>
      </c>
      <c r="Z108" s="42" t="n">
        <f aca="false">L108*5.5017049523</f>
        <v>6075667.71032242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75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33" t="n">
        <f aca="false">low_v2_m!D97+temporary_pension_bonus_low!B97</f>
        <v>29020983.1935138</v>
      </c>
      <c r="G109" s="133" t="n">
        <f aca="false">low_v2_m!E97+temporary_pension_bonus_low!B97</f>
        <v>27780550.9062324</v>
      </c>
      <c r="H109" s="42" t="n">
        <f aca="false">F109-J109</f>
        <v>24677211.8546774</v>
      </c>
      <c r="I109" s="42" t="n">
        <f aca="false">G109-K109</f>
        <v>23567092.7075611</v>
      </c>
      <c r="J109" s="133" t="n">
        <f aca="false">low_v2_m!J97</f>
        <v>4343771.33883637</v>
      </c>
      <c r="K109" s="133" t="n">
        <f aca="false">low_v2_m!K97</f>
        <v>4213458.19867127</v>
      </c>
      <c r="L109" s="42" t="n">
        <f aca="false">H109-I109</f>
        <v>1110119.1471163</v>
      </c>
      <c r="M109" s="42" t="n">
        <f aca="false">J109-K109</f>
        <v>130313.1401651</v>
      </c>
      <c r="N109" s="133" t="n">
        <f aca="false">SUM(low_v5_m!C97:J97)</f>
        <v>2256741.83508039</v>
      </c>
      <c r="O109" s="7"/>
      <c r="P109" s="7"/>
      <c r="Q109" s="42" t="n">
        <f aca="false">I109*5.5017049523</f>
        <v>129659190.660502</v>
      </c>
      <c r="R109" s="42"/>
      <c r="S109" s="42"/>
      <c r="T109" s="7"/>
      <c r="U109" s="7"/>
      <c r="V109" s="42" t="n">
        <f aca="false">K109*5.5017049523</f>
        <v>23181203.8379388</v>
      </c>
      <c r="W109" s="42" t="n">
        <f aca="false">M109*5.5017049523</f>
        <v>716944.448596094</v>
      </c>
      <c r="X109" s="42" t="n">
        <f aca="false">N109*5.1890047538+L109*5.5017049523</f>
        <v>17817792.1196643</v>
      </c>
      <c r="Y109" s="42" t="n">
        <f aca="false">N109*5.1890047538</f>
        <v>11710244.1103315</v>
      </c>
      <c r="Z109" s="42" t="n">
        <f aca="false">L109*5.5017049523</f>
        <v>6107548.0093328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75" hidden="false" customHeight="false" outlineLevel="0" collapsed="false">
      <c r="A110" s="40"/>
      <c r="B110" s="5"/>
      <c r="C110" s="40" t="n">
        <f aca="false">C106+1</f>
        <v>2039</v>
      </c>
      <c r="D110" s="40" t="n">
        <f aca="false">D106</f>
        <v>1</v>
      </c>
      <c r="E110" s="40" t="n">
        <v>257</v>
      </c>
      <c r="F110" s="131" t="n">
        <f aca="false">low_v2_m!D98+temporary_pension_bonus_low!B98</f>
        <v>29239225.9839591</v>
      </c>
      <c r="G110" s="131" t="n">
        <f aca="false">low_v2_m!E98+temporary_pension_bonus_low!B98</f>
        <v>27990275.3159847</v>
      </c>
      <c r="H110" s="8" t="n">
        <f aca="false">F110-J110</f>
        <v>24783183.4083905</v>
      </c>
      <c r="I110" s="8" t="n">
        <f aca="false">G110-K110</f>
        <v>23667914.0176832</v>
      </c>
      <c r="J110" s="131" t="n">
        <f aca="false">low_v2_m!J98</f>
        <v>4456042.57556858</v>
      </c>
      <c r="K110" s="131" t="n">
        <f aca="false">low_v2_m!K98</f>
        <v>4322361.29830152</v>
      </c>
      <c r="L110" s="8" t="n">
        <f aca="false">H110-I110</f>
        <v>1115269.39070734</v>
      </c>
      <c r="M110" s="8" t="n">
        <f aca="false">J110-K110</f>
        <v>133681.27726706</v>
      </c>
      <c r="N110" s="131" t="n">
        <f aca="false">SUM(low_v5_m!C98:J98)</f>
        <v>2810166.28811285</v>
      </c>
      <c r="O110" s="5"/>
      <c r="P110" s="5"/>
      <c r="Q110" s="8" t="n">
        <f aca="false">I110*5.5017049523</f>
        <v>130213879.761698</v>
      </c>
      <c r="R110" s="8"/>
      <c r="S110" s="8"/>
      <c r="T110" s="5"/>
      <c r="U110" s="5"/>
      <c r="V110" s="8" t="n">
        <f aca="false">K110*5.5017049523</f>
        <v>23780356.5604953</v>
      </c>
      <c r="W110" s="8" t="n">
        <f aca="false">M110*5.5017049523</f>
        <v>735474.945169975</v>
      </c>
      <c r="X110" s="8" t="n">
        <f aca="false">N110*5.1890047538+L110*5.5017049523</f>
        <v>20717849.3579893</v>
      </c>
      <c r="Y110" s="8" t="n">
        <f aca="false">N110*5.1890047538</f>
        <v>14581966.2279861</v>
      </c>
      <c r="Z110" s="8" t="n">
        <f aca="false">L110*5.5017049523</f>
        <v>6135883.1300032</v>
      </c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</row>
    <row r="111" customFormat="false" ht="12.75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33" t="n">
        <f aca="false">low_v2_m!D99+temporary_pension_bonus_low!B99</f>
        <v>29319256.1345758</v>
      </c>
      <c r="G111" s="133" t="n">
        <f aca="false">low_v2_m!E99+temporary_pension_bonus_low!B99</f>
        <v>28067544.0975557</v>
      </c>
      <c r="H111" s="42" t="n">
        <f aca="false">F111-J111</f>
        <v>24797450.6559363</v>
      </c>
      <c r="I111" s="42" t="n">
        <f aca="false">G111-K111</f>
        <v>23681392.7832754</v>
      </c>
      <c r="J111" s="133" t="n">
        <f aca="false">low_v2_m!J99</f>
        <v>4521805.47863952</v>
      </c>
      <c r="K111" s="133" t="n">
        <f aca="false">low_v2_m!K99</f>
        <v>4386151.31428033</v>
      </c>
      <c r="L111" s="42" t="n">
        <f aca="false">H111-I111</f>
        <v>1116057.87266091</v>
      </c>
      <c r="M111" s="42" t="n">
        <f aca="false">J111-K111</f>
        <v>135654.16435919</v>
      </c>
      <c r="N111" s="133" t="n">
        <f aca="false">SUM(low_v5_m!C99:J99)</f>
        <v>2301772.16593631</v>
      </c>
      <c r="O111" s="7"/>
      <c r="P111" s="7"/>
      <c r="Q111" s="42" t="n">
        <f aca="false">I111*5.5017049523</f>
        <v>130288035.953108</v>
      </c>
      <c r="R111" s="42"/>
      <c r="S111" s="42"/>
      <c r="T111" s="7"/>
      <c r="U111" s="7"/>
      <c r="V111" s="42" t="n">
        <f aca="false">K111*5.5017049523</f>
        <v>24131310.4073132</v>
      </c>
      <c r="W111" s="42" t="n">
        <f aca="false">M111*5.5017049523</f>
        <v>746329.187855071</v>
      </c>
      <c r="X111" s="42" t="n">
        <f aca="false">N111*5.1890047538+L111*5.5017049523</f>
        <v>18084127.83628</v>
      </c>
      <c r="Y111" s="42" t="n">
        <f aca="false">N111*5.1890047538</f>
        <v>11943906.711208</v>
      </c>
      <c r="Z111" s="42" t="n">
        <f aca="false">L111*5.5017049523</f>
        <v>6140221.12507193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75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33" t="n">
        <f aca="false">low_v2_m!D100+temporary_pension_bonus_low!B100</f>
        <v>29356704.0729973</v>
      </c>
      <c r="G112" s="133" t="n">
        <f aca="false">low_v2_m!E100+temporary_pension_bonus_low!B100</f>
        <v>28102770.1469075</v>
      </c>
      <c r="H112" s="42" t="n">
        <f aca="false">F112-J112</f>
        <v>24791439.3075382</v>
      </c>
      <c r="I112" s="42" t="n">
        <f aca="false">G112-K112</f>
        <v>23674463.3244122</v>
      </c>
      <c r="J112" s="133" t="n">
        <f aca="false">low_v2_m!J100</f>
        <v>4565264.76545906</v>
      </c>
      <c r="K112" s="133" t="n">
        <f aca="false">low_v2_m!K100</f>
        <v>4428306.82249529</v>
      </c>
      <c r="L112" s="42" t="n">
        <f aca="false">H112-I112</f>
        <v>1116975.98312603</v>
      </c>
      <c r="M112" s="42" t="n">
        <f aca="false">J112-K112</f>
        <v>136957.94296377</v>
      </c>
      <c r="N112" s="133" t="n">
        <f aca="false">SUM(low_v5_m!C100:J100)</f>
        <v>2307456.34396445</v>
      </c>
      <c r="O112" s="7"/>
      <c r="P112" s="7"/>
      <c r="Q112" s="42" t="n">
        <f aca="false">I112*5.5017049523</f>
        <v>130249912.114963</v>
      </c>
      <c r="R112" s="42"/>
      <c r="S112" s="42"/>
      <c r="T112" s="7"/>
      <c r="U112" s="7"/>
      <c r="V112" s="42" t="n">
        <f aca="false">K112*5.5017049523</f>
        <v>24363237.5756262</v>
      </c>
      <c r="W112" s="42" t="n">
        <f aca="false">M112*5.5017049523</f>
        <v>753502.193060593</v>
      </c>
      <c r="X112" s="42" t="n">
        <f aca="false">N112*5.1890047538+L112*5.5017049523</f>
        <v>18118674.2359822</v>
      </c>
      <c r="Y112" s="42" t="n">
        <f aca="false">N112*5.1890047538</f>
        <v>11973401.9380175</v>
      </c>
      <c r="Z112" s="42" t="n">
        <f aca="false">L112*5.5017049523</f>
        <v>6145272.29796464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75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33" t="n">
        <f aca="false">low_v2_m!D101+temporary_pension_bonus_low!B101</f>
        <v>29492735.4099234</v>
      </c>
      <c r="G113" s="133" t="n">
        <f aca="false">low_v2_m!E101+temporary_pension_bonus_low!B101</f>
        <v>28232406.1427935</v>
      </c>
      <c r="H113" s="42" t="n">
        <f aca="false">F113-J113</f>
        <v>24844971.4413082</v>
      </c>
      <c r="I113" s="42" t="n">
        <f aca="false">G113-K113</f>
        <v>23724075.0932367</v>
      </c>
      <c r="J113" s="133" t="n">
        <f aca="false">low_v2_m!J101</f>
        <v>4647763.96861524</v>
      </c>
      <c r="K113" s="133" t="n">
        <f aca="false">low_v2_m!K101</f>
        <v>4508331.04955679</v>
      </c>
      <c r="L113" s="42" t="n">
        <f aca="false">H113-I113</f>
        <v>1120896.34807145</v>
      </c>
      <c r="M113" s="42" t="n">
        <f aca="false">J113-K113</f>
        <v>139432.919058451</v>
      </c>
      <c r="N113" s="133" t="n">
        <f aca="false">SUM(low_v5_m!C101:J101)</f>
        <v>2321226.73541011</v>
      </c>
      <c r="O113" s="7"/>
      <c r="P113" s="7"/>
      <c r="Q113" s="42" t="n">
        <f aca="false">I113*5.5017049523</f>
        <v>130522861.429197</v>
      </c>
      <c r="R113" s="42"/>
      <c r="S113" s="42"/>
      <c r="T113" s="7"/>
      <c r="U113" s="7"/>
      <c r="V113" s="42" t="n">
        <f aca="false">K113*5.5017049523</f>
        <v>24803507.2619544</v>
      </c>
      <c r="W113" s="42" t="n">
        <f aca="false">M113*5.5017049523</f>
        <v>767118.781297522</v>
      </c>
      <c r="X113" s="42" t="n">
        <f aca="false">N113*5.1890047538+L113*5.5017049523</f>
        <v>18211697.5538904</v>
      </c>
      <c r="Y113" s="42" t="n">
        <f aca="false">N113*5.1890047538</f>
        <v>12044856.5646907</v>
      </c>
      <c r="Z113" s="42" t="n">
        <f aca="false">L113*5.5017049523</f>
        <v>6166840.98919969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75" hidden="false" customHeight="false" outlineLevel="0" collapsed="false">
      <c r="A114" s="40"/>
      <c r="B114" s="5"/>
      <c r="C114" s="40" t="n">
        <f aca="false">C110+1</f>
        <v>2040</v>
      </c>
      <c r="D114" s="40" t="n">
        <f aca="false">D110</f>
        <v>1</v>
      </c>
      <c r="E114" s="40" t="n">
        <v>261</v>
      </c>
      <c r="F114" s="131" t="n">
        <f aca="false">low_v2_m!D102+temporary_pension_bonus_low!B102</f>
        <v>29636136.3506339</v>
      </c>
      <c r="G114" s="131" t="n">
        <f aca="false">low_v2_m!E102+temporary_pension_bonus_low!B102</f>
        <v>28369780.7698681</v>
      </c>
      <c r="H114" s="8" t="n">
        <f aca="false">F114-J114</f>
        <v>24964262.3459088</v>
      </c>
      <c r="I114" s="8" t="n">
        <f aca="false">G114-K114</f>
        <v>23838062.9852847</v>
      </c>
      <c r="J114" s="131" t="n">
        <f aca="false">low_v2_m!J102</f>
        <v>4671874.00472513</v>
      </c>
      <c r="K114" s="131" t="n">
        <f aca="false">low_v2_m!K102</f>
        <v>4531717.78458337</v>
      </c>
      <c r="L114" s="8" t="n">
        <f aca="false">H114-I114</f>
        <v>1126199.36062404</v>
      </c>
      <c r="M114" s="8" t="n">
        <f aca="false">J114-K114</f>
        <v>140156.22014176</v>
      </c>
      <c r="N114" s="131" t="n">
        <f aca="false">SUM(low_v5_m!C102:J102)</f>
        <v>2808970.16013087</v>
      </c>
      <c r="O114" s="5"/>
      <c r="P114" s="5"/>
      <c r="Q114" s="8" t="n">
        <f aca="false">I114*5.5017049523</f>
        <v>131149989.17938</v>
      </c>
      <c r="R114" s="8"/>
      <c r="S114" s="8"/>
      <c r="T114" s="5"/>
      <c r="U114" s="5"/>
      <c r="V114" s="8" t="n">
        <f aca="false">K114*5.5017049523</f>
        <v>24932174.1778683</v>
      </c>
      <c r="W114" s="8" t="n">
        <f aca="false">M114*5.5017049523</f>
        <v>771098.17044957</v>
      </c>
      <c r="X114" s="8" t="n">
        <f aca="false">N114*5.1890047538+L114*5.5017049523</f>
        <v>20771776.1138238</v>
      </c>
      <c r="Y114" s="8" t="n">
        <f aca="false">N114*5.1890047538</f>
        <v>14575759.5142014</v>
      </c>
      <c r="Z114" s="8" t="n">
        <f aca="false">L114*5.5017049523</f>
        <v>6196016.59962238</v>
      </c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</row>
    <row r="115" customFormat="false" ht="12.75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33" t="n">
        <f aca="false">low_v2_m!D103+temporary_pension_bonus_low!B103</f>
        <v>29712378.4849263</v>
      </c>
      <c r="G115" s="133" t="n">
        <f aca="false">low_v2_m!E103+temporary_pension_bonus_low!B103</f>
        <v>28442596.6604131</v>
      </c>
      <c r="H115" s="42" t="n">
        <f aca="false">F115-J115</f>
        <v>25000864.9866259</v>
      </c>
      <c r="I115" s="42" t="n">
        <f aca="false">G115-K115</f>
        <v>23872428.5670618</v>
      </c>
      <c r="J115" s="133" t="n">
        <f aca="false">low_v2_m!J103</f>
        <v>4711513.49830035</v>
      </c>
      <c r="K115" s="133" t="n">
        <f aca="false">low_v2_m!K103</f>
        <v>4570168.09335134</v>
      </c>
      <c r="L115" s="42" t="n">
        <f aca="false">H115-I115</f>
        <v>1128436.41956419</v>
      </c>
      <c r="M115" s="42" t="n">
        <f aca="false">J115-K115</f>
        <v>141345.40494901</v>
      </c>
      <c r="N115" s="133" t="n">
        <f aca="false">SUM(low_v5_m!C103:J103)</f>
        <v>2311122.81521824</v>
      </c>
      <c r="O115" s="7"/>
      <c r="P115" s="7"/>
      <c r="Q115" s="42" t="n">
        <f aca="false">I115*5.5017049523</f>
        <v>131339058.470832</v>
      </c>
      <c r="R115" s="42"/>
      <c r="S115" s="42"/>
      <c r="T115" s="7"/>
      <c r="U115" s="7"/>
      <c r="V115" s="42" t="n">
        <f aca="false">K115*5.5017049523</f>
        <v>25143716.4320345</v>
      </c>
      <c r="W115" s="42" t="n">
        <f aca="false">M115*5.5017049523</f>
        <v>777640.714392819</v>
      </c>
      <c r="X115" s="42" t="n">
        <f aca="false">N115*5.1890047538+L115*5.5017049523</f>
        <v>18200751.512655</v>
      </c>
      <c r="Y115" s="42" t="n">
        <f aca="false">N115*5.1890047538</f>
        <v>11992427.2747831</v>
      </c>
      <c r="Z115" s="42" t="n">
        <f aca="false">L115*5.5017049523</f>
        <v>6208324.23787197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75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33" t="n">
        <f aca="false">low_v2_m!D104+temporary_pension_bonus_low!B104</f>
        <v>29832051.7204876</v>
      </c>
      <c r="G116" s="133" t="n">
        <f aca="false">low_v2_m!E104+temporary_pension_bonus_low!B104</f>
        <v>28557507.6891982</v>
      </c>
      <c r="H116" s="42" t="n">
        <f aca="false">F116-J116</f>
        <v>25008525.3250059</v>
      </c>
      <c r="I116" s="42" t="n">
        <f aca="false">G116-K116</f>
        <v>23878687.0855809</v>
      </c>
      <c r="J116" s="133" t="n">
        <f aca="false">low_v2_m!J104</f>
        <v>4823526.39548171</v>
      </c>
      <c r="K116" s="133" t="n">
        <f aca="false">low_v2_m!K104</f>
        <v>4678820.60361726</v>
      </c>
      <c r="L116" s="42" t="n">
        <f aca="false">H116-I116</f>
        <v>1129838.23942495</v>
      </c>
      <c r="M116" s="42" t="n">
        <f aca="false">J116-K116</f>
        <v>144705.79186445</v>
      </c>
      <c r="N116" s="133" t="n">
        <f aca="false">SUM(low_v5_m!C104:J104)</f>
        <v>2316091.79110857</v>
      </c>
      <c r="O116" s="7"/>
      <c r="P116" s="7"/>
      <c r="Q116" s="42" t="n">
        <f aca="false">I116*5.5017049523</f>
        <v>131373490.993163</v>
      </c>
      <c r="R116" s="42"/>
      <c r="S116" s="42"/>
      <c r="T116" s="7"/>
      <c r="U116" s="7"/>
      <c r="V116" s="42" t="n">
        <f aca="false">K116*5.5017049523</f>
        <v>25741490.4858444</v>
      </c>
      <c r="W116" s="42" t="n">
        <f aca="false">M116*5.5017049523</f>
        <v>796128.571727138</v>
      </c>
      <c r="X116" s="42" t="n">
        <f aca="false">N116*5.1890047538+L116*5.5017049523</f>
        <v>18234247.9514417</v>
      </c>
      <c r="Y116" s="42" t="n">
        <f aca="false">N116*5.1890047538</f>
        <v>12018211.3142995</v>
      </c>
      <c r="Z116" s="42" t="n">
        <f aca="false">L116*5.5017049523</f>
        <v>6216036.63714217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75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33" t="n">
        <f aca="false">low_v2_m!D105+temporary_pension_bonus_low!B105</f>
        <v>30168808.0530685</v>
      </c>
      <c r="G117" s="133" t="n">
        <f aca="false">low_v2_m!E105+temporary_pension_bonus_low!B105</f>
        <v>28879530.6167895</v>
      </c>
      <c r="H117" s="42" t="n">
        <f aca="false">F117-J117</f>
        <v>25260825.6981707</v>
      </c>
      <c r="I117" s="42" t="n">
        <f aca="false">G117-K117</f>
        <v>24118787.7325387</v>
      </c>
      <c r="J117" s="133" t="n">
        <f aca="false">low_v2_m!J105</f>
        <v>4907982.35489777</v>
      </c>
      <c r="K117" s="133" t="n">
        <f aca="false">low_v2_m!K105</f>
        <v>4760742.88425084</v>
      </c>
      <c r="L117" s="42" t="n">
        <f aca="false">H117-I117</f>
        <v>1142037.96563207</v>
      </c>
      <c r="M117" s="42" t="n">
        <f aca="false">J117-K117</f>
        <v>147239.47064693</v>
      </c>
      <c r="N117" s="133" t="n">
        <f aca="false">SUM(low_v5_m!C105:J105)</f>
        <v>2253300.76616121</v>
      </c>
      <c r="O117" s="7"/>
      <c r="P117" s="7"/>
      <c r="Q117" s="42" t="n">
        <f aca="false">I117*5.5017049523</f>
        <v>132694453.91158</v>
      </c>
      <c r="R117" s="42"/>
      <c r="S117" s="42"/>
      <c r="T117" s="7"/>
      <c r="U117" s="7"/>
      <c r="V117" s="42" t="n">
        <f aca="false">K117*5.5017049523</f>
        <v>26192202.7029098</v>
      </c>
      <c r="W117" s="42" t="n">
        <f aca="false">M117*5.5017049523</f>
        <v>810068.124832245</v>
      </c>
      <c r="X117" s="42" t="n">
        <f aca="false">N117*5.1890047538+L117*5.5017049523</f>
        <v>17975544.3185842</v>
      </c>
      <c r="Y117" s="42" t="n">
        <f aca="false">N117*5.1890047538</f>
        <v>11692388.3873517</v>
      </c>
      <c r="Z117" s="42" t="n">
        <f aca="false">L117*5.5017049523</f>
        <v>6283155.93123256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75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782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2020-03-13T14:21:02Z</dcterms:modified>
  <cp:revision>281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