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High pensions" sheetId="7" state="visible" r:id="rId8"/>
    <sheet name="Low pensions" sheetId="8" state="visible" r:id="rId9"/>
    <sheet name="Central pensions" sheetId="9" state="visible" r:id="rId10"/>
    <sheet name="Central SIPA income" sheetId="10" state="visible" r:id="rId11"/>
    <sheet name="Low SIPA income" sheetId="11" state="visible" r:id="rId12"/>
    <sheet name="High SIPA income" sheetId="12" state="visible" r:id="rId13"/>
    <sheet name="workers_and_wage_central" sheetId="13" state="visible" r:id="rId14"/>
    <sheet name="workers_and_wage_high" sheetId="14" state="visible" r:id="rId15"/>
    <sheet name="workers_and_wage_low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<sst xmlns="http://schemas.openxmlformats.org/spreadsheetml/2006/main" count="414" uniqueCount="132">
  <si>
    <t xml:space="preserve">Central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</si>
  <si>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</si>
  <si>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</si>
  <si>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</si>
  <si>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</si>
  <si>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</si>
  <si>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</si>
  <si>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</si>
  <si>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</si>
  <si>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</si>
  <si>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</si>
  <si>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</si>
  <si>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</si>
  <si>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</si>
  <si>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</si>
  <si>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</si>
  <si>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</si>
  <si>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</si>
  <si>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</si>
  <si>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</si>
  <si>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</si>
  <si>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</si>
  <si>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</si>
  <si>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</si>
  <si>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</si>
  <si>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</si>
  <si>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</si>
  <si>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</si>
  <si>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</si>
  <si>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</si>
  <si>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</si>
  <si>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</si>
  <si>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</si>
  <si>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</si>
  <si>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</si>
  <si>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</si>
  <si>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</si>
  <si>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</si>
  <si>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</si>
  <si>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</si>
  <si>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</si>
  <si>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</si>
  <si>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</si>
  <si>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</si>
  <si>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</si>
  <si>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</si>
  <si>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</si>
  <si>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</si>
  <si>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</si>
  <si>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</si>
  <si>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</si>
  <si>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</si>
  <si>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</si>
  <si>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</si>
  <si>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</si>
  <si>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</si>
  <si>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</si>
  <si>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</si>
  <si>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Crecimiento PIB real con salarios aumentando 1% annual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</si>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</sst>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ANCLAS,REZONES Y SUS PARTES,DE FUNDICION,DE HIERRO O DE ACERO 2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99FFFF"/>
      <rgbColor rgb="FFFFFF99"/>
      <rgbColor rgb="FF99CCFF"/>
      <rgbColor rgb="FFFF99CC"/>
      <rgbColor rgb="FFCC99FF"/>
      <rgbColor rgb="FFFFCC99"/>
      <rgbColor rgb="FF3366FF"/>
      <rgbColor rgb="FF66CCFF"/>
      <rgbColor rgb="FF9BBB59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101.793045126943</c:v>
                </c:pt>
                <c:pt idx="29">
                  <c:v>101.009899108357</c:v>
                </c:pt>
                <c:pt idx="30">
                  <c:v>100.861974926532</c:v>
                </c:pt>
                <c:pt idx="31">
                  <c:v>101.073991618831</c:v>
                </c:pt>
                <c:pt idx="32">
                  <c:v>101.276129837679</c:v>
                </c:pt>
                <c:pt idx="33">
                  <c:v>101.493472112978</c:v>
                </c:pt>
                <c:pt idx="34">
                  <c:v>101.793387133107</c:v>
                </c:pt>
                <c:pt idx="35">
                  <c:v>102.06964427611</c:v>
                </c:pt>
                <c:pt idx="36">
                  <c:v>102.48886976566</c:v>
                </c:pt>
                <c:pt idx="37">
                  <c:v>102.33575878171</c:v>
                </c:pt>
                <c:pt idx="38">
                  <c:v>103.033874011857</c:v>
                </c:pt>
                <c:pt idx="39">
                  <c:v>103.502038345216</c:v>
                </c:pt>
                <c:pt idx="40">
                  <c:v>104.00595774631</c:v>
                </c:pt>
                <c:pt idx="41">
                  <c:v>103.249381677006</c:v>
                </c:pt>
                <c:pt idx="42">
                  <c:v>104.023743805248</c:v>
                </c:pt>
                <c:pt idx="43">
                  <c:v>104.614814331056</c:v>
                </c:pt>
                <c:pt idx="44">
                  <c:v>104.748963751857</c:v>
                </c:pt>
                <c:pt idx="45">
                  <c:v>106.017805473815</c:v>
                </c:pt>
                <c:pt idx="46">
                  <c:v>106.400910859153</c:v>
                </c:pt>
                <c:pt idx="47">
                  <c:v>106.90351715431</c:v>
                </c:pt>
                <c:pt idx="48">
                  <c:v>107.599921780451</c:v>
                </c:pt>
                <c:pt idx="49">
                  <c:v>108.206587996851</c:v>
                </c:pt>
                <c:pt idx="50">
                  <c:v>108.723760309645</c:v>
                </c:pt>
                <c:pt idx="51">
                  <c:v>108.682382708353</c:v>
                </c:pt>
                <c:pt idx="52">
                  <c:v>109.57481617071</c:v>
                </c:pt>
                <c:pt idx="53">
                  <c:v>110.466482088284</c:v>
                </c:pt>
                <c:pt idx="54">
                  <c:v>111.028087976295</c:v>
                </c:pt>
                <c:pt idx="55">
                  <c:v>112.110413334928</c:v>
                </c:pt>
                <c:pt idx="56">
                  <c:v>113.116576105793</c:v>
                </c:pt>
                <c:pt idx="57">
                  <c:v>113.318724679094</c:v>
                </c:pt>
                <c:pt idx="58">
                  <c:v>113.293259806481</c:v>
                </c:pt>
                <c:pt idx="59">
                  <c:v>114.289948190022</c:v>
                </c:pt>
                <c:pt idx="60">
                  <c:v>114.653155843462</c:v>
                </c:pt>
                <c:pt idx="61">
                  <c:v>115.543445792368</c:v>
                </c:pt>
                <c:pt idx="62">
                  <c:v>115.657573923456</c:v>
                </c:pt>
                <c:pt idx="63">
                  <c:v>116.21829282227</c:v>
                </c:pt>
                <c:pt idx="64">
                  <c:v>116.70231735356</c:v>
                </c:pt>
                <c:pt idx="65">
                  <c:v>117.153257357095</c:v>
                </c:pt>
                <c:pt idx="66">
                  <c:v>116.596642449102</c:v>
                </c:pt>
                <c:pt idx="67">
                  <c:v>117.554808026693</c:v>
                </c:pt>
                <c:pt idx="68">
                  <c:v>117.610646534023</c:v>
                </c:pt>
                <c:pt idx="69">
                  <c:v>117.81421022535</c:v>
                </c:pt>
                <c:pt idx="70">
                  <c:v>117.720617245586</c:v>
                </c:pt>
                <c:pt idx="71">
                  <c:v>118.359117207778</c:v>
                </c:pt>
                <c:pt idx="72">
                  <c:v>118.751050951645</c:v>
                </c:pt>
                <c:pt idx="73">
                  <c:v>119.517107810667</c:v>
                </c:pt>
                <c:pt idx="74">
                  <c:v>119.735398966914</c:v>
                </c:pt>
                <c:pt idx="75">
                  <c:v>119.781350287197</c:v>
                </c:pt>
                <c:pt idx="76">
                  <c:v>120.150538872281</c:v>
                </c:pt>
                <c:pt idx="77">
                  <c:v>120.569031833539</c:v>
                </c:pt>
                <c:pt idx="78">
                  <c:v>121.284842418311</c:v>
                </c:pt>
                <c:pt idx="79">
                  <c:v>122.124298917447</c:v>
                </c:pt>
                <c:pt idx="80">
                  <c:v>122.081252527898</c:v>
                </c:pt>
                <c:pt idx="81">
                  <c:v>122.261673172938</c:v>
                </c:pt>
                <c:pt idx="82">
                  <c:v>122.378637736508</c:v>
                </c:pt>
                <c:pt idx="83">
                  <c:v>123.17519634717</c:v>
                </c:pt>
                <c:pt idx="84">
                  <c:v>123.350385292499</c:v>
                </c:pt>
                <c:pt idx="85">
                  <c:v>123.900387823445</c:v>
                </c:pt>
                <c:pt idx="86">
                  <c:v>123.763388459582</c:v>
                </c:pt>
                <c:pt idx="87">
                  <c:v>124.633874716886</c:v>
                </c:pt>
                <c:pt idx="88">
                  <c:v>124.805702972855</c:v>
                </c:pt>
                <c:pt idx="89">
                  <c:v>125.170662322724</c:v>
                </c:pt>
                <c:pt idx="90">
                  <c:v>125.226167964981</c:v>
                </c:pt>
                <c:pt idx="91">
                  <c:v>125.485605472522</c:v>
                </c:pt>
                <c:pt idx="92">
                  <c:v>125.859948533127</c:v>
                </c:pt>
                <c:pt idx="93">
                  <c:v>126.839495013582</c:v>
                </c:pt>
                <c:pt idx="94">
                  <c:v>126.610194602865</c:v>
                </c:pt>
                <c:pt idx="95">
                  <c:v>127.192917180782</c:v>
                </c:pt>
                <c:pt idx="96">
                  <c:v>127.410505201834</c:v>
                </c:pt>
                <c:pt idx="97">
                  <c:v>127.368418927923</c:v>
                </c:pt>
                <c:pt idx="98">
                  <c:v>128.088594096492</c:v>
                </c:pt>
                <c:pt idx="99">
                  <c:v>128.31503585279</c:v>
                </c:pt>
                <c:pt idx="100">
                  <c:v>129.170096357004</c:v>
                </c:pt>
                <c:pt idx="101">
                  <c:v>129.735193517124</c:v>
                </c:pt>
                <c:pt idx="102">
                  <c:v>130.675525696902</c:v>
                </c:pt>
                <c:pt idx="103">
                  <c:v>130.748330328849</c:v>
                </c:pt>
                <c:pt idx="104">
                  <c:v>131.274904187689</c:v>
                </c:pt>
                <c:pt idx="105">
                  <c:v>131.685853364527</c:v>
                </c:pt>
                <c:pt idx="106">
                  <c:v>131.657858471287</c:v>
                </c:pt>
                <c:pt idx="107">
                  <c:v>131.273003377926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626677"/>
        <c:axId val="1598166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0.0368017910643932</c:v>
                </c:pt>
                <c:pt idx="34">
                  <c:v>0.00467887452570359</c:v>
                </c:pt>
                <c:pt idx="38">
                  <c:v>0.0116269752024145</c:v>
                </c:pt>
                <c:pt idx="42">
                  <c:v>0.0110203974479668</c:v>
                </c:pt>
                <c:pt idx="46">
                  <c:v>0.0196619852503208</c:v>
                </c:pt>
                <c:pt idx="50">
                  <c:v>0.0215564169782787</c:v>
                </c:pt>
                <c:pt idx="54">
                  <c:v>0.0230075153867377</c:v>
                </c:pt>
                <c:pt idx="58">
                  <c:v>0.0244566860260387</c:v>
                </c:pt>
                <c:pt idx="62">
                  <c:v>0.0177392759202324</c:v>
                </c:pt>
                <c:pt idx="66">
                  <c:v>0.0128433464683169</c:v>
                </c:pt>
                <c:pt idx="70">
                  <c:v>0.00747331949748697</c:v>
                </c:pt>
                <c:pt idx="74">
                  <c:v>0.0133197362671114</c:v>
                </c:pt>
                <c:pt idx="78">
                  <c:v>0.0132775312043503</c:v>
                </c:pt>
                <c:pt idx="82">
                  <c:v>0.0119142856010543</c:v>
                </c:pt>
                <c:pt idx="86">
                  <c:v>0.0117397724990647</c:v>
                </c:pt>
                <c:pt idx="90">
                  <c:v>0.0101687126178722</c:v>
                </c:pt>
                <c:pt idx="94">
                  <c:v>0.0116128506898241</c:v>
                </c:pt>
                <c:pt idx="98">
                  <c:v>0.00923983245381765</c:v>
                </c:pt>
                <c:pt idx="102">
                  <c:v>0.0178930046572501</c:v>
                </c:pt>
                <c:pt idx="106">
                  <c:v>0.0106902977574508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082869"/>
        <c:axId val="63477010"/>
      </c:lineChart>
      <c:catAx>
        <c:axId val="676266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981664"/>
        <c:crosses val="autoZero"/>
        <c:auto val="1"/>
        <c:lblAlgn val="ctr"/>
        <c:lblOffset val="100"/>
      </c:catAx>
      <c:valAx>
        <c:axId val="1598166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626677"/>
        <c:crossesAt val="1"/>
        <c:crossBetween val="midCat"/>
      </c:valAx>
      <c:catAx>
        <c:axId val="3308286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477010"/>
        <c:auto val="1"/>
        <c:lblAlgn val="ctr"/>
        <c:lblOffset val="100"/>
      </c:catAx>
      <c:valAx>
        <c:axId val="6347701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08286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102.013830484346</c:v>
                </c:pt>
                <c:pt idx="29">
                  <c:v>102.688198020853</c:v>
                </c:pt>
                <c:pt idx="30">
                  <c:v>103.202297980929</c:v>
                </c:pt>
                <c:pt idx="31">
                  <c:v>103.588651188492</c:v>
                </c:pt>
                <c:pt idx="32">
                  <c:v>104.166466447895</c:v>
                </c:pt>
                <c:pt idx="33">
                  <c:v>104.409919216849</c:v>
                </c:pt>
                <c:pt idx="34">
                  <c:v>104.707784457208</c:v>
                </c:pt>
                <c:pt idx="35">
                  <c:v>105.140534165985</c:v>
                </c:pt>
                <c:pt idx="36">
                  <c:v>105.209156287515</c:v>
                </c:pt>
                <c:pt idx="37">
                  <c:v>106.462836763732</c:v>
                </c:pt>
                <c:pt idx="38">
                  <c:v>106.847497428444</c:v>
                </c:pt>
                <c:pt idx="39">
                  <c:v>107.454218956905</c:v>
                </c:pt>
                <c:pt idx="40">
                  <c:v>108.491444471255</c:v>
                </c:pt>
                <c:pt idx="41">
                  <c:v>109.127802609164</c:v>
                </c:pt>
                <c:pt idx="42">
                  <c:v>110.628586267721</c:v>
                </c:pt>
                <c:pt idx="43">
                  <c:v>111.604399248467</c:v>
                </c:pt>
                <c:pt idx="44">
                  <c:v>112.647639733953</c:v>
                </c:pt>
                <c:pt idx="45">
                  <c:v>113.65484989143</c:v>
                </c:pt>
                <c:pt idx="46">
                  <c:v>114.86918747442</c:v>
                </c:pt>
                <c:pt idx="47">
                  <c:v>116.040304955081</c:v>
                </c:pt>
                <c:pt idx="48">
                  <c:v>116.843549373609</c:v>
                </c:pt>
                <c:pt idx="49">
                  <c:v>117.682627331525</c:v>
                </c:pt>
                <c:pt idx="50">
                  <c:v>119.008396074137</c:v>
                </c:pt>
                <c:pt idx="51">
                  <c:v>120.098996285856</c:v>
                </c:pt>
                <c:pt idx="52">
                  <c:v>120.621108207564</c:v>
                </c:pt>
                <c:pt idx="53">
                  <c:v>120.827655553152</c:v>
                </c:pt>
                <c:pt idx="54">
                  <c:v>122.05269378345</c:v>
                </c:pt>
                <c:pt idx="55">
                  <c:v>123.809005581991</c:v>
                </c:pt>
                <c:pt idx="56">
                  <c:v>124.799253479167</c:v>
                </c:pt>
                <c:pt idx="57">
                  <c:v>125.635218423343</c:v>
                </c:pt>
                <c:pt idx="58">
                  <c:v>126.6503223844</c:v>
                </c:pt>
                <c:pt idx="59">
                  <c:v>127.806106487986</c:v>
                </c:pt>
                <c:pt idx="60">
                  <c:v>128.871577064772</c:v>
                </c:pt>
                <c:pt idx="61">
                  <c:v>129.298488231767</c:v>
                </c:pt>
                <c:pt idx="62">
                  <c:v>129.913868097453</c:v>
                </c:pt>
                <c:pt idx="63">
                  <c:v>130.562507599854</c:v>
                </c:pt>
                <c:pt idx="64">
                  <c:v>131.695274219411</c:v>
                </c:pt>
                <c:pt idx="65">
                  <c:v>132.948012340219</c:v>
                </c:pt>
                <c:pt idx="66">
                  <c:v>133.511240804736</c:v>
                </c:pt>
                <c:pt idx="67">
                  <c:v>134.303172882034</c:v>
                </c:pt>
                <c:pt idx="68">
                  <c:v>136.011715613681</c:v>
                </c:pt>
                <c:pt idx="69">
                  <c:v>136.69686024826</c:v>
                </c:pt>
                <c:pt idx="70">
                  <c:v>137.837912820354</c:v>
                </c:pt>
                <c:pt idx="71">
                  <c:v>138.356610971414</c:v>
                </c:pt>
                <c:pt idx="72">
                  <c:v>139.12073028414</c:v>
                </c:pt>
                <c:pt idx="73">
                  <c:v>139.606709993882</c:v>
                </c:pt>
                <c:pt idx="74">
                  <c:v>140.448353886406</c:v>
                </c:pt>
                <c:pt idx="75">
                  <c:v>141.527826438234</c:v>
                </c:pt>
                <c:pt idx="76">
                  <c:v>142.621124450869</c:v>
                </c:pt>
                <c:pt idx="77">
                  <c:v>143.161534721218</c:v>
                </c:pt>
                <c:pt idx="78">
                  <c:v>144.480230297294</c:v>
                </c:pt>
                <c:pt idx="79">
                  <c:v>145.694822558047</c:v>
                </c:pt>
                <c:pt idx="80">
                  <c:v>147.091170292529</c:v>
                </c:pt>
                <c:pt idx="81">
                  <c:v>147.858546358738</c:v>
                </c:pt>
                <c:pt idx="82">
                  <c:v>149.565639881252</c:v>
                </c:pt>
                <c:pt idx="83">
                  <c:v>150.088781685716</c:v>
                </c:pt>
                <c:pt idx="84">
                  <c:v>150.549675338053</c:v>
                </c:pt>
                <c:pt idx="85">
                  <c:v>150.687038469301</c:v>
                </c:pt>
                <c:pt idx="86">
                  <c:v>152.230234226109</c:v>
                </c:pt>
                <c:pt idx="87">
                  <c:v>153.21964490941</c:v>
                </c:pt>
                <c:pt idx="88">
                  <c:v>154.990306907187</c:v>
                </c:pt>
                <c:pt idx="89">
                  <c:v>155.515999690292</c:v>
                </c:pt>
                <c:pt idx="90">
                  <c:v>156.055975755572</c:v>
                </c:pt>
                <c:pt idx="91">
                  <c:v>157.802411608799</c:v>
                </c:pt>
                <c:pt idx="92">
                  <c:v>158.511484352079</c:v>
                </c:pt>
                <c:pt idx="93">
                  <c:v>159.569318264557</c:v>
                </c:pt>
                <c:pt idx="94">
                  <c:v>160.182575207424</c:v>
                </c:pt>
                <c:pt idx="95">
                  <c:v>160.572216876421</c:v>
                </c:pt>
                <c:pt idx="96">
                  <c:v>161.585913026481</c:v>
                </c:pt>
                <c:pt idx="97">
                  <c:v>162.489908765146</c:v>
                </c:pt>
                <c:pt idx="98">
                  <c:v>164.249703824761</c:v>
                </c:pt>
                <c:pt idx="99">
                  <c:v>164.968362413181</c:v>
                </c:pt>
                <c:pt idx="100">
                  <c:v>165.592110909107</c:v>
                </c:pt>
                <c:pt idx="101">
                  <c:v>166.630082018544</c:v>
                </c:pt>
                <c:pt idx="102">
                  <c:v>167.452921352604</c:v>
                </c:pt>
                <c:pt idx="103">
                  <c:v>167.663557406913</c:v>
                </c:pt>
                <c:pt idx="104">
                  <c:v>168.389652546641</c:v>
                </c:pt>
                <c:pt idx="105">
                  <c:v>169.755769261416</c:v>
                </c:pt>
                <c:pt idx="106">
                  <c:v>170.352366400268</c:v>
                </c:pt>
                <c:pt idx="107">
                  <c:v>171.278644205221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057670"/>
        <c:axId val="358440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0.0541033859101083</c:v>
                </c:pt>
                <c:pt idx="34">
                  <c:v>0.0168453096149765</c:v>
                </c:pt>
                <c:pt idx="38">
                  <c:v>0.0180414900728827</c:v>
                </c:pt>
                <c:pt idx="42">
                  <c:v>0.0325807035799583</c:v>
                </c:pt>
                <c:pt idx="46">
                  <c:v>0.0394672305192076</c:v>
                </c:pt>
                <c:pt idx="50">
                  <c:v>0.035916790580244</c:v>
                </c:pt>
                <c:pt idx="54">
                  <c:v>0.0288765302003939</c:v>
                </c:pt>
                <c:pt idx="58">
                  <c:v>0.036076462499814</c:v>
                </c:pt>
                <c:pt idx="62">
                  <c:v>0.0272445793692018</c:v>
                </c:pt>
                <c:pt idx="66">
                  <c:v>0.0266294303034071</c:v>
                </c:pt>
                <c:pt idx="70">
                  <c:v>0.0308858326205061</c:v>
                </c:pt>
                <c:pt idx="74">
                  <c:v>0.0214983682117971</c:v>
                </c:pt>
                <c:pt idx="78">
                  <c:v>0.0272052664977798</c:v>
                </c:pt>
                <c:pt idx="82">
                  <c:v>0.0323746445293176</c:v>
                </c:pt>
                <c:pt idx="86">
                  <c:v>0.020320165885229</c:v>
                </c:pt>
                <c:pt idx="90">
                  <c:v>0.0291387698765939</c:v>
                </c:pt>
                <c:pt idx="94">
                  <c:v>0.0231770003630507</c:v>
                </c:pt>
                <c:pt idx="98">
                  <c:v>0.0226322600822964</c:v>
                </c:pt>
                <c:pt idx="102">
                  <c:v>0.0214984158201132</c:v>
                </c:pt>
                <c:pt idx="106">
                  <c:v>0.0186378539923853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201581"/>
        <c:axId val="5834883"/>
      </c:lineChart>
      <c:catAx>
        <c:axId val="61057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84403"/>
        <c:crosses val="autoZero"/>
        <c:auto val="1"/>
        <c:lblAlgn val="ctr"/>
        <c:lblOffset val="100"/>
      </c:catAx>
      <c:valAx>
        <c:axId val="358440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057670"/>
        <c:crossesAt val="1"/>
        <c:crossBetween val="midCat"/>
      </c:valAx>
      <c:catAx>
        <c:axId val="452015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34883"/>
        <c:auto val="1"/>
        <c:lblAlgn val="ctr"/>
        <c:lblOffset val="100"/>
      </c:catAx>
      <c:valAx>
        <c:axId val="583488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2015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-0.0327697671041841</c:v>
                </c:pt>
                <c:pt idx="3">
                  <c:v>-0.0365702872794049</c:v>
                </c:pt>
                <c:pt idx="4">
                  <c:v>-0.0358092776478131</c:v>
                </c:pt>
                <c:pt idx="5">
                  <c:v>-0.0350754106814416</c:v>
                </c:pt>
                <c:pt idx="6">
                  <c:v>-0.0324696439624981</c:v>
                </c:pt>
                <c:pt idx="7">
                  <c:v>-0.039122021790782</c:v>
                </c:pt>
                <c:pt idx="8">
                  <c:v>-0.0416022197130479</c:v>
                </c:pt>
                <c:pt idx="9">
                  <c:v>-0.0448682682808476</c:v>
                </c:pt>
                <c:pt idx="10">
                  <c:v>-0.0461635445541264</c:v>
                </c:pt>
                <c:pt idx="11">
                  <c:v>-0.047264214448529</c:v>
                </c:pt>
                <c:pt idx="12">
                  <c:v>-0.0472431579453397</c:v>
                </c:pt>
                <c:pt idx="13">
                  <c:v>-0.0455843247707627</c:v>
                </c:pt>
                <c:pt idx="14">
                  <c:v>-0.0435313480202907</c:v>
                </c:pt>
                <c:pt idx="15">
                  <c:v>-0.0423370704304637</c:v>
                </c:pt>
                <c:pt idx="16">
                  <c:v>-0.0422061816076619</c:v>
                </c:pt>
                <c:pt idx="17">
                  <c:v>-0.0422876333013821</c:v>
                </c:pt>
                <c:pt idx="18">
                  <c:v>-0.0410251974378011</c:v>
                </c:pt>
                <c:pt idx="19">
                  <c:v>-0.0400179274055465</c:v>
                </c:pt>
                <c:pt idx="20">
                  <c:v>-0.0396699507456834</c:v>
                </c:pt>
                <c:pt idx="21">
                  <c:v>-0.0395480659625761</c:v>
                </c:pt>
                <c:pt idx="22">
                  <c:v>-0.0388632135647616</c:v>
                </c:pt>
                <c:pt idx="23">
                  <c:v>-0.0387906175449227</c:v>
                </c:pt>
                <c:pt idx="24">
                  <c:v>-0.0382219905266427</c:v>
                </c:pt>
                <c:pt idx="25">
                  <c:v>-0.0377052344366654</c:v>
                </c:pt>
                <c:pt idx="26">
                  <c:v>-0.0378508733459273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-0.0367610243865964</c:v>
                </c:pt>
                <c:pt idx="5">
                  <c:v>-0.0359312975298596</c:v>
                </c:pt>
                <c:pt idx="6">
                  <c:v>-0.0335866775145485</c:v>
                </c:pt>
                <c:pt idx="7">
                  <c:v>-0.0406906282882707</c:v>
                </c:pt>
                <c:pt idx="8">
                  <c:v>-0.0435380670499812</c:v>
                </c:pt>
                <c:pt idx="9">
                  <c:v>-0.0472110830872565</c:v>
                </c:pt>
                <c:pt idx="10">
                  <c:v>-0.0489128605513385</c:v>
                </c:pt>
                <c:pt idx="11">
                  <c:v>-0.0509650354034177</c:v>
                </c:pt>
                <c:pt idx="12">
                  <c:v>-0.0520299959413446</c:v>
                </c:pt>
                <c:pt idx="13">
                  <c:v>-0.0511695789036116</c:v>
                </c:pt>
                <c:pt idx="14">
                  <c:v>-0.0499211562177215</c:v>
                </c:pt>
                <c:pt idx="15">
                  <c:v>-0.0497246268849198</c:v>
                </c:pt>
                <c:pt idx="16">
                  <c:v>-0.0503685116947262</c:v>
                </c:pt>
                <c:pt idx="17">
                  <c:v>-0.0511671380877171</c:v>
                </c:pt>
                <c:pt idx="18">
                  <c:v>-0.050774382137422</c:v>
                </c:pt>
                <c:pt idx="19">
                  <c:v>-0.0505728595595834</c:v>
                </c:pt>
                <c:pt idx="20">
                  <c:v>-0.0509117310705023</c:v>
                </c:pt>
                <c:pt idx="21">
                  <c:v>-0.0514679485339524</c:v>
                </c:pt>
                <c:pt idx="22">
                  <c:v>-0.0514538743697881</c:v>
                </c:pt>
                <c:pt idx="23">
                  <c:v>-0.0523393713959397</c:v>
                </c:pt>
                <c:pt idx="24">
                  <c:v>-0.052768670097003</c:v>
                </c:pt>
                <c:pt idx="25">
                  <c:v>-0.0529774397507353</c:v>
                </c:pt>
                <c:pt idx="26">
                  <c:v>-0.053726724542822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-0.0309054172056124</c:v>
                </c:pt>
                <c:pt idx="3">
                  <c:v>-0.0343189831092725</c:v>
                </c:pt>
                <c:pt idx="4">
                  <c:v>-0.03220144225182</c:v>
                </c:pt>
                <c:pt idx="5">
                  <c:v>-0.0302948962432554</c:v>
                </c:pt>
                <c:pt idx="6">
                  <c:v>-0.0289389884651013</c:v>
                </c:pt>
                <c:pt idx="7">
                  <c:v>-0.0365769790989616</c:v>
                </c:pt>
                <c:pt idx="8">
                  <c:v>-0.0395121988166899</c:v>
                </c:pt>
                <c:pt idx="9">
                  <c:v>-0.0434434651593406</c:v>
                </c:pt>
                <c:pt idx="10">
                  <c:v>-0.0447580094885372</c:v>
                </c:pt>
                <c:pt idx="11">
                  <c:v>-0.0472515862791159</c:v>
                </c:pt>
                <c:pt idx="12">
                  <c:v>-0.0479718461964526</c:v>
                </c:pt>
                <c:pt idx="13">
                  <c:v>-0.0485098028322653</c:v>
                </c:pt>
                <c:pt idx="14">
                  <c:v>-0.0486842612988188</c:v>
                </c:pt>
                <c:pt idx="15">
                  <c:v>-0.0491632278737174</c:v>
                </c:pt>
                <c:pt idx="16">
                  <c:v>-0.0494806407119707</c:v>
                </c:pt>
                <c:pt idx="17">
                  <c:v>-0.050201783727589</c:v>
                </c:pt>
                <c:pt idx="18">
                  <c:v>-0.0505059624383343</c:v>
                </c:pt>
                <c:pt idx="19">
                  <c:v>-0.0516255652331008</c:v>
                </c:pt>
                <c:pt idx="20">
                  <c:v>-0.0519453624948359</c:v>
                </c:pt>
                <c:pt idx="21">
                  <c:v>-0.0526217359251907</c:v>
                </c:pt>
                <c:pt idx="22">
                  <c:v>-0.0527142887747328</c:v>
                </c:pt>
                <c:pt idx="23">
                  <c:v>-0.0540097488846967</c:v>
                </c:pt>
                <c:pt idx="24">
                  <c:v>-0.0549804804542554</c:v>
                </c:pt>
                <c:pt idx="25">
                  <c:v>-0.0558371989495842</c:v>
                </c:pt>
                <c:pt idx="26">
                  <c:v>-0.0568918605967789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-0.0309431118504534</c:v>
                </c:pt>
                <c:pt idx="3">
                  <c:v>-0.0348292205067652</c:v>
                </c:pt>
                <c:pt idx="4">
                  <c:v>-0.0330584011559303</c:v>
                </c:pt>
                <c:pt idx="5">
                  <c:v>-0.0310292966306721</c:v>
                </c:pt>
                <c:pt idx="6">
                  <c:v>-0.0298913635273967</c:v>
                </c:pt>
                <c:pt idx="7">
                  <c:v>-0.0379600831081709</c:v>
                </c:pt>
                <c:pt idx="8">
                  <c:v>-0.0412130367006573</c:v>
                </c:pt>
                <c:pt idx="9">
                  <c:v>-0.0455235741684022</c:v>
                </c:pt>
                <c:pt idx="10">
                  <c:v>-0.0471782783687818</c:v>
                </c:pt>
                <c:pt idx="11">
                  <c:v>-0.05059551490257</c:v>
                </c:pt>
                <c:pt idx="12">
                  <c:v>-0.052412982689716</c:v>
                </c:pt>
                <c:pt idx="13">
                  <c:v>-0.0538585204902752</c:v>
                </c:pt>
                <c:pt idx="14">
                  <c:v>-0.0550389428375082</c:v>
                </c:pt>
                <c:pt idx="15">
                  <c:v>-0.0565962878759182</c:v>
                </c:pt>
                <c:pt idx="16">
                  <c:v>-0.0577416919938071</c:v>
                </c:pt>
                <c:pt idx="17">
                  <c:v>-0.059238964502091</c:v>
                </c:pt>
                <c:pt idx="18">
                  <c:v>-0.0605449118088328</c:v>
                </c:pt>
                <c:pt idx="19">
                  <c:v>-0.0625305181189027</c:v>
                </c:pt>
                <c:pt idx="20">
                  <c:v>-0.0637140155583118</c:v>
                </c:pt>
                <c:pt idx="21">
                  <c:v>-0.0653510360192529</c:v>
                </c:pt>
                <c:pt idx="22">
                  <c:v>-0.0661653559682455</c:v>
                </c:pt>
                <c:pt idx="23">
                  <c:v>-0.0686770468602671</c:v>
                </c:pt>
                <c:pt idx="24">
                  <c:v>-0.0705537762185399</c:v>
                </c:pt>
                <c:pt idx="25">
                  <c:v>-0.0725273253098291</c:v>
                </c:pt>
                <c:pt idx="26">
                  <c:v>-0.0745311666298691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-0.0366169480848828</c:v>
                </c:pt>
                <c:pt idx="5">
                  <c:v>-0.0353788942071458</c:v>
                </c:pt>
                <c:pt idx="6">
                  <c:v>-0.0306247323118225</c:v>
                </c:pt>
                <c:pt idx="7">
                  <c:v>-0.0358473866385222</c:v>
                </c:pt>
                <c:pt idx="8">
                  <c:v>-0.0373490856989927</c:v>
                </c:pt>
                <c:pt idx="9">
                  <c:v>-0.0404458448150072</c:v>
                </c:pt>
                <c:pt idx="10">
                  <c:v>-0.0401815848959193</c:v>
                </c:pt>
                <c:pt idx="11">
                  <c:v>-0.0393513954050684</c:v>
                </c:pt>
                <c:pt idx="12">
                  <c:v>-0.0370230761449796</c:v>
                </c:pt>
                <c:pt idx="13">
                  <c:v>-0.0354547915328313</c:v>
                </c:pt>
                <c:pt idx="14">
                  <c:v>-0.0323800606476816</c:v>
                </c:pt>
                <c:pt idx="15">
                  <c:v>-0.0306090470294046</c:v>
                </c:pt>
                <c:pt idx="16">
                  <c:v>-0.0293546564061901</c:v>
                </c:pt>
                <c:pt idx="17">
                  <c:v>-0.0274103855608647</c:v>
                </c:pt>
                <c:pt idx="18">
                  <c:v>-0.0261426560856596</c:v>
                </c:pt>
                <c:pt idx="19">
                  <c:v>-0.0244382243351958</c:v>
                </c:pt>
                <c:pt idx="20">
                  <c:v>-0.0224919918397381</c:v>
                </c:pt>
                <c:pt idx="21">
                  <c:v>-0.0225739120400964</c:v>
                </c:pt>
                <c:pt idx="22">
                  <c:v>-0.0209757834834172</c:v>
                </c:pt>
                <c:pt idx="23">
                  <c:v>-0.019955419920425</c:v>
                </c:pt>
                <c:pt idx="24">
                  <c:v>-0.0191512879546423</c:v>
                </c:pt>
                <c:pt idx="25">
                  <c:v>-0.0186861431442882</c:v>
                </c:pt>
                <c:pt idx="26">
                  <c:v>-0.0180761848122712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-0.0375686948236661</c:v>
                </c:pt>
                <c:pt idx="5">
                  <c:v>-0.036228001117472</c:v>
                </c:pt>
                <c:pt idx="6">
                  <c:v>-0.0317222150292202</c:v>
                </c:pt>
                <c:pt idx="7">
                  <c:v>-0.0374102765802807</c:v>
                </c:pt>
                <c:pt idx="8">
                  <c:v>-0.0393271058196459</c:v>
                </c:pt>
                <c:pt idx="9">
                  <c:v>-0.0428356941100102</c:v>
                </c:pt>
                <c:pt idx="10">
                  <c:v>-0.0428362150446848</c:v>
                </c:pt>
                <c:pt idx="11">
                  <c:v>-0.0428492159779234</c:v>
                </c:pt>
                <c:pt idx="12">
                  <c:v>-0.0416212227330894</c:v>
                </c:pt>
                <c:pt idx="13">
                  <c:v>-0.0407337484896137</c:v>
                </c:pt>
                <c:pt idx="14">
                  <c:v>-0.0384848565200637</c:v>
                </c:pt>
                <c:pt idx="15">
                  <c:v>-0.0374654022330993</c:v>
                </c:pt>
                <c:pt idx="16">
                  <c:v>-0.0366984869466493</c:v>
                </c:pt>
                <c:pt idx="17">
                  <c:v>-0.0352821043378302</c:v>
                </c:pt>
                <c:pt idx="18">
                  <c:v>-0.0348111424434438</c:v>
                </c:pt>
                <c:pt idx="19">
                  <c:v>-0.0338570517084175</c:v>
                </c:pt>
                <c:pt idx="20">
                  <c:v>-0.0322677807880414</c:v>
                </c:pt>
                <c:pt idx="21">
                  <c:v>-0.0326306226633416</c:v>
                </c:pt>
                <c:pt idx="22">
                  <c:v>-0.031432956488632</c:v>
                </c:pt>
                <c:pt idx="23">
                  <c:v>-0.0309787891464043</c:v>
                </c:pt>
                <c:pt idx="24">
                  <c:v>-0.0306385773979503</c:v>
                </c:pt>
                <c:pt idx="25">
                  <c:v>-0.0306725706895309</c:v>
                </c:pt>
                <c:pt idx="26">
                  <c:v>-0.0306157996742413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573419"/>
        <c:axId val="14872616"/>
      </c:lineChart>
      <c:catAx>
        <c:axId val="98573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72616"/>
        <c:crosses val="autoZero"/>
        <c:auto val="1"/>
        <c:lblAlgn val="ctr"/>
        <c:lblOffset val="100"/>
      </c:catAx>
      <c:valAx>
        <c:axId val="1487261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73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-0.0323</c:v>
                </c:pt>
                <c:pt idx="24">
                  <c:v>-0.0332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48"/>
                <c:pt idx="21">
                  <c:v>-0.0207644505662547</c:v>
                </c:pt>
                <c:pt idx="22">
                  <c:v>-0.032822266914996</c:v>
                </c:pt>
                <c:pt idx="23">
                  <c:v>-0.0317240303548348</c:v>
                </c:pt>
                <c:pt idx="24">
                  <c:v>-0.0370073627895058</c:v>
                </c:pt>
                <c:pt idx="25">
                  <c:v>-0.0355876697678922</c:v>
                </c:pt>
                <c:pt idx="26">
                  <c:v>-0.03715456052343</c:v>
                </c:pt>
                <c:pt idx="27">
                  <c:v>-0.0409394863948139</c:v>
                </c:pt>
                <c:pt idx="28">
                  <c:v>-0.0432831509501229</c:v>
                </c:pt>
                <c:pt idx="29">
                  <c:v>-0.0455498479310532</c:v>
                </c:pt>
                <c:pt idx="30">
                  <c:v>-0.0450054599608044</c:v>
                </c:pt>
                <c:pt idx="31">
                  <c:v>-0.044561827672618</c:v>
                </c:pt>
                <c:pt idx="32">
                  <c:v>-0.0440122364374024</c:v>
                </c:pt>
                <c:pt idx="33">
                  <c:v>-0.0429214872063454</c:v>
                </c:pt>
                <c:pt idx="34">
                  <c:v>-0.0409824362298159</c:v>
                </c:pt>
                <c:pt idx="35">
                  <c:v>-0.0392064107170494</c:v>
                </c:pt>
                <c:pt idx="36">
                  <c:v>-0.0386607823586276</c:v>
                </c:pt>
                <c:pt idx="37">
                  <c:v>-0.0384119349116486</c:v>
                </c:pt>
                <c:pt idx="38">
                  <c:v>-0.0372055142724297</c:v>
                </c:pt>
                <c:pt idx="39">
                  <c:v>-0.0371970254647732</c:v>
                </c:pt>
                <c:pt idx="40">
                  <c:v>-0.0368521208609079</c:v>
                </c:pt>
                <c:pt idx="41">
                  <c:v>-0.0369467649199525</c:v>
                </c:pt>
                <c:pt idx="42">
                  <c:v>-0.0354982327107638</c:v>
                </c:pt>
                <c:pt idx="43">
                  <c:v>-0.0342707449194572</c:v>
                </c:pt>
                <c:pt idx="44">
                  <c:v>-0.0339524914244817</c:v>
                </c:pt>
                <c:pt idx="45">
                  <c:v>-0.0339037920156508</c:v>
                </c:pt>
                <c:pt idx="46">
                  <c:v>-0.0344059955741582</c:v>
                </c:pt>
                <c:pt idx="47">
                  <c:v>-0.0338874494565597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0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48"/>
                <c:pt idx="23">
                  <c:v>-0.0317476008413833</c:v>
                </c:pt>
                <c:pt idx="24">
                  <c:v>-0.0374713360866863</c:v>
                </c:pt>
                <c:pt idx="25">
                  <c:v>-0.0364576697204364</c:v>
                </c:pt>
                <c:pt idx="26">
                  <c:v>-0.0383903011629136</c:v>
                </c:pt>
                <c:pt idx="27">
                  <c:v>-0.0425779684531397</c:v>
                </c:pt>
                <c:pt idx="28">
                  <c:v>-0.045261874578415</c:v>
                </c:pt>
                <c:pt idx="29">
                  <c:v>-0.0479436149557105</c:v>
                </c:pt>
                <c:pt idx="30">
                  <c:v>-0.0477409729626113</c:v>
                </c:pt>
                <c:pt idx="31">
                  <c:v>-0.0477240448888571</c:v>
                </c:pt>
                <c:pt idx="32">
                  <c:v>-0.0482116918482401</c:v>
                </c:pt>
                <c:pt idx="33">
                  <c:v>-0.048080207753278</c:v>
                </c:pt>
                <c:pt idx="34">
                  <c:v>-0.047305238589774</c:v>
                </c:pt>
                <c:pt idx="35">
                  <c:v>-0.0467135717151402</c:v>
                </c:pt>
                <c:pt idx="36">
                  <c:v>-0.0473263440981391</c:v>
                </c:pt>
                <c:pt idx="37">
                  <c:v>-0.0480133495979515</c:v>
                </c:pt>
                <c:pt idx="38">
                  <c:v>-0.0476357784133863</c:v>
                </c:pt>
                <c:pt idx="39">
                  <c:v>-0.0486520607407235</c:v>
                </c:pt>
                <c:pt idx="40">
                  <c:v>-0.0492122390253859</c:v>
                </c:pt>
                <c:pt idx="41">
                  <c:v>-0.050244749876762</c:v>
                </c:pt>
                <c:pt idx="42">
                  <c:v>-0.0494556228404999</c:v>
                </c:pt>
                <c:pt idx="43">
                  <c:v>-0.049023878211181</c:v>
                </c:pt>
                <c:pt idx="44">
                  <c:v>-0.0497978380923006</c:v>
                </c:pt>
                <c:pt idx="45">
                  <c:v>-0.050862324623015</c:v>
                </c:pt>
                <c:pt idx="46">
                  <c:v>-0.0525131460296988</c:v>
                </c:pt>
                <c:pt idx="47">
                  <c:v>-0.0531521730279059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9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7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48"/>
                <c:pt idx="24">
                  <c:v>-0.0369748959462062</c:v>
                </c:pt>
                <c:pt idx="25">
                  <c:v>-0.036166264051692</c:v>
                </c:pt>
                <c:pt idx="26">
                  <c:v>-0.0388981080066047</c:v>
                </c:pt>
                <c:pt idx="27">
                  <c:v>-0.0435833089658957</c:v>
                </c:pt>
                <c:pt idx="28">
                  <c:v>-0.0469039773525549</c:v>
                </c:pt>
                <c:pt idx="29">
                  <c:v>-0.0503776133463895</c:v>
                </c:pt>
                <c:pt idx="30">
                  <c:v>-0.0510975783615655</c:v>
                </c:pt>
                <c:pt idx="31">
                  <c:v>-0.0510096635985262</c:v>
                </c:pt>
                <c:pt idx="32">
                  <c:v>-0.0508980659524801</c:v>
                </c:pt>
                <c:pt idx="33">
                  <c:v>-0.0515190035641294</c:v>
                </c:pt>
                <c:pt idx="34">
                  <c:v>-0.0513918585121574</c:v>
                </c:pt>
                <c:pt idx="35">
                  <c:v>-0.0507549045447157</c:v>
                </c:pt>
                <c:pt idx="36">
                  <c:v>-0.0505049402315989</c:v>
                </c:pt>
                <c:pt idx="37">
                  <c:v>-0.0507620943348777</c:v>
                </c:pt>
                <c:pt idx="38">
                  <c:v>-0.0506075024986196</c:v>
                </c:pt>
                <c:pt idx="39">
                  <c:v>-0.0506983912036687</c:v>
                </c:pt>
                <c:pt idx="40">
                  <c:v>-0.0520481904324888</c:v>
                </c:pt>
                <c:pt idx="41">
                  <c:v>-0.0530010671074452</c:v>
                </c:pt>
                <c:pt idx="42">
                  <c:v>-0.0540032624925179</c:v>
                </c:pt>
                <c:pt idx="43">
                  <c:v>-0.0539421019892319</c:v>
                </c:pt>
                <c:pt idx="44">
                  <c:v>-0.0546226692834624</c:v>
                </c:pt>
                <c:pt idx="45">
                  <c:v>-0.0544167032553444</c:v>
                </c:pt>
                <c:pt idx="46">
                  <c:v>-0.0547288404090967</c:v>
                </c:pt>
                <c:pt idx="47">
                  <c:v>-0.0544809065948426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9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48"/>
                <c:pt idx="24">
                  <c:v>-0.0374388692433867</c:v>
                </c:pt>
                <c:pt idx="25">
                  <c:v>-0.0370366735679099</c:v>
                </c:pt>
                <c:pt idx="26">
                  <c:v>-0.0401428872527711</c:v>
                </c:pt>
                <c:pt idx="27">
                  <c:v>-0.0452478343695588</c:v>
                </c:pt>
                <c:pt idx="28">
                  <c:v>-0.0489365571819848</c:v>
                </c:pt>
                <c:pt idx="29">
                  <c:v>-0.0528804277636626</c:v>
                </c:pt>
                <c:pt idx="30">
                  <c:v>-0.0540028826340105</c:v>
                </c:pt>
                <c:pt idx="31">
                  <c:v>-0.0543305133496629</c:v>
                </c:pt>
                <c:pt idx="32">
                  <c:v>-0.0554237256685178</c:v>
                </c:pt>
                <c:pt idx="33">
                  <c:v>-0.0573520993694396</c:v>
                </c:pt>
                <c:pt idx="34">
                  <c:v>-0.0586656354919346</c:v>
                </c:pt>
                <c:pt idx="35">
                  <c:v>-0.0593238341773616</c:v>
                </c:pt>
                <c:pt idx="36">
                  <c:v>-0.0603705553215138</c:v>
                </c:pt>
                <c:pt idx="37">
                  <c:v>-0.0618232805608658</c:v>
                </c:pt>
                <c:pt idx="38">
                  <c:v>-0.0627804765965753</c:v>
                </c:pt>
                <c:pt idx="39">
                  <c:v>-0.0641767718918084</c:v>
                </c:pt>
                <c:pt idx="40">
                  <c:v>-0.0668216680469809</c:v>
                </c:pt>
                <c:pt idx="41">
                  <c:v>-0.069100217412395</c:v>
                </c:pt>
                <c:pt idx="42">
                  <c:v>-0.0714750693303069</c:v>
                </c:pt>
                <c:pt idx="43">
                  <c:v>-0.0727345452361382</c:v>
                </c:pt>
                <c:pt idx="44">
                  <c:v>-0.0749617607763738</c:v>
                </c:pt>
                <c:pt idx="45">
                  <c:v>-0.0761679539068494</c:v>
                </c:pt>
                <c:pt idx="46">
                  <c:v>-0.0780613616204719</c:v>
                </c:pt>
                <c:pt idx="47">
                  <c:v>-0.0793480281425115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10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48"/>
                <c:pt idx="24">
                  <c:v>-0.0370073627895058</c:v>
                </c:pt>
                <c:pt idx="25">
                  <c:v>-0.0355407377555257</c:v>
                </c:pt>
                <c:pt idx="26">
                  <c:v>-0.0363730753882117</c:v>
                </c:pt>
                <c:pt idx="27">
                  <c:v>-0.0387874403376834</c:v>
                </c:pt>
                <c:pt idx="28">
                  <c:v>-0.0405109697888013</c:v>
                </c:pt>
                <c:pt idx="29">
                  <c:v>-0.0412215655347188</c:v>
                </c:pt>
                <c:pt idx="30">
                  <c:v>-0.0400147578883717</c:v>
                </c:pt>
                <c:pt idx="31">
                  <c:v>-0.0383552116398085</c:v>
                </c:pt>
                <c:pt idx="32">
                  <c:v>-0.0367271434793087</c:v>
                </c:pt>
                <c:pt idx="33">
                  <c:v>-0.0344933233278155</c:v>
                </c:pt>
                <c:pt idx="34">
                  <c:v>-0.0322620013916176</c:v>
                </c:pt>
                <c:pt idx="35">
                  <c:v>-0.0304031691772687</c:v>
                </c:pt>
                <c:pt idx="36">
                  <c:v>-0.0281885803230979</c:v>
                </c:pt>
                <c:pt idx="37">
                  <c:v>-0.0265027072351172</c:v>
                </c:pt>
                <c:pt idx="38">
                  <c:v>-0.0254167564594063</c:v>
                </c:pt>
                <c:pt idx="39">
                  <c:v>-0.0245481966524801</c:v>
                </c:pt>
                <c:pt idx="40">
                  <c:v>-0.023494815264393</c:v>
                </c:pt>
                <c:pt idx="41">
                  <c:v>-0.0223904267028996</c:v>
                </c:pt>
                <c:pt idx="42">
                  <c:v>-0.0217235970526475</c:v>
                </c:pt>
                <c:pt idx="43">
                  <c:v>-0.0205285626647024</c:v>
                </c:pt>
                <c:pt idx="44">
                  <c:v>-0.0193687339249837</c:v>
                </c:pt>
                <c:pt idx="45">
                  <c:v>-0.0176331166088152</c:v>
                </c:pt>
                <c:pt idx="46">
                  <c:v>-0.0173518189376682</c:v>
                </c:pt>
                <c:pt idx="47">
                  <c:v>-0.0170645328889007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label 12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13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48"/>
                <c:pt idx="24">
                  <c:v>-0.0374713360866863</c:v>
                </c:pt>
                <c:pt idx="25">
                  <c:v>-0.0364103308067409</c:v>
                </c:pt>
                <c:pt idx="26">
                  <c:v>-0.0376012161167347</c:v>
                </c:pt>
                <c:pt idx="27">
                  <c:v>-0.0403873081782631</c:v>
                </c:pt>
                <c:pt idx="28">
                  <c:v>-0.0424331462205579</c:v>
                </c:pt>
                <c:pt idx="29">
                  <c:v>-0.0434980366497635</c:v>
                </c:pt>
                <c:pt idx="30">
                  <c:v>-0.0426495640787293</c:v>
                </c:pt>
                <c:pt idx="31">
                  <c:v>-0.0413600499848844</c:v>
                </c:pt>
                <c:pt idx="32">
                  <c:v>-0.0407314675533223</c:v>
                </c:pt>
                <c:pt idx="33">
                  <c:v>-0.0394364976558434</c:v>
                </c:pt>
                <c:pt idx="34">
                  <c:v>-0.0381488752703302</c:v>
                </c:pt>
                <c:pt idx="35">
                  <c:v>-0.0372377094209416</c:v>
                </c:pt>
                <c:pt idx="36">
                  <c:v>-0.0359308833278453</c:v>
                </c:pt>
                <c:pt idx="37">
                  <c:v>-0.0349118464609566</c:v>
                </c:pt>
                <c:pt idx="38">
                  <c:v>-0.0345610138972136</c:v>
                </c:pt>
                <c:pt idx="39">
                  <c:v>-0.0344272738932787</c:v>
                </c:pt>
                <c:pt idx="40">
                  <c:v>-0.0339635183996797</c:v>
                </c:pt>
                <c:pt idx="41">
                  <c:v>-0.0335567480581028</c:v>
                </c:pt>
                <c:pt idx="42">
                  <c:v>-0.0334440644393757</c:v>
                </c:pt>
                <c:pt idx="43">
                  <c:v>-0.0328436320018813</c:v>
                </c:pt>
                <c:pt idx="44">
                  <c:v>-0.0323866966299961</c:v>
                </c:pt>
                <c:pt idx="45">
                  <c:v>-0.0312595395334059</c:v>
                </c:pt>
                <c:pt idx="46">
                  <c:v>-0.0316680266691845</c:v>
                </c:pt>
                <c:pt idx="47">
                  <c:v>-0.0319106605956146</c:v>
                </c:pt>
              </c:numCache>
            </c:numRef>
          </c:yVal>
          <c:smooth val="0"/>
        </c:ser>
        <c:axId val="2827728"/>
        <c:axId val="93647839"/>
      </c:scatterChart>
      <c:valAx>
        <c:axId val="2827728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47839"/>
        <c:crosses val="autoZero"/>
        <c:crossBetween val="midCat"/>
      </c:valAx>
      <c:valAx>
        <c:axId val="93647839"/>
        <c:scaling>
          <c:orientation val="minMax"/>
          <c:min val="-0.0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77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561960</xdr:colOff>
      <xdr:row>121</xdr:row>
      <xdr:rowOff>129600</xdr:rowOff>
    </xdr:from>
    <xdr:to>
      <xdr:col>9</xdr:col>
      <xdr:colOff>401760</xdr:colOff>
      <xdr:row>141</xdr:row>
      <xdr:rowOff>114480</xdr:rowOff>
    </xdr:to>
    <xdr:graphicFrame>
      <xdr:nvGraphicFramePr>
        <xdr:cNvPr id="0" name=""/>
        <xdr:cNvGraphicFramePr/>
      </xdr:nvGraphicFramePr>
      <xdr:xfrm>
        <a:off x="2192400" y="19799280"/>
        <a:ext cx="57772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1080</xdr:rowOff>
    </xdr:from>
    <xdr:to>
      <xdr:col>19</xdr:col>
      <xdr:colOff>72720</xdr:colOff>
      <xdr:row>141</xdr:row>
      <xdr:rowOff>148320</xdr:rowOff>
    </xdr:to>
    <xdr:graphicFrame>
      <xdr:nvGraphicFramePr>
        <xdr:cNvPr id="1" name=""/>
        <xdr:cNvGraphicFramePr/>
      </xdr:nvGraphicFramePr>
      <xdr:xfrm>
        <a:off x="10132560" y="19833120"/>
        <a:ext cx="57780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552240</xdr:colOff>
      <xdr:row>35</xdr:row>
      <xdr:rowOff>61560</xdr:rowOff>
    </xdr:to>
    <xdr:graphicFrame>
      <xdr:nvGraphicFramePr>
        <xdr:cNvPr id="2" name="Chart 1"/>
        <xdr:cNvGraphicFramePr/>
      </xdr:nvGraphicFramePr>
      <xdr:xfrm>
        <a:off x="5916960" y="55080"/>
        <a:ext cx="7144560" cy="68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699840</xdr:colOff>
      <xdr:row>36</xdr:row>
      <xdr:rowOff>162000</xdr:rowOff>
    </xdr:to>
    <xdr:graphicFrame>
      <xdr:nvGraphicFramePr>
        <xdr:cNvPr id="3" name="Chart 1"/>
        <xdr:cNvGraphicFramePr/>
      </xdr:nvGraphicFramePr>
      <xdr:xfrm>
        <a:off x="6463440" y="336960"/>
        <a:ext cx="13393080" cy="70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22"/>
  <sheetViews>
    <sheetView showFormulas="false" showGridLines="true" showRowColHeaders="true" showZeros="true" rightToLeft="false" tabSelected="false" showOutlineSymbols="true" defaultGridColor="true" view="normal" topLeftCell="A76" colorId="64" zoomScale="110" zoomScaleNormal="110" zoomScalePageLayoutView="100" workbookViewId="0">
      <selection pane="topLeft" activeCell="G13" activeCellId="0" sqref="G13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</cols>
  <sheetData>
    <row r="3" customFormat="false" ht="12.8" hidden="false" customHeight="false" outlineLevel="0" collapsed="false">
      <c r="D3" s="0" t="s">
        <v>0</v>
      </c>
    </row>
    <row r="5" customFormat="false" ht="12.8" hidden="false" customHeight="false" outlineLevel="0" collapsed="false">
      <c r="E5" s="1" t="s">
        <v>1</v>
      </c>
      <c r="F5" s="1"/>
      <c r="K5" s="1"/>
    </row>
    <row r="6" customFormat="false" ht="12.8" hidden="false" customHeight="false" outlineLevel="0" collapsed="false">
      <c r="E6" s="2"/>
      <c r="F6" s="2" t="s">
        <v>2</v>
      </c>
      <c r="G6" s="0" t="s">
        <v>3</v>
      </c>
      <c r="H6" s="3" t="s">
        <v>4</v>
      </c>
      <c r="K6" s="2"/>
      <c r="L6" s="2" t="s">
        <v>2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</row>
    <row r="12" customFormat="false" ht="12.8" hidden="false" customHeight="false" outlineLevel="0" collapsed="false">
      <c r="D12" s="7" t="n">
        <v>2015</v>
      </c>
      <c r="E12" s="8" t="n">
        <f aca="false">'Central scenario'!AG15</f>
        <v>5773307281.03367</v>
      </c>
      <c r="F12" s="8" t="n">
        <f aca="false">E12/$B$14*100</f>
        <v>112.662559305796</v>
      </c>
      <c r="G12" s="7"/>
      <c r="K12" s="8" t="n">
        <f aca="false">'High scenario'!AG15</f>
        <v>5773307281.03367</v>
      </c>
      <c r="L12" s="8" t="n">
        <f aca="false">K12/$B$14*100</f>
        <v>112.662559305796</v>
      </c>
      <c r="M12" s="7"/>
    </row>
    <row r="13" customFormat="false" ht="12.8" hidden="false" customHeight="false" outlineLevel="0" collapsed="false">
      <c r="D13" s="7" t="n">
        <v>2015</v>
      </c>
      <c r="E13" s="8" t="n">
        <f aca="false">'Central scenario'!AG16</f>
        <v>5240988327.43582</v>
      </c>
      <c r="F13" s="8" t="n">
        <f aca="false">E13/$B$14*100</f>
        <v>102.27468061513</v>
      </c>
      <c r="G13" s="9" t="n">
        <f aca="false">AVERAGE(E11:E14)/AVERAGE(E7:E10)-1</f>
        <v>0.0273115983906467</v>
      </c>
      <c r="K13" s="8" t="n">
        <f aca="false">'High scenario'!AG16</f>
        <v>5240988327.43582</v>
      </c>
      <c r="L13" s="8" t="n">
        <f aca="false">K13/$B$14*100</f>
        <v>102.27468061513</v>
      </c>
      <c r="M13" s="9" t="n">
        <f aca="false">AVERAGE(K11:K14)/AVERAGE(K7:K10)-1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8" t="n">
        <f aca="false">'Central scenario'!AG17</f>
        <v>5134460463.63523</v>
      </c>
      <c r="F14" s="8" t="n">
        <f aca="false">E14/$B$14*100</f>
        <v>100.195854530023</v>
      </c>
      <c r="G14" s="7"/>
      <c r="K14" s="8" t="n">
        <f aca="false">'High scenario'!AG17</f>
        <v>5134460463.63523</v>
      </c>
      <c r="L14" s="8" t="n">
        <f aca="false">K14/$B$14*100</f>
        <v>100.195854530023</v>
      </c>
      <c r="M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0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</row>
    <row r="16" customFormat="false" ht="12.8" hidden="false" customHeight="false" outlineLevel="0" collapsed="false">
      <c r="D16" s="7" t="n">
        <f aca="false">D12+1</f>
        <v>2016</v>
      </c>
      <c r="E16" s="8" t="n">
        <f aca="false">'Central scenario'!AG19</f>
        <v>5550523456.04538</v>
      </c>
      <c r="F16" s="8" t="n">
        <f aca="false">E16/$B$14*100</f>
        <v>108.315069267015</v>
      </c>
      <c r="G16" s="7"/>
      <c r="H16" s="11" t="n">
        <f aca="false">'Central scenario'!BB19</f>
        <v>48.3571970243014</v>
      </c>
      <c r="K16" s="8" t="n">
        <f aca="false">'High scenario'!AG19</f>
        <v>5550523456.04538</v>
      </c>
      <c r="L16" s="8" t="n">
        <f aca="false">K16/$B$14*100</f>
        <v>108.315069267015</v>
      </c>
      <c r="M16" s="7"/>
    </row>
    <row r="17" customFormat="false" ht="12.8" hidden="false" customHeight="false" outlineLevel="0" collapsed="false">
      <c r="D17" s="7" t="n">
        <f aca="false">D13+1</f>
        <v>2016</v>
      </c>
      <c r="E17" s="8" t="n">
        <f aca="false">'Central scenario'!AG20</f>
        <v>5066609175.78067</v>
      </c>
      <c r="F17" s="8" t="n">
        <f aca="false">E17/$B$14*100</f>
        <v>98.8717781610059</v>
      </c>
      <c r="G17" s="9" t="n">
        <f aca="false">AVERAGE(E15:E18)/AVERAGE(E11:E14)-1</f>
        <v>-0.0208032784926491</v>
      </c>
      <c r="H17" s="11" t="n">
        <f aca="false">'Central scenario'!BB20</f>
        <v>51.1559235498969</v>
      </c>
      <c r="K17" s="8" t="n">
        <f aca="false">'High scenario'!AG20</f>
        <v>5066609175.78067</v>
      </c>
      <c r="L17" s="8" t="n">
        <f aca="false">K17/$B$14*100</f>
        <v>98.8717781610059</v>
      </c>
      <c r="M17" s="9" t="n">
        <f aca="false">AVERAGE(K15:K18)/AVERAGE(K11:K14)-1</f>
        <v>-0.0208032784926491</v>
      </c>
    </row>
    <row r="18" customFormat="false" ht="12.8" hidden="false" customHeight="false" outlineLevel="0" collapsed="false">
      <c r="D18" s="7" t="n">
        <f aca="false">D14+1</f>
        <v>2016</v>
      </c>
      <c r="E18" s="8" t="n">
        <f aca="false">'Central scenario'!AG21</f>
        <v>5057788161.49449</v>
      </c>
      <c r="F18" s="8" t="n">
        <f aca="false">E18/$B$14*100</f>
        <v>98.6996414641739</v>
      </c>
      <c r="G18" s="7"/>
      <c r="H18" s="11" t="n">
        <f aca="false">'Central scenario'!BB21</f>
        <v>53.9018151544903</v>
      </c>
      <c r="K18" s="8" t="n">
        <f aca="false">'High scenario'!AG21</f>
        <v>5057788161.49449</v>
      </c>
      <c r="L18" s="8" t="n">
        <f aca="false">K18/$B$14*100</f>
        <v>98.6996414641739</v>
      </c>
      <c r="M18" s="7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0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</row>
    <row r="20" customFormat="false" ht="12.8" hidden="false" customHeight="false" outlineLevel="0" collapsed="false">
      <c r="D20" s="7" t="n">
        <f aca="false">D16+1</f>
        <v>2017</v>
      </c>
      <c r="E20" s="8" t="n">
        <f aca="false">'Central scenario'!AG23</f>
        <v>5665901320.8228</v>
      </c>
      <c r="F20" s="8" t="n">
        <f aca="false">E20/$B$14*100</f>
        <v>110.566597706488</v>
      </c>
      <c r="G20" s="7"/>
      <c r="H20" s="11" t="n">
        <f aca="false">'Central scenario'!BB23</f>
        <v>49.9198466641054</v>
      </c>
      <c r="K20" s="8" t="n">
        <f aca="false">'High scenario'!AG23</f>
        <v>5665901320.8228</v>
      </c>
      <c r="L20" s="8" t="n">
        <f aca="false">K20/$B$14*100</f>
        <v>110.566597706488</v>
      </c>
      <c r="M20" s="7"/>
    </row>
    <row r="21" customFormat="false" ht="12.8" hidden="false" customHeight="false" outlineLevel="0" collapsed="false">
      <c r="D21" s="7" t="n">
        <f aca="false">D17+1</f>
        <v>2017</v>
      </c>
      <c r="E21" s="8" t="n">
        <f aca="false">'Central scenario'!AG24</f>
        <v>5260049751.4821</v>
      </c>
      <c r="F21" s="8" t="n">
        <f aca="false">E21/$B$14*100</f>
        <v>102.646652643039</v>
      </c>
      <c r="G21" s="9" t="n">
        <f aca="false">AVERAGE(E19:E22)/AVERAGE(E15:E18)-1</f>
        <v>0.0266859038280725</v>
      </c>
      <c r="H21" s="11" t="n">
        <f aca="false">'Central scenario'!BB24</f>
        <v>50.6467141402216</v>
      </c>
      <c r="K21" s="8" t="n">
        <f aca="false">'High scenario'!AG24</f>
        <v>5260049751.4821</v>
      </c>
      <c r="L21" s="8" t="n">
        <f aca="false">K21/$B$14*100</f>
        <v>102.646652643039</v>
      </c>
      <c r="M21" s="9" t="n">
        <f aca="false">AVERAGE(K19:K22)/AVERAGE(K15:K18)-1</f>
        <v>0.0266859038280725</v>
      </c>
    </row>
    <row r="22" customFormat="false" ht="12.8" hidden="false" customHeight="false" outlineLevel="0" collapsed="false">
      <c r="D22" s="7" t="n">
        <f aca="false">D18+1</f>
        <v>2017</v>
      </c>
      <c r="E22" s="8" t="n">
        <f aca="false">'Central scenario'!AG25</f>
        <v>5284711650.71247</v>
      </c>
      <c r="F22" s="8" t="n">
        <f aca="false">E22/$B$14*100</f>
        <v>103.127914517626</v>
      </c>
      <c r="G22" s="7"/>
      <c r="H22" s="11" t="n">
        <f aca="false">'Central scenario'!BB25</f>
        <v>52.5759107757715</v>
      </c>
      <c r="K22" s="8" t="n">
        <f aca="false">'High scenario'!AG25</f>
        <v>5284711650.71247</v>
      </c>
      <c r="L22" s="8" t="n">
        <f aca="false">K22/$B$14*100</f>
        <v>103.127914517626</v>
      </c>
      <c r="M22" s="7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0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</row>
    <row r="24" customFormat="false" ht="12.8" hidden="false" customHeight="false" outlineLevel="0" collapsed="false">
      <c r="D24" s="7" t="n">
        <f aca="false">D20+1</f>
        <v>2018</v>
      </c>
      <c r="E24" s="8" t="n">
        <f aca="false">'Central scenario'!AG27</f>
        <v>5450235053.74026</v>
      </c>
      <c r="F24" s="8" t="n">
        <f aca="false">E24/$B$14*100</f>
        <v>106.358002455501</v>
      </c>
      <c r="G24" s="7"/>
      <c r="H24" s="11" t="n">
        <f aca="false">'Central scenario'!BB27</f>
        <v>46.4292581733586</v>
      </c>
      <c r="K24" s="8" t="n">
        <f aca="false">'High scenario'!AG27</f>
        <v>5450235053.74026</v>
      </c>
      <c r="L24" s="8" t="n">
        <f aca="false">K24/$B$14*100</f>
        <v>106.358002455501</v>
      </c>
      <c r="M24" s="7"/>
    </row>
    <row r="25" customFormat="false" ht="12.8" hidden="false" customHeight="false" outlineLevel="0" collapsed="false">
      <c r="D25" s="7" t="n">
        <f aca="false">D21+1</f>
        <v>2018</v>
      </c>
      <c r="E25" s="8" t="n">
        <f aca="false">'Central scenario'!AG28</f>
        <v>5068039238.74151</v>
      </c>
      <c r="F25" s="8" t="n">
        <f aca="false">E25/$B$14*100</f>
        <v>98.8996849647311</v>
      </c>
      <c r="G25" s="9" t="n">
        <f aca="false">AVERAGE(E23:E26)/AVERAGE(E19:E22)-1</f>
        <v>-0.024817924445603</v>
      </c>
      <c r="H25" s="11" t="n">
        <f aca="false">'Central scenario'!BB28</f>
        <v>45.5379530641625</v>
      </c>
      <c r="K25" s="8" t="n">
        <f aca="false">'High scenario'!AG28</f>
        <v>5068039238.74151</v>
      </c>
      <c r="L25" s="8" t="n">
        <f aca="false">K25/$B$14*100</f>
        <v>98.8996849647311</v>
      </c>
      <c r="M25" s="9" t="n">
        <f aca="false">AVERAGE(K23:K26)/AVERAGE(K19:K22)-1</f>
        <v>-0.024817924445603</v>
      </c>
    </row>
    <row r="26" customFormat="false" ht="12.8" hidden="false" customHeight="false" outlineLevel="0" collapsed="false">
      <c r="D26" s="7" t="n">
        <f aca="false">D22+1</f>
        <v>2018</v>
      </c>
      <c r="E26" s="8" t="n">
        <f aca="false">'Central scenario'!AG29</f>
        <v>4963232196.24203</v>
      </c>
      <c r="F26" s="8" t="n">
        <f aca="false">E26/$B$14*100</f>
        <v>96.8544396544644</v>
      </c>
      <c r="G26" s="7"/>
      <c r="H26" s="11" t="n">
        <f aca="false">'Central scenario'!BB29</f>
        <v>47.1428829501671</v>
      </c>
      <c r="K26" s="8" t="n">
        <f aca="false">'High scenario'!AG29</f>
        <v>4963232196.24203</v>
      </c>
      <c r="L26" s="8" t="n">
        <f aca="false">K26/$B$14*100</f>
        <v>96.8544396544644</v>
      </c>
      <c r="M26" s="7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0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</row>
    <row r="28" customFormat="false" ht="12.8" hidden="false" customHeight="false" outlineLevel="0" collapsed="false">
      <c r="D28" s="7" t="n">
        <f aca="false">D24+1</f>
        <v>2019</v>
      </c>
      <c r="E28" s="8" t="n">
        <f aca="false">'Central scenario'!AG31</f>
        <v>5485627117.52182</v>
      </c>
      <c r="F28" s="8" t="n">
        <f aca="false">E28/$B$14*100</f>
        <v>107.048656926266</v>
      </c>
      <c r="G28" s="7"/>
      <c r="H28" s="11" t="n">
        <f aca="false">'Central scenario'!BB31</f>
        <v>42.4620464501394</v>
      </c>
      <c r="K28" s="8" t="n">
        <f aca="false">'High scenario'!AG31</f>
        <v>5485627117.52182</v>
      </c>
      <c r="L28" s="8" t="n">
        <f aca="false">K28/$B$14*100</f>
        <v>107.048656926266</v>
      </c>
      <c r="M28" s="7"/>
    </row>
    <row r="29" customFormat="false" ht="12.8" hidden="false" customHeight="false" outlineLevel="0" collapsed="false">
      <c r="D29" s="7" t="n">
        <f aca="false">D25+1</f>
        <v>2019</v>
      </c>
      <c r="E29" s="8" t="n">
        <f aca="false">'Central scenario'!AG32</f>
        <v>5069990023.3073</v>
      </c>
      <c r="F29" s="8" t="n">
        <f aca="false">E29/$B$14*100</f>
        <v>98.9377533319836</v>
      </c>
      <c r="G29" s="9" t="n">
        <f aca="false">AVERAGE(E27:E30)/AVERAGE(E23:E26)-1</f>
        <v>-0.031</v>
      </c>
      <c r="H29" s="11" t="n">
        <f aca="false">'Central scenario'!BB32</f>
        <v>44.6578693163224</v>
      </c>
      <c r="K29" s="8" t="n">
        <f aca="false">'High scenario'!AG32</f>
        <v>5069990023.3073</v>
      </c>
      <c r="L29" s="8" t="n">
        <f aca="false">K29/$B$14*100</f>
        <v>98.9377533319836</v>
      </c>
      <c r="M29" s="9" t="n">
        <f aca="false">AVERAGE(K27:K30)/AVERAGE(K23:K26)-1</f>
        <v>-0.031</v>
      </c>
    </row>
    <row r="30" customFormat="false" ht="12.8" hidden="false" customHeight="false" outlineLevel="0" collapsed="false">
      <c r="D30" s="7" t="n">
        <f aca="false">D26+1</f>
        <v>2019</v>
      </c>
      <c r="E30" s="8" t="n">
        <f aca="false">'Central scenario'!AG33</f>
        <v>4587133830.61137</v>
      </c>
      <c r="F30" s="8" t="n">
        <f aca="false">E30/$B$14*100</f>
        <v>89.515110157509</v>
      </c>
      <c r="G30" s="7"/>
      <c r="H30" s="11" t="n">
        <f aca="false">'Central scenario'!BB33</f>
        <v>44.6578693163224</v>
      </c>
      <c r="K30" s="8" t="n">
        <f aca="false">'High scenario'!AG33</f>
        <v>4587133830.61137</v>
      </c>
      <c r="L30" s="8" t="n">
        <f aca="false">K30/$B$14*100</f>
        <v>89.515110157509</v>
      </c>
      <c r="M30" s="7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0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92.7134695742798</v>
      </c>
      <c r="M31" s="7"/>
    </row>
    <row r="32" customFormat="false" ht="12.8" hidden="false" customHeight="false" outlineLevel="0" collapsed="false">
      <c r="D32" s="7" t="n">
        <f aca="false">D28+1</f>
        <v>2020</v>
      </c>
      <c r="E32" s="8" t="n">
        <f aca="false">'Central scenario'!AG35</f>
        <v>4876058469.92848</v>
      </c>
      <c r="F32" s="8" t="n">
        <f aca="false">E32/$B$14*100</f>
        <v>95.1532977209713</v>
      </c>
      <c r="G32" s="7"/>
      <c r="H32" s="11" t="n">
        <f aca="false">'Central scenario'!BB35</f>
        <v>45.8289346581612</v>
      </c>
      <c r="K32" s="8" t="n">
        <f aca="false">'High scenario'!AG35</f>
        <v>4876058469.92848</v>
      </c>
      <c r="L32" s="8" t="n">
        <f aca="false">K32/$B$14*100</f>
        <v>95.1532977209713</v>
      </c>
      <c r="M32" s="7"/>
    </row>
    <row r="33" customFormat="false" ht="12.8" hidden="false" customHeight="false" outlineLevel="0" collapsed="false">
      <c r="D33" s="7" t="n">
        <f aca="false">D29+1</f>
        <v>2020</v>
      </c>
      <c r="E33" s="8" t="n">
        <f aca="false">'Central scenario'!AG36</f>
        <v>5126112750.43764</v>
      </c>
      <c r="F33" s="8" t="n">
        <f aca="false">E33/$B$14*100</f>
        <v>100.032954014354</v>
      </c>
      <c r="G33" s="9" t="n">
        <f aca="false">AVERAGE(E31:E34)/AVERAGE(E27:E30)-1</f>
        <v>0</v>
      </c>
      <c r="H33" s="11" t="n">
        <f aca="false">'Central scenario'!BB36</f>
        <v>46.4144673290806</v>
      </c>
      <c r="K33" s="8" t="n">
        <f aca="false">'High scenario'!AG36</f>
        <v>5126112750.43764</v>
      </c>
      <c r="L33" s="8" t="n">
        <f aca="false">K33/$B$14*100</f>
        <v>100.032954014354</v>
      </c>
      <c r="M33" s="9" t="n">
        <f aca="false">AVERAGE(K31:K34)/AVERAGE(K27:K30)-1</f>
        <v>0</v>
      </c>
    </row>
    <row r="34" customFormat="false" ht="12.8" hidden="false" customHeight="false" outlineLevel="0" collapsed="false">
      <c r="D34" s="7" t="n">
        <f aca="false">D30+1</f>
        <v>2020</v>
      </c>
      <c r="E34" s="8" t="n">
        <f aca="false">'Central scenario'!AG37</f>
        <v>5251139890.69221</v>
      </c>
      <c r="F34" s="8" t="n">
        <f aca="false">E34/$B$14*100</f>
        <v>102.472782161046</v>
      </c>
      <c r="G34" s="7"/>
      <c r="H34" s="11" t="n">
        <f aca="false">'Central scenario'!BB37</f>
        <v>47</v>
      </c>
      <c r="K34" s="8" t="n">
        <f aca="false">'High scenario'!AG37</f>
        <v>5251139890.69221</v>
      </c>
      <c r="L34" s="8" t="n">
        <f aca="false">K34/$B$14*100</f>
        <v>102.472782161046</v>
      </c>
      <c r="M34" s="7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5216307282.66025</v>
      </c>
      <c r="F35" s="6" t="n">
        <f aca="false">E35/$B$14*100</f>
        <v>101.793045126943</v>
      </c>
      <c r="G35" s="7"/>
      <c r="H35" s="10" t="n">
        <f aca="false">'Central scenario'!BB38</f>
        <v>48</v>
      </c>
      <c r="K35" s="6" t="n">
        <f aca="false">'High scenario'!AG38</f>
        <v>5227621260.60726</v>
      </c>
      <c r="L35" s="6" t="n">
        <f aca="false">K35/$B$14*100</f>
        <v>102.013830484346</v>
      </c>
      <c r="M35" s="7"/>
    </row>
    <row r="36" customFormat="false" ht="12.8" hidden="false" customHeight="false" outlineLevel="0" collapsed="false">
      <c r="D36" s="7" t="n">
        <f aca="false">D32+1</f>
        <v>2021</v>
      </c>
      <c r="E36" s="8" t="n">
        <f aca="false">'Central scenario'!AG39</f>
        <v>5176175559.7607</v>
      </c>
      <c r="F36" s="8" t="n">
        <f aca="false">E36/$B$14*100</f>
        <v>101.009899108357</v>
      </c>
      <c r="G36" s="7"/>
      <c r="H36" s="11" t="n">
        <f aca="false">'Central scenario'!BB39</f>
        <v>49</v>
      </c>
      <c r="K36" s="8" t="n">
        <f aca="false">'High scenario'!AG39</f>
        <v>5262178712.8132</v>
      </c>
      <c r="L36" s="8" t="n">
        <f aca="false">K36/$B$14*100</f>
        <v>102.688198020853</v>
      </c>
      <c r="M36" s="7"/>
    </row>
    <row r="37" customFormat="false" ht="12.8" hidden="false" customHeight="false" outlineLevel="0" collapsed="false">
      <c r="D37" s="7" t="n">
        <f aca="false">D33+1</f>
        <v>2021</v>
      </c>
      <c r="E37" s="8" t="n">
        <f aca="false">'Central scenario'!AG40</f>
        <v>5168595297.41593</v>
      </c>
      <c r="F37" s="8" t="n">
        <f aca="false">E37/$B$14*100</f>
        <v>100.861974926532</v>
      </c>
      <c r="G37" s="9" t="n">
        <f aca="false">AVERAGE(E35:E38)/AVERAGE(E31:E34)-1</f>
        <v>0.0368017910643932</v>
      </c>
      <c r="H37" s="11" t="n">
        <f aca="false">'Central scenario'!BB40</f>
        <v>50</v>
      </c>
      <c r="K37" s="8" t="n">
        <f aca="false">'High scenario'!AG40</f>
        <v>5288523374.79296</v>
      </c>
      <c r="L37" s="8" t="n">
        <f aca="false">K37/$B$14*100</f>
        <v>103.202297980929</v>
      </c>
      <c r="M37" s="9" t="n">
        <f aca="false">AVERAGE(K35:K38)/AVERAGE(K31:K34)-1</f>
        <v>0.0541033859101083</v>
      </c>
    </row>
    <row r="38" customFormat="false" ht="12.8" hidden="false" customHeight="false" outlineLevel="0" collapsed="false">
      <c r="D38" s="7" t="n">
        <f aca="false">D34+1</f>
        <v>2021</v>
      </c>
      <c r="E38" s="8" t="n">
        <f aca="false">'Central scenario'!AG41</f>
        <v>5179459931.77976</v>
      </c>
      <c r="F38" s="8" t="n">
        <f aca="false">E38/$B$14*100</f>
        <v>101.073991618831</v>
      </c>
      <c r="G38" s="7"/>
      <c r="H38" s="11" t="n">
        <f aca="false">'Central scenario'!BB41</f>
        <v>51</v>
      </c>
      <c r="K38" s="8" t="n">
        <f aca="false">'High scenario'!AG41</f>
        <v>5308321751.46772</v>
      </c>
      <c r="L38" s="8" t="n">
        <f aca="false">K38/$B$14*100</f>
        <v>103.588651188492</v>
      </c>
      <c r="M38" s="7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5189818351.2746</v>
      </c>
      <c r="F39" s="6" t="n">
        <f aca="false">E39/$B$14*100</f>
        <v>101.276129837679</v>
      </c>
      <c r="G39" s="7"/>
      <c r="H39" s="10" t="n">
        <f aca="false">'Central scenario'!BB42</f>
        <v>51.125</v>
      </c>
      <c r="K39" s="6" t="n">
        <f aca="false">'High scenario'!AG42</f>
        <v>5337931455.56781</v>
      </c>
      <c r="L39" s="6" t="n">
        <f aca="false">K39/$B$14*100</f>
        <v>104.166466447895</v>
      </c>
      <c r="M39" s="7"/>
    </row>
    <row r="40" customFormat="false" ht="12.8" hidden="false" customHeight="false" outlineLevel="0" collapsed="false">
      <c r="D40" s="7" t="n">
        <f aca="false">D36+1</f>
        <v>2022</v>
      </c>
      <c r="E40" s="8" t="n">
        <f aca="false">'Central scenario'!AG43</f>
        <v>5200955891.09433</v>
      </c>
      <c r="F40" s="8" t="n">
        <f aca="false">E40/$B$14*100</f>
        <v>101.493472112978</v>
      </c>
      <c r="G40" s="7"/>
      <c r="H40" s="11" t="n">
        <f aca="false">'Central scenario'!BB43</f>
        <v>51.25</v>
      </c>
      <c r="K40" s="8" t="n">
        <f aca="false">'High scenario'!AG43</f>
        <v>5350407007.80315</v>
      </c>
      <c r="L40" s="8" t="n">
        <f aca="false">K40/$B$14*100</f>
        <v>104.409919216849</v>
      </c>
      <c r="M40" s="7"/>
    </row>
    <row r="41" customFormat="false" ht="12.8" hidden="false" customHeight="false" outlineLevel="0" collapsed="false">
      <c r="D41" s="7" t="n">
        <f aca="false">D37+1</f>
        <v>2022</v>
      </c>
      <c r="E41" s="8" t="n">
        <f aca="false">'Central scenario'!AG44</f>
        <v>5216324808.50639</v>
      </c>
      <c r="F41" s="8" t="n">
        <f aca="false">E41/$B$14*100</f>
        <v>101.793387133107</v>
      </c>
      <c r="G41" s="9" t="n">
        <f aca="false">AVERAGE(E39:E42)/AVERAGE(E35:E38)-1</f>
        <v>0.00467887452570359</v>
      </c>
      <c r="H41" s="11" t="n">
        <f aca="false">'Central scenario'!BB44</f>
        <v>51.375</v>
      </c>
      <c r="K41" s="8" t="n">
        <f aca="false">'High scenario'!AG44</f>
        <v>5365670885.80775</v>
      </c>
      <c r="L41" s="8" t="n">
        <f aca="false">K41/$B$14*100</f>
        <v>104.707784457208</v>
      </c>
      <c r="M41" s="9" t="n">
        <f aca="false">AVERAGE(K39:K42)/AVERAGE(K35:K38)-1</f>
        <v>0.0168453096149765</v>
      </c>
    </row>
    <row r="42" customFormat="false" ht="12.8" hidden="false" customHeight="false" outlineLevel="0" collapsed="false">
      <c r="D42" s="7" t="n">
        <f aca="false">D38+1</f>
        <v>2022</v>
      </c>
      <c r="E42" s="8" t="n">
        <f aca="false">'Central scenario'!AG45</f>
        <v>5230481395.97399</v>
      </c>
      <c r="F42" s="8" t="n">
        <f aca="false">E42/$B$14*100</f>
        <v>102.06964427611</v>
      </c>
      <c r="G42" s="7"/>
      <c r="H42" s="11" t="n">
        <f aca="false">'Central scenario'!BB45</f>
        <v>51.5</v>
      </c>
      <c r="K42" s="8" t="n">
        <f aca="false">'High scenario'!AG45</f>
        <v>5387846815.94768</v>
      </c>
      <c r="L42" s="8" t="n">
        <f aca="false">K42/$B$14*100</f>
        <v>105.140534165985</v>
      </c>
      <c r="M42" s="7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5251964287.77165</v>
      </c>
      <c r="F43" s="6" t="n">
        <f aca="false">E43/$B$14*100</f>
        <v>102.48886976566</v>
      </c>
      <c r="G43" s="7"/>
      <c r="H43" s="10" t="n">
        <f aca="false">'Central scenario'!BB46</f>
        <v>51.625</v>
      </c>
      <c r="K43" s="6" t="n">
        <f aca="false">'High scenario'!AG46</f>
        <v>5391363304.44493</v>
      </c>
      <c r="L43" s="6" t="n">
        <f aca="false">K43/$B$14*100</f>
        <v>105.209156287515</v>
      </c>
      <c r="M43" s="7"/>
    </row>
    <row r="44" customFormat="false" ht="12.8" hidden="false" customHeight="false" outlineLevel="0" collapsed="false">
      <c r="D44" s="7" t="n">
        <f aca="false">D40+1</f>
        <v>2023</v>
      </c>
      <c r="E44" s="8" t="n">
        <f aca="false">'Central scenario'!AG47</f>
        <v>5244118231.69152</v>
      </c>
      <c r="F44" s="8" t="n">
        <f aca="false">E44/$B$14*100</f>
        <v>102.33575878171</v>
      </c>
      <c r="G44" s="7"/>
      <c r="H44" s="11" t="n">
        <f aca="false">'Central scenario'!BB47</f>
        <v>51.75</v>
      </c>
      <c r="K44" s="8" t="n">
        <f aca="false">'High scenario'!AG47</f>
        <v>5455607208.24074</v>
      </c>
      <c r="L44" s="8" t="n">
        <f aca="false">K44/$B$14*100</f>
        <v>106.462836763732</v>
      </c>
      <c r="M44" s="7"/>
    </row>
    <row r="45" customFormat="false" ht="12.8" hidden="false" customHeight="false" outlineLevel="0" collapsed="false">
      <c r="D45" s="7" t="n">
        <f aca="false">D41+1</f>
        <v>2023</v>
      </c>
      <c r="E45" s="8" t="n">
        <f aca="false">'Central scenario'!AG48</f>
        <v>5279892616.42094</v>
      </c>
      <c r="F45" s="8" t="n">
        <f aca="false">E45/$B$14*100</f>
        <v>103.033874011857</v>
      </c>
      <c r="G45" s="9" t="n">
        <f aca="false">AVERAGE(E43:E46)/AVERAGE(E39:E42)-1</f>
        <v>0.0116269752024145</v>
      </c>
      <c r="H45" s="11" t="n">
        <f aca="false">'Central scenario'!BB48</f>
        <v>51.875</v>
      </c>
      <c r="K45" s="8" t="n">
        <f aca="false">'High scenario'!AG48</f>
        <v>5475318851.84261</v>
      </c>
      <c r="L45" s="8" t="n">
        <f aca="false">K45/$B$14*100</f>
        <v>106.847497428444</v>
      </c>
      <c r="M45" s="9" t="n">
        <f aca="false">AVERAGE(K43:K46)/AVERAGE(K39:K42)-1</f>
        <v>0.0180414900728827</v>
      </c>
    </row>
    <row r="46" customFormat="false" ht="12.8" hidden="false" customHeight="false" outlineLevel="0" collapsed="false">
      <c r="D46" s="7" t="n">
        <f aca="false">D42+1</f>
        <v>2023</v>
      </c>
      <c r="E46" s="8" t="n">
        <f aca="false">'Central scenario'!AG49</f>
        <v>5303883342.09904</v>
      </c>
      <c r="F46" s="8" t="n">
        <f aca="false">E46/$B$14*100</f>
        <v>103.502038345216</v>
      </c>
      <c r="G46" s="7"/>
      <c r="H46" s="11" t="n">
        <f aca="false">'Central scenario'!BB49</f>
        <v>52</v>
      </c>
      <c r="K46" s="8" t="n">
        <f aca="false">'High scenario'!AG49</f>
        <v>5506409835.74542</v>
      </c>
      <c r="L46" s="8" t="n">
        <f aca="false">K46/$B$14*100</f>
        <v>107.454218956905</v>
      </c>
      <c r="M46" s="7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5329706309.06624</v>
      </c>
      <c r="F47" s="6" t="n">
        <f aca="false">E47/$B$14*100</f>
        <v>104.00595774631</v>
      </c>
      <c r="G47" s="7"/>
      <c r="H47" s="10" t="n">
        <f aca="false">'Central scenario'!BB50</f>
        <v>52</v>
      </c>
      <c r="K47" s="6" t="n">
        <f aca="false">'High scenario'!AG50</f>
        <v>5559561669.42437</v>
      </c>
      <c r="L47" s="6" t="n">
        <f aca="false">K47/$B$14*100</f>
        <v>108.491444471255</v>
      </c>
      <c r="M47" s="7"/>
    </row>
    <row r="48" customFormat="false" ht="12.8" hidden="false" customHeight="false" outlineLevel="0" collapsed="false">
      <c r="D48" s="7" t="n">
        <f aca="false">D44+1</f>
        <v>2024</v>
      </c>
      <c r="E48" s="8" t="n">
        <f aca="false">'Central scenario'!AG51</f>
        <v>5290936143.03698</v>
      </c>
      <c r="F48" s="8" t="n">
        <f aca="false">E48/$B$14*100</f>
        <v>103.249381677006</v>
      </c>
      <c r="G48" s="7"/>
      <c r="H48" s="11" t="n">
        <f aca="false">'Central scenario'!BB51</f>
        <v>52</v>
      </c>
      <c r="K48" s="8" t="n">
        <f aca="false">'High scenario'!AG51</f>
        <v>5592171358.86842</v>
      </c>
      <c r="L48" s="8" t="n">
        <f aca="false">K48/$B$14*100</f>
        <v>109.127802609164</v>
      </c>
      <c r="M48" s="7"/>
    </row>
    <row r="49" customFormat="false" ht="12.8" hidden="false" customHeight="false" outlineLevel="0" collapsed="false">
      <c r="D49" s="7" t="n">
        <f aca="false">D45+1</f>
        <v>2024</v>
      </c>
      <c r="E49" s="8" t="n">
        <f aca="false">'Central scenario'!AG52</f>
        <v>5330617742.14749</v>
      </c>
      <c r="F49" s="8" t="n">
        <f aca="false">E49/$B$14*100</f>
        <v>104.023743805248</v>
      </c>
      <c r="G49" s="9" t="n">
        <f aca="false">AVERAGE(E47:E50)/AVERAGE(E43:E46)-1</f>
        <v>0.0110203974479668</v>
      </c>
      <c r="H49" s="11" t="n">
        <f aca="false">'Central scenario'!BB52</f>
        <v>52</v>
      </c>
      <c r="K49" s="8" t="n">
        <f aca="false">'High scenario'!AG52</f>
        <v>5669077877.561</v>
      </c>
      <c r="L49" s="8" t="n">
        <f aca="false">K49/$B$14*100</f>
        <v>110.628586267721</v>
      </c>
      <c r="M49" s="9" t="n">
        <f aca="false">AVERAGE(K47:K50)/AVERAGE(K43:K46)-1</f>
        <v>0.0325807035799583</v>
      </c>
    </row>
    <row r="50" customFormat="false" ht="12.8" hidden="false" customHeight="false" outlineLevel="0" collapsed="false">
      <c r="D50" s="7" t="n">
        <f aca="false">D46+1</f>
        <v>2024</v>
      </c>
      <c r="E50" s="8" t="n">
        <f aca="false">'Central scenario'!AG53</f>
        <v>5360906702.3067</v>
      </c>
      <c r="F50" s="8" t="n">
        <f aca="false">E50/$B$14*100</f>
        <v>104.614814331056</v>
      </c>
      <c r="G50" s="7"/>
      <c r="H50" s="7" t="n">
        <v>52</v>
      </c>
      <c r="K50" s="8" t="n">
        <f aca="false">'High scenario'!AG53</f>
        <v>5719082672.6001</v>
      </c>
      <c r="L50" s="8" t="n">
        <f aca="false">K50/$B$14*100</f>
        <v>111.604399248467</v>
      </c>
      <c r="M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5367781087.48517</v>
      </c>
      <c r="F51" s="6" t="n">
        <f aca="false">E51/$B$14*100</f>
        <v>104.748963751857</v>
      </c>
      <c r="G51" s="7"/>
      <c r="H51" s="3" t="n">
        <f aca="false">H50</f>
        <v>52</v>
      </c>
      <c r="K51" s="6" t="n">
        <f aca="false">'High scenario'!AG54</f>
        <v>5772542738.90642</v>
      </c>
      <c r="L51" s="6" t="n">
        <f aca="false">K51/$B$14*100</f>
        <v>112.647639733953</v>
      </c>
      <c r="M51" s="7"/>
    </row>
    <row r="52" customFormat="false" ht="12.8" hidden="false" customHeight="false" outlineLevel="0" collapsed="false">
      <c r="D52" s="7" t="n">
        <f aca="false">D48+1</f>
        <v>2025</v>
      </c>
      <c r="E52" s="8" t="n">
        <f aca="false">'Central scenario'!AG55</f>
        <v>5432801917.80357</v>
      </c>
      <c r="F52" s="8" t="n">
        <f aca="false">E52/$B$14*100</f>
        <v>106.017805473815</v>
      </c>
      <c r="G52" s="7"/>
      <c r="H52" s="3" t="n">
        <f aca="false">H51</f>
        <v>52</v>
      </c>
      <c r="K52" s="8" t="n">
        <f aca="false">'High scenario'!AG55</f>
        <v>5824156458.42003</v>
      </c>
      <c r="L52" s="8" t="n">
        <f aca="false">K52/$B$14*100</f>
        <v>113.65484989143</v>
      </c>
      <c r="M52" s="7"/>
    </row>
    <row r="53" customFormat="false" ht="12.8" hidden="false" customHeight="false" outlineLevel="0" collapsed="false">
      <c r="D53" s="7" t="n">
        <f aca="false">D49+1</f>
        <v>2025</v>
      </c>
      <c r="E53" s="8" t="n">
        <f aca="false">'Central scenario'!AG56</f>
        <v>5452433862.29519</v>
      </c>
      <c r="F53" s="8" t="n">
        <f aca="false">E53/$B$14*100</f>
        <v>106.400910859153</v>
      </c>
      <c r="G53" s="9" t="n">
        <f aca="false">AVERAGE(E51:E54)/AVERAGE(E47:E50)-1</f>
        <v>0.0196619852503208</v>
      </c>
      <c r="H53" s="3" t="n">
        <f aca="false">H52</f>
        <v>52</v>
      </c>
      <c r="K53" s="8" t="n">
        <f aca="false">'High scenario'!AG56</f>
        <v>5886384265.53452</v>
      </c>
      <c r="L53" s="8" t="n">
        <f aca="false">K53/$B$14*100</f>
        <v>114.86918747442</v>
      </c>
      <c r="M53" s="9" t="n">
        <f aca="false">AVERAGE(K51:K54)/AVERAGE(K47:K50)-1</f>
        <v>0.0394672305192076</v>
      </c>
    </row>
    <row r="54" customFormat="false" ht="12.8" hidden="false" customHeight="false" outlineLevel="0" collapsed="false">
      <c r="D54" s="7" t="n">
        <f aca="false">D50+1</f>
        <v>2025</v>
      </c>
      <c r="E54" s="8" t="n">
        <f aca="false">'Central scenario'!AG57</f>
        <v>5478189540.14597</v>
      </c>
      <c r="F54" s="8" t="n">
        <f aca="false">E54/$B$14*100</f>
        <v>106.90351715431</v>
      </c>
      <c r="G54" s="7"/>
      <c r="H54" s="3" t="n">
        <f aca="false">H53</f>
        <v>52</v>
      </c>
      <c r="K54" s="8" t="n">
        <f aca="false">'High scenario'!AG57</f>
        <v>5946397291.33218</v>
      </c>
      <c r="L54" s="8" t="n">
        <f aca="false">K54/$B$14*100</f>
        <v>116.040304955081</v>
      </c>
      <c r="M54" s="7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5513876266.27237</v>
      </c>
      <c r="F55" s="6" t="n">
        <f aca="false">E55/$B$14*100</f>
        <v>107.599921780451</v>
      </c>
      <c r="G55" s="7"/>
      <c r="H55" s="3" t="n">
        <f aca="false">H54</f>
        <v>52</v>
      </c>
      <c r="K55" s="6" t="n">
        <f aca="false">'High scenario'!AG58</f>
        <v>5987558941.47142</v>
      </c>
      <c r="L55" s="6" t="n">
        <f aca="false">K55/$B$14*100</f>
        <v>116.843549373609</v>
      </c>
      <c r="M55" s="7"/>
    </row>
    <row r="56" customFormat="false" ht="12.8" hidden="false" customHeight="false" outlineLevel="0" collapsed="false">
      <c r="D56" s="7" t="n">
        <f aca="false">D52+1</f>
        <v>2026</v>
      </c>
      <c r="E56" s="8" t="n">
        <f aca="false">'Central scenario'!AG59</f>
        <v>5544964415.75059</v>
      </c>
      <c r="F56" s="8" t="n">
        <f aca="false">E56/$B$14*100</f>
        <v>108.206587996851</v>
      </c>
      <c r="G56" s="7"/>
      <c r="H56" s="3" t="n">
        <f aca="false">H55</f>
        <v>52</v>
      </c>
      <c r="K56" s="8" t="n">
        <f aca="false">'High scenario'!AG59</f>
        <v>6030556854.11994</v>
      </c>
      <c r="L56" s="8" t="n">
        <f aca="false">K56/$B$14*100</f>
        <v>117.682627331525</v>
      </c>
      <c r="M56" s="7"/>
    </row>
    <row r="57" customFormat="false" ht="12.8" hidden="false" customHeight="false" outlineLevel="0" collapsed="false">
      <c r="D57" s="7" t="n">
        <f aca="false">D53+1</f>
        <v>2026</v>
      </c>
      <c r="E57" s="8" t="n">
        <f aca="false">'Central scenario'!AG60</f>
        <v>5571466518.11185</v>
      </c>
      <c r="F57" s="8" t="n">
        <f aca="false">E57/$B$14*100</f>
        <v>108.723760309645</v>
      </c>
      <c r="G57" s="9" t="n">
        <f aca="false">AVERAGE(E55:E58)/AVERAGE(E51:E54)-1</f>
        <v>0.0215564169782787</v>
      </c>
      <c r="H57" s="3" t="n">
        <f aca="false">H56</f>
        <v>52</v>
      </c>
      <c r="K57" s="8" t="n">
        <f aca="false">'High scenario'!AG60</f>
        <v>6098494866.374</v>
      </c>
      <c r="L57" s="8" t="n">
        <f aca="false">K57/$B$14*100</f>
        <v>119.008396074137</v>
      </c>
      <c r="M57" s="9" t="n">
        <f aca="false">AVERAGE(K55:K58)/AVERAGE(K51:K54)-1</f>
        <v>0.035916790580244</v>
      </c>
    </row>
    <row r="58" customFormat="false" ht="12.8" hidden="false" customHeight="false" outlineLevel="0" collapsed="false">
      <c r="D58" s="7" t="n">
        <f aca="false">D54+1</f>
        <v>2026</v>
      </c>
      <c r="E58" s="8" t="n">
        <f aca="false">'Central scenario'!AG61</f>
        <v>5569346154.36116</v>
      </c>
      <c r="F58" s="8" t="n">
        <f aca="false">E58/$B$14*100</f>
        <v>108.682382708353</v>
      </c>
      <c r="G58" s="7"/>
      <c r="H58" s="3" t="n">
        <f aca="false">H57</f>
        <v>52</v>
      </c>
      <c r="K58" s="8" t="n">
        <f aca="false">'High scenario'!AG61</f>
        <v>6154381845.87999</v>
      </c>
      <c r="L58" s="8" t="n">
        <f aca="false">K58/$B$14*100</f>
        <v>120.098996285856</v>
      </c>
      <c r="M58" s="7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5615078229.30969</v>
      </c>
      <c r="F59" s="6" t="n">
        <f aca="false">E59/$B$14*100</f>
        <v>109.57481617071</v>
      </c>
      <c r="G59" s="7"/>
      <c r="H59" s="3" t="n">
        <f aca="false">H58</f>
        <v>52</v>
      </c>
      <c r="K59" s="6" t="n">
        <f aca="false">'High scenario'!AG62</f>
        <v>6181137074.74825</v>
      </c>
      <c r="L59" s="6" t="n">
        <f aca="false">K59/$B$14*100</f>
        <v>120.621108207564</v>
      </c>
      <c r="M59" s="7"/>
    </row>
    <row r="60" customFormat="false" ht="12.8" hidden="false" customHeight="false" outlineLevel="0" collapsed="false">
      <c r="D60" s="7" t="n">
        <f aca="false">D56+1</f>
        <v>2027</v>
      </c>
      <c r="E60" s="8" t="n">
        <f aca="false">'Central scenario'!AG63</f>
        <v>5660770972.00877</v>
      </c>
      <c r="F60" s="8" t="n">
        <f aca="false">E60/$B$14*100</f>
        <v>110.466482088284</v>
      </c>
      <c r="G60" s="7"/>
      <c r="H60" s="3" t="n">
        <f aca="false">H59</f>
        <v>52</v>
      </c>
      <c r="K60" s="8" t="n">
        <f aca="false">'High scenario'!AG63</f>
        <v>6191721436.594</v>
      </c>
      <c r="L60" s="8" t="n">
        <f aca="false">K60/$B$14*100</f>
        <v>120.827655553152</v>
      </c>
      <c r="M60" s="7"/>
    </row>
    <row r="61" customFormat="false" ht="12.8" hidden="false" customHeight="false" outlineLevel="0" collapsed="false">
      <c r="D61" s="7" t="n">
        <f aca="false">D57+1</f>
        <v>2027</v>
      </c>
      <c r="E61" s="8" t="n">
        <f aca="false">'Central scenario'!AG64</f>
        <v>5689550039.18338</v>
      </c>
      <c r="F61" s="8" t="n">
        <f aca="false">E61/$B$14*100</f>
        <v>111.028087976295</v>
      </c>
      <c r="G61" s="9" t="n">
        <f aca="false">AVERAGE(E59:E62)/AVERAGE(E55:E58)-1</f>
        <v>0.0230075153867377</v>
      </c>
      <c r="H61" s="3" t="n">
        <f aca="false">H60</f>
        <v>52</v>
      </c>
      <c r="K61" s="8" t="n">
        <f aca="false">'High scenario'!AG64</f>
        <v>6254497590.25233</v>
      </c>
      <c r="L61" s="8" t="n">
        <f aca="false">K61/$B$14*100</f>
        <v>122.05269378345</v>
      </c>
      <c r="M61" s="9" t="n">
        <f aca="false">AVERAGE(K59:K62)/AVERAGE(K55:K58)-1</f>
        <v>0.0288765302003939</v>
      </c>
    </row>
    <row r="62" customFormat="false" ht="12.8" hidden="false" customHeight="false" outlineLevel="0" collapsed="false">
      <c r="D62" s="7" t="n">
        <f aca="false">D58+1</f>
        <v>2027</v>
      </c>
      <c r="E62" s="8" t="n">
        <f aca="false">'Central scenario'!AG65</f>
        <v>5745012980.12796</v>
      </c>
      <c r="F62" s="8" t="n">
        <f aca="false">E62/$B$14*100</f>
        <v>112.110413334928</v>
      </c>
      <c r="G62" s="7"/>
      <c r="H62" s="3" t="n">
        <f aca="false">H61</f>
        <v>52</v>
      </c>
      <c r="K62" s="8" t="n">
        <f aca="false">'High scenario'!AG65</f>
        <v>6344498454.39711</v>
      </c>
      <c r="L62" s="8" t="n">
        <f aca="false">K62/$B$14*100</f>
        <v>123.809005581991</v>
      </c>
      <c r="M62" s="7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5796573027.11011</v>
      </c>
      <c r="F63" s="6" t="n">
        <f aca="false">E63/$B$14*100</f>
        <v>113.116576105793</v>
      </c>
      <c r="G63" s="7"/>
      <c r="H63" s="3" t="n">
        <f aca="false">H62</f>
        <v>52</v>
      </c>
      <c r="K63" s="6" t="n">
        <f aca="false">'High scenario'!AG66</f>
        <v>6395242955.76492</v>
      </c>
      <c r="L63" s="6" t="n">
        <f aca="false">K63/$B$14*100</f>
        <v>124.799253479167</v>
      </c>
      <c r="M63" s="7"/>
    </row>
    <row r="64" customFormat="false" ht="12.8" hidden="false" customHeight="false" outlineLevel="0" collapsed="false">
      <c r="D64" s="7" t="n">
        <f aca="false">D60+1</f>
        <v>2028</v>
      </c>
      <c r="E64" s="8" t="n">
        <f aca="false">'Central scenario'!AG67</f>
        <v>5806931977.21106</v>
      </c>
      <c r="F64" s="8" t="n">
        <f aca="false">E64/$B$14*100</f>
        <v>113.318724679094</v>
      </c>
      <c r="G64" s="7"/>
      <c r="H64" s="3" t="n">
        <f aca="false">H63</f>
        <v>52</v>
      </c>
      <c r="K64" s="8" t="n">
        <f aca="false">'High scenario'!AG67</f>
        <v>6438081344.38877</v>
      </c>
      <c r="L64" s="8" t="n">
        <f aca="false">K64/$B$14*100</f>
        <v>125.635218423343</v>
      </c>
      <c r="M64" s="7"/>
    </row>
    <row r="65" customFormat="false" ht="12.8" hidden="false" customHeight="false" outlineLevel="0" collapsed="false">
      <c r="D65" s="7" t="n">
        <f aca="false">D61+1</f>
        <v>2028</v>
      </c>
      <c r="E65" s="8" t="n">
        <f aca="false">'Central scenario'!AG68</f>
        <v>5805627049.1553</v>
      </c>
      <c r="F65" s="8" t="n">
        <f aca="false">E65/$B$14*100</f>
        <v>113.293259806481</v>
      </c>
      <c r="G65" s="9" t="n">
        <f aca="false">AVERAGE(E63:E66)/AVERAGE(E59:E62)-1</f>
        <v>0.0244566860260387</v>
      </c>
      <c r="H65" s="3" t="n">
        <f aca="false">H64</f>
        <v>52</v>
      </c>
      <c r="K65" s="8" t="n">
        <f aca="false">'High scenario'!AG68</f>
        <v>6490099575.87123</v>
      </c>
      <c r="L65" s="8" t="n">
        <f aca="false">K65/$B$14*100</f>
        <v>126.6503223844</v>
      </c>
      <c r="M65" s="9" t="n">
        <f aca="false">AVERAGE(K63:K66)/AVERAGE(K59:K62)-1</f>
        <v>0.036076462499814</v>
      </c>
    </row>
    <row r="66" customFormat="false" ht="12.8" hidden="false" customHeight="false" outlineLevel="0" collapsed="false">
      <c r="D66" s="7" t="n">
        <f aca="false">D62+1</f>
        <v>2028</v>
      </c>
      <c r="E66" s="8" t="n">
        <f aca="false">'Central scenario'!AG69</f>
        <v>5856701588.35517</v>
      </c>
      <c r="F66" s="8" t="n">
        <f aca="false">E66/$B$14*100</f>
        <v>114.289948190022</v>
      </c>
      <c r="G66" s="7"/>
      <c r="H66" s="3" t="n">
        <f aca="false">H65</f>
        <v>52</v>
      </c>
      <c r="K66" s="8" t="n">
        <f aca="false">'High scenario'!AG69</f>
        <v>6549326854.40682</v>
      </c>
      <c r="L66" s="8" t="n">
        <f aca="false">K66/$B$14*100</f>
        <v>127.806106487986</v>
      </c>
      <c r="M66" s="7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5875313888.6886</v>
      </c>
      <c r="F67" s="6" t="n">
        <f aca="false">E67/$B$14*100</f>
        <v>114.653155843462</v>
      </c>
      <c r="G67" s="7"/>
      <c r="H67" s="3" t="n">
        <f aca="false">H66</f>
        <v>52</v>
      </c>
      <c r="K67" s="6" t="n">
        <f aca="false">'High scenario'!AG70</f>
        <v>6603926084.85736</v>
      </c>
      <c r="L67" s="6" t="n">
        <f aca="false">K67/$B$14*100</f>
        <v>128.871577064772</v>
      </c>
      <c r="M67" s="7"/>
    </row>
    <row r="68" customFormat="false" ht="12.8" hidden="false" customHeight="false" outlineLevel="0" collapsed="false">
      <c r="D68" s="7" t="n">
        <f aca="false">D64+1</f>
        <v>2029</v>
      </c>
      <c r="E68" s="8" t="n">
        <f aca="false">'Central scenario'!AG71</f>
        <v>5920936120.91836</v>
      </c>
      <c r="F68" s="8" t="n">
        <f aca="false">E68/$B$14*100</f>
        <v>115.543445792368</v>
      </c>
      <c r="G68" s="7"/>
      <c r="H68" s="3" t="n">
        <f aca="false">H67</f>
        <v>52</v>
      </c>
      <c r="K68" s="8" t="n">
        <f aca="false">'High scenario'!AG71</f>
        <v>6625802823.35819</v>
      </c>
      <c r="L68" s="8" t="n">
        <f aca="false">K68/$B$14*100</f>
        <v>129.298488231767</v>
      </c>
      <c r="M68" s="7"/>
    </row>
    <row r="69" customFormat="false" ht="12.8" hidden="false" customHeight="false" outlineLevel="0" collapsed="false">
      <c r="D69" s="7" t="n">
        <f aca="false">D65+1</f>
        <v>2029</v>
      </c>
      <c r="E69" s="8" t="n">
        <f aca="false">'Central scenario'!AG72</f>
        <v>5926784530.31224</v>
      </c>
      <c r="F69" s="8" t="n">
        <f aca="false">E69/$B$14*100</f>
        <v>115.657573923456</v>
      </c>
      <c r="G69" s="9" t="n">
        <f aca="false">AVERAGE(E67:E70)/AVERAGE(E63:E66)-1</f>
        <v>0.0177392759202324</v>
      </c>
      <c r="H69" s="3" t="n">
        <f aca="false">H68</f>
        <v>52</v>
      </c>
      <c r="K69" s="8" t="n">
        <f aca="false">'High scenario'!AG72</f>
        <v>6657337497.17581</v>
      </c>
      <c r="L69" s="8" t="n">
        <f aca="false">K69/$B$14*100</f>
        <v>129.913868097453</v>
      </c>
      <c r="M69" s="9" t="n">
        <f aca="false">AVERAGE(K67:K70)/AVERAGE(K63:K66)-1</f>
        <v>0.0272445793692018</v>
      </c>
    </row>
    <row r="70" customFormat="false" ht="12.8" hidden="false" customHeight="false" outlineLevel="0" collapsed="false">
      <c r="D70" s="7" t="n">
        <f aca="false">D66+1</f>
        <v>2029</v>
      </c>
      <c r="E70" s="8" t="n">
        <f aca="false">'Central scenario'!AG73</f>
        <v>5955518144.39912</v>
      </c>
      <c r="F70" s="8" t="n">
        <f aca="false">E70/$B$14*100</f>
        <v>116.21829282227</v>
      </c>
      <c r="G70" s="7"/>
      <c r="H70" s="3" t="n">
        <f aca="false">H69</f>
        <v>52</v>
      </c>
      <c r="K70" s="8" t="n">
        <f aca="false">'High scenario'!AG73</f>
        <v>6690576535.8152</v>
      </c>
      <c r="L70" s="8" t="n">
        <f aca="false">K70/$B$14*100</f>
        <v>130.562507599854</v>
      </c>
      <c r="M70" s="7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5980321613.87395</v>
      </c>
      <c r="F71" s="6" t="n">
        <f aca="false">E71/$B$14*100</f>
        <v>116.70231735356</v>
      </c>
      <c r="G71" s="7"/>
      <c r="H71" s="3" t="n">
        <f aca="false">H70</f>
        <v>52</v>
      </c>
      <c r="K71" s="6" t="n">
        <f aca="false">'High scenario'!AG74</f>
        <v>6748624300.8642</v>
      </c>
      <c r="L71" s="6" t="n">
        <f aca="false">K71/$B$14*100</f>
        <v>131.695274219411</v>
      </c>
      <c r="M71" s="7"/>
    </row>
    <row r="72" customFormat="false" ht="12.8" hidden="false" customHeight="false" outlineLevel="0" collapsed="false">
      <c r="D72" s="7" t="n">
        <f aca="false">D68+1</f>
        <v>2030</v>
      </c>
      <c r="E72" s="8" t="n">
        <f aca="false">'Central scenario'!AG75</f>
        <v>6003429691.85264</v>
      </c>
      <c r="F72" s="8" t="n">
        <f aca="false">E72/$B$14*100</f>
        <v>117.153257357095</v>
      </c>
      <c r="G72" s="7"/>
      <c r="H72" s="3" t="n">
        <f aca="false">H71</f>
        <v>52</v>
      </c>
      <c r="K72" s="8" t="n">
        <f aca="false">'High scenario'!AG75</f>
        <v>6812819914.37286</v>
      </c>
      <c r="L72" s="8" t="n">
        <f aca="false">K72/$B$14*100</f>
        <v>132.948012340219</v>
      </c>
      <c r="M72" s="7"/>
    </row>
    <row r="73" customFormat="false" ht="12.8" hidden="false" customHeight="false" outlineLevel="0" collapsed="false">
      <c r="D73" s="7" t="n">
        <f aca="false">D69+1</f>
        <v>2030</v>
      </c>
      <c r="E73" s="8" t="n">
        <f aca="false">'Central scenario'!AG76</f>
        <v>5974906383.65829</v>
      </c>
      <c r="F73" s="8" t="n">
        <f aca="false">E73/$B$14*100</f>
        <v>116.596642449102</v>
      </c>
      <c r="G73" s="9" t="n">
        <f aca="false">AVERAGE(E71:E74)/AVERAGE(E67:E70)-1</f>
        <v>0.0128433464683169</v>
      </c>
      <c r="H73" s="3" t="n">
        <f aca="false">H72</f>
        <v>52</v>
      </c>
      <c r="K73" s="8" t="n">
        <f aca="false">'High scenario'!AG76</f>
        <v>6841682129.24813</v>
      </c>
      <c r="L73" s="8" t="n">
        <f aca="false">K73/$B$14*100</f>
        <v>133.511240804736</v>
      </c>
      <c r="M73" s="9" t="n">
        <f aca="false">AVERAGE(K71:K74)/AVERAGE(K67:K70)-1</f>
        <v>0.0266294303034071</v>
      </c>
    </row>
    <row r="74" customFormat="false" ht="12.8" hidden="false" customHeight="false" outlineLevel="0" collapsed="false">
      <c r="D74" s="7" t="n">
        <f aca="false">D70+1</f>
        <v>2030</v>
      </c>
      <c r="E74" s="8" t="n">
        <f aca="false">'Central scenario'!AG77</f>
        <v>6024006850.92643</v>
      </c>
      <c r="F74" s="8" t="n">
        <f aca="false">E74/$B$14*100</f>
        <v>117.554808026693</v>
      </c>
      <c r="G74" s="7"/>
      <c r="H74" s="3" t="n">
        <f aca="false">H73</f>
        <v>52</v>
      </c>
      <c r="K74" s="8" t="n">
        <f aca="false">'High scenario'!AG77</f>
        <v>6882264087.05307</v>
      </c>
      <c r="L74" s="8" t="n">
        <f aca="false">K74/$B$14*100</f>
        <v>134.303172882034</v>
      </c>
      <c r="M74" s="7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6026868252.82352</v>
      </c>
      <c r="F75" s="6" t="n">
        <f aca="false">E75/$B$14*100</f>
        <v>117.610646534023</v>
      </c>
      <c r="G75" s="7"/>
      <c r="H75" s="3" t="n">
        <f aca="false">H74</f>
        <v>52</v>
      </c>
      <c r="K75" s="6" t="n">
        <f aca="false">'High scenario'!AG78</f>
        <v>6969817061.64693</v>
      </c>
      <c r="L75" s="6" t="n">
        <f aca="false">K75/$B$14*100</f>
        <v>136.011715613681</v>
      </c>
      <c r="M75" s="7"/>
    </row>
    <row r="76" customFormat="false" ht="12.8" hidden="false" customHeight="false" outlineLevel="0" collapsed="false">
      <c r="D76" s="7" t="n">
        <f aca="false">D72+1</f>
        <v>2031</v>
      </c>
      <c r="E76" s="8" t="n">
        <f aca="false">'Central scenario'!AG79</f>
        <v>6037299719.57284</v>
      </c>
      <c r="F76" s="8" t="n">
        <f aca="false">E76/$B$14*100</f>
        <v>117.81421022535</v>
      </c>
      <c r="G76" s="7"/>
      <c r="H76" s="3" t="n">
        <f aca="false">H75</f>
        <v>52</v>
      </c>
      <c r="K76" s="8" t="n">
        <f aca="false">'High scenario'!AG79</f>
        <v>7004926778.05803</v>
      </c>
      <c r="L76" s="8" t="n">
        <f aca="false">K76/$B$14*100</f>
        <v>136.69686024826</v>
      </c>
      <c r="M76" s="7"/>
    </row>
    <row r="77" customFormat="false" ht="12.8" hidden="false" customHeight="false" outlineLevel="0" collapsed="false">
      <c r="D77" s="7" t="n">
        <f aca="false">D73+1</f>
        <v>2031</v>
      </c>
      <c r="E77" s="8" t="n">
        <f aca="false">'Central scenario'!AG80</f>
        <v>6032503618.41153</v>
      </c>
      <c r="F77" s="8" t="n">
        <f aca="false">E77/$B$14*100</f>
        <v>117.720617245586</v>
      </c>
      <c r="G77" s="9" t="n">
        <f aca="false">AVERAGE(E75:E78)/AVERAGE(E71:E74)-1</f>
        <v>0.00747331949748697</v>
      </c>
      <c r="H77" s="3" t="n">
        <f aca="false">H76</f>
        <v>52</v>
      </c>
      <c r="K77" s="8" t="n">
        <f aca="false">'High scenario'!AG80</f>
        <v>7063399150.45133</v>
      </c>
      <c r="L77" s="8" t="n">
        <f aca="false">K77/$B$14*100</f>
        <v>137.837912820354</v>
      </c>
      <c r="M77" s="9" t="n">
        <f aca="false">AVERAGE(K75:K78)/AVERAGE(K71:K74)-1</f>
        <v>0.0308858326205061</v>
      </c>
    </row>
    <row r="78" customFormat="false" ht="12.8" hidden="false" customHeight="false" outlineLevel="0" collapsed="false">
      <c r="D78" s="7" t="n">
        <f aca="false">D74+1</f>
        <v>2031</v>
      </c>
      <c r="E78" s="8" t="n">
        <f aca="false">'Central scenario'!AG81</f>
        <v>6065223064.01421</v>
      </c>
      <c r="F78" s="8" t="n">
        <f aca="false">E78/$B$14*100</f>
        <v>118.359117207778</v>
      </c>
      <c r="G78" s="7"/>
      <c r="H78" s="3" t="n">
        <f aca="false">H77</f>
        <v>52</v>
      </c>
      <c r="K78" s="8" t="n">
        <f aca="false">'High scenario'!AG81</f>
        <v>7089979443.23562</v>
      </c>
      <c r="L78" s="8" t="n">
        <f aca="false">K78/$B$14*100</f>
        <v>138.356610971414</v>
      </c>
      <c r="M78" s="7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6085307411.0332</v>
      </c>
      <c r="F79" s="6" t="n">
        <f aca="false">E79/$B$14*100</f>
        <v>118.751050951645</v>
      </c>
      <c r="G79" s="7"/>
      <c r="H79" s="3" t="n">
        <f aca="false">H78</f>
        <v>52</v>
      </c>
      <c r="K79" s="6" t="n">
        <f aca="false">'High scenario'!AG82</f>
        <v>7129136157.04471</v>
      </c>
      <c r="L79" s="6" t="n">
        <f aca="false">K79/$B$14*100</f>
        <v>139.12073028414</v>
      </c>
      <c r="M79" s="7"/>
    </row>
    <row r="80" customFormat="false" ht="12.8" hidden="false" customHeight="false" outlineLevel="0" collapsed="false">
      <c r="D80" s="7" t="n">
        <f aca="false">D76+1</f>
        <v>2032</v>
      </c>
      <c r="E80" s="8" t="n">
        <f aca="false">'Central scenario'!AG83</f>
        <v>6124563412.93064</v>
      </c>
      <c r="F80" s="8" t="n">
        <f aca="false">E80/$B$14*100</f>
        <v>119.517107810667</v>
      </c>
      <c r="G80" s="7"/>
      <c r="H80" s="3" t="n">
        <f aca="false">H79</f>
        <v>52</v>
      </c>
      <c r="K80" s="8" t="n">
        <f aca="false">'High scenario'!AG83</f>
        <v>7154039818.15428</v>
      </c>
      <c r="L80" s="8" t="n">
        <f aca="false">K80/$B$14*100</f>
        <v>139.606709993882</v>
      </c>
      <c r="M80" s="7"/>
    </row>
    <row r="81" customFormat="false" ht="12.8" hidden="false" customHeight="false" outlineLevel="0" collapsed="false">
      <c r="D81" s="7" t="n">
        <f aca="false">D77+1</f>
        <v>2032</v>
      </c>
      <c r="E81" s="8" t="n">
        <f aca="false">'Central scenario'!AG84</f>
        <v>6135749577.43385</v>
      </c>
      <c r="F81" s="8" t="n">
        <f aca="false">E81/$B$14*100</f>
        <v>119.735398966914</v>
      </c>
      <c r="G81" s="9" t="n">
        <f aca="false">AVERAGE(E79:E82)/AVERAGE(E75:E78)-1</f>
        <v>0.0133197362671114</v>
      </c>
      <c r="H81" s="3" t="n">
        <f aca="false">H80</f>
        <v>52</v>
      </c>
      <c r="K81" s="8" t="n">
        <f aca="false">'High scenario'!AG84</f>
        <v>7197169220.17293</v>
      </c>
      <c r="L81" s="8" t="n">
        <f aca="false">K81/$B$14*100</f>
        <v>140.448353886406</v>
      </c>
      <c r="M81" s="9" t="n">
        <f aca="false">AVERAGE(K79:K82)/AVERAGE(K75:K78)-1</f>
        <v>0.0214983682117971</v>
      </c>
    </row>
    <row r="82" customFormat="false" ht="12.8" hidden="false" customHeight="false" outlineLevel="0" collapsed="false">
      <c r="D82" s="7" t="n">
        <f aca="false">D78+1</f>
        <v>2032</v>
      </c>
      <c r="E82" s="8" t="n">
        <f aca="false">'Central scenario'!AG85</f>
        <v>6138104317.94037</v>
      </c>
      <c r="F82" s="8" t="n">
        <f aca="false">E82/$B$14*100</f>
        <v>119.781350287197</v>
      </c>
      <c r="G82" s="7"/>
      <c r="H82" s="3" t="n">
        <f aca="false">H81</f>
        <v>52</v>
      </c>
      <c r="K82" s="8" t="n">
        <f aca="false">'High scenario'!AG85</f>
        <v>7252485971.19956</v>
      </c>
      <c r="L82" s="8" t="n">
        <f aca="false">K82/$B$14*100</f>
        <v>141.527826438234</v>
      </c>
      <c r="M82" s="7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6157023106.5732</v>
      </c>
      <c r="F83" s="6" t="n">
        <f aca="false">E83/$B$14*100</f>
        <v>120.150538872281</v>
      </c>
      <c r="G83" s="7"/>
      <c r="H83" s="3" t="n">
        <f aca="false">H82</f>
        <v>52</v>
      </c>
      <c r="K83" s="6" t="n">
        <f aca="false">'High scenario'!AG86</f>
        <v>7308511197.46442</v>
      </c>
      <c r="L83" s="6" t="n">
        <f aca="false">K83/$B$14*100</f>
        <v>142.621124450869</v>
      </c>
      <c r="M83" s="7"/>
    </row>
    <row r="84" customFormat="false" ht="12.8" hidden="false" customHeight="false" outlineLevel="0" collapsed="false">
      <c r="D84" s="7" t="n">
        <f aca="false">D80+1</f>
        <v>2033</v>
      </c>
      <c r="E84" s="8" t="n">
        <f aca="false">'Central scenario'!AG87</f>
        <v>6178468460.51488</v>
      </c>
      <c r="F84" s="8" t="n">
        <f aca="false">E84/$B$14*100</f>
        <v>120.569031833539</v>
      </c>
      <c r="G84" s="7"/>
      <c r="H84" s="3" t="n">
        <f aca="false">H83</f>
        <v>52</v>
      </c>
      <c r="K84" s="8" t="n">
        <f aca="false">'High scenario'!AG87</f>
        <v>7336204111.31064</v>
      </c>
      <c r="L84" s="8" t="n">
        <f aca="false">K84/$B$14*100</f>
        <v>143.161534721218</v>
      </c>
      <c r="M84" s="7"/>
    </row>
    <row r="85" customFormat="false" ht="12.8" hidden="false" customHeight="false" outlineLevel="0" collapsed="false">
      <c r="D85" s="7" t="n">
        <f aca="false">D81+1</f>
        <v>2033</v>
      </c>
      <c r="E85" s="8" t="n">
        <f aca="false">'Central scenario'!AG88</f>
        <v>6215149630.25194</v>
      </c>
      <c r="F85" s="8" t="n">
        <f aca="false">E85/$B$14*100</f>
        <v>121.284842418311</v>
      </c>
      <c r="G85" s="9" t="n">
        <f aca="false">AVERAGE(E83:E86)/AVERAGE(E79:E82)-1</f>
        <v>0.0132775312043503</v>
      </c>
      <c r="H85" s="3" t="n">
        <f aca="false">H84</f>
        <v>52</v>
      </c>
      <c r="K85" s="8" t="n">
        <f aca="false">'High scenario'!AG88</f>
        <v>7403779664.51781</v>
      </c>
      <c r="L85" s="8" t="n">
        <f aca="false">K85/$B$14*100</f>
        <v>144.480230297294</v>
      </c>
      <c r="M85" s="9" t="n">
        <f aca="false">AVERAGE(K83:K86)/AVERAGE(K79:K82)-1</f>
        <v>0.0272052664977798</v>
      </c>
    </row>
    <row r="86" customFormat="false" ht="12.8" hidden="false" customHeight="false" outlineLevel="0" collapsed="false">
      <c r="D86" s="7" t="n">
        <f aca="false">D82+1</f>
        <v>2033</v>
      </c>
      <c r="E86" s="8" t="n">
        <f aca="false">'Central scenario'!AG89</f>
        <v>6258166940.95778</v>
      </c>
      <c r="F86" s="8" t="n">
        <f aca="false">E86/$B$14*100</f>
        <v>122.124298917447</v>
      </c>
      <c r="G86" s="7"/>
      <c r="H86" s="3" t="n">
        <f aca="false">H85</f>
        <v>52</v>
      </c>
      <c r="K86" s="8" t="n">
        <f aca="false">'High scenario'!AG89</f>
        <v>7466020522.40089</v>
      </c>
      <c r="L86" s="8" t="n">
        <f aca="false">K86/$B$14*100</f>
        <v>145.694822558047</v>
      </c>
      <c r="M86" s="7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6255961061.42035</v>
      </c>
      <c r="F87" s="6" t="n">
        <f aca="false">E87/$B$14*100</f>
        <v>122.081252527898</v>
      </c>
      <c r="G87" s="7"/>
      <c r="H87" s="3" t="n">
        <f aca="false">H86</f>
        <v>52</v>
      </c>
      <c r="K87" s="6" t="n">
        <f aca="false">'High scenario'!AG90</f>
        <v>7537575301.48643</v>
      </c>
      <c r="L87" s="6" t="n">
        <f aca="false">K87/$B$14*100</f>
        <v>147.091170292529</v>
      </c>
      <c r="M87" s="7"/>
    </row>
    <row r="88" customFormat="false" ht="12.8" hidden="false" customHeight="false" outlineLevel="0" collapsed="false">
      <c r="D88" s="7" t="n">
        <f aca="false">D84+1</f>
        <v>2034</v>
      </c>
      <c r="E88" s="8" t="n">
        <f aca="false">'Central scenario'!AG91</f>
        <v>6265206580.34052</v>
      </c>
      <c r="F88" s="8" t="n">
        <f aca="false">E88/$B$14*100</f>
        <v>122.261673172938</v>
      </c>
      <c r="G88" s="7"/>
      <c r="H88" s="3" t="n">
        <f aca="false">H87</f>
        <v>52</v>
      </c>
      <c r="K88" s="8" t="n">
        <f aca="false">'High scenario'!AG91</f>
        <v>7576898905.1542</v>
      </c>
      <c r="L88" s="8" t="n">
        <f aca="false">K88/$B$14*100</f>
        <v>147.858546358738</v>
      </c>
      <c r="M88" s="7"/>
    </row>
    <row r="89" customFormat="false" ht="12.8" hidden="false" customHeight="false" outlineLevel="0" collapsed="false">
      <c r="D89" s="7" t="n">
        <f aca="false">D85+1</f>
        <v>2034</v>
      </c>
      <c r="E89" s="8" t="n">
        <f aca="false">'Central scenario'!AG92</f>
        <v>6271200340.56257</v>
      </c>
      <c r="F89" s="8" t="n">
        <f aca="false">E89/$B$14*100</f>
        <v>122.378637736508</v>
      </c>
      <c r="G89" s="9" t="n">
        <f aca="false">AVERAGE(E87:E90)/AVERAGE(E83:E86)-1</f>
        <v>0.0119142856010543</v>
      </c>
      <c r="H89" s="3" t="n">
        <f aca="false">H88</f>
        <v>52</v>
      </c>
      <c r="K89" s="8" t="n">
        <f aca="false">'High scenario'!AG92</f>
        <v>7664377616.12669</v>
      </c>
      <c r="L89" s="8" t="n">
        <f aca="false">K89/$B$14*100</f>
        <v>149.565639881252</v>
      </c>
      <c r="M89" s="9" t="n">
        <f aca="false">AVERAGE(K87:K90)/AVERAGE(K83:K86)-1</f>
        <v>0.0323746445293176</v>
      </c>
    </row>
    <row r="90" customFormat="false" ht="12.8" hidden="false" customHeight="false" outlineLevel="0" collapsed="false">
      <c r="D90" s="7" t="n">
        <f aca="false">D86+1</f>
        <v>2034</v>
      </c>
      <c r="E90" s="8" t="n">
        <f aca="false">'Central scenario'!AG93</f>
        <v>6312019381.5558</v>
      </c>
      <c r="F90" s="8" t="n">
        <f aca="false">E90/$B$14*100</f>
        <v>123.17519634717</v>
      </c>
      <c r="G90" s="7"/>
      <c r="H90" s="3" t="n">
        <f aca="false">H89</f>
        <v>52</v>
      </c>
      <c r="K90" s="8" t="n">
        <f aca="false">'High scenario'!AG93</f>
        <v>7691185620.55457</v>
      </c>
      <c r="L90" s="8" t="n">
        <f aca="false">K90/$B$14*100</f>
        <v>150.088781685716</v>
      </c>
      <c r="M90" s="7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6320996805.99793</v>
      </c>
      <c r="F91" s="6" t="n">
        <f aca="false">E91/$B$14*100</f>
        <v>123.350385292499</v>
      </c>
      <c r="G91" s="7"/>
      <c r="H91" s="3" t="n">
        <f aca="false">H90</f>
        <v>52</v>
      </c>
      <c r="K91" s="6" t="n">
        <f aca="false">'High scenario'!AG94</f>
        <v>7714803765.70602</v>
      </c>
      <c r="L91" s="6" t="n">
        <f aca="false">K91/$B$14*100</f>
        <v>150.549675338053</v>
      </c>
      <c r="M91" s="7"/>
    </row>
    <row r="92" customFormat="false" ht="12.8" hidden="false" customHeight="false" outlineLevel="0" collapsed="false">
      <c r="D92" s="7" t="n">
        <f aca="false">D88+1</f>
        <v>2035</v>
      </c>
      <c r="E92" s="8" t="n">
        <f aca="false">'Central scenario'!AG95</f>
        <v>6349181267.95285</v>
      </c>
      <c r="F92" s="8" t="n">
        <f aca="false">E92/$B$14*100</f>
        <v>123.900387823445</v>
      </c>
      <c r="G92" s="7"/>
      <c r="H92" s="3" t="n">
        <f aca="false">H91</f>
        <v>52</v>
      </c>
      <c r="K92" s="8" t="n">
        <f aca="false">'High scenario'!AG95</f>
        <v>7721842835.03542</v>
      </c>
      <c r="L92" s="8" t="n">
        <f aca="false">K92/$B$14*100</f>
        <v>150.687038469301</v>
      </c>
      <c r="M92" s="7"/>
    </row>
    <row r="93" customFormat="false" ht="12.8" hidden="false" customHeight="false" outlineLevel="0" collapsed="false">
      <c r="D93" s="7" t="n">
        <f aca="false">D89+1</f>
        <v>2035</v>
      </c>
      <c r="E93" s="8" t="n">
        <f aca="false">'Central scenario'!AG96</f>
        <v>6342160839.60682</v>
      </c>
      <c r="F93" s="8" t="n">
        <f aca="false">E93/$B$14*100</f>
        <v>123.763388459582</v>
      </c>
      <c r="G93" s="9" t="n">
        <f aca="false">AVERAGE(E91:E94)/AVERAGE(E87:E90)-1</f>
        <v>0.0117397724990647</v>
      </c>
      <c r="H93" s="3" t="n">
        <f aca="false">H92</f>
        <v>52</v>
      </c>
      <c r="K93" s="8" t="n">
        <f aca="false">'High scenario'!AG96</f>
        <v>7800922729.48958</v>
      </c>
      <c r="L93" s="8" t="n">
        <f aca="false">K93/$B$14*100</f>
        <v>152.230234226109</v>
      </c>
      <c r="M93" s="9" t="n">
        <f aca="false">AVERAGE(K91:K94)/AVERAGE(K87:K90)-1</f>
        <v>0.020320165885229</v>
      </c>
    </row>
    <row r="94" customFormat="false" ht="12.8" hidden="false" customHeight="false" outlineLevel="0" collapsed="false">
      <c r="D94" s="7" t="n">
        <f aca="false">D90+1</f>
        <v>2035</v>
      </c>
      <c r="E94" s="8" t="n">
        <f aca="false">'Central scenario'!AG97</f>
        <v>6386768246.70198</v>
      </c>
      <c r="F94" s="8" t="n">
        <f aca="false">E94/$B$14*100</f>
        <v>124.633874716886</v>
      </c>
      <c r="G94" s="7"/>
      <c r="H94" s="3" t="n">
        <f aca="false">H93</f>
        <v>52</v>
      </c>
      <c r="K94" s="8" t="n">
        <f aca="false">'High scenario'!AG97</f>
        <v>7851624328.46829</v>
      </c>
      <c r="L94" s="8" t="n">
        <f aca="false">K94/$B$14*100</f>
        <v>153.21964490941</v>
      </c>
      <c r="M94" s="7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6395573455.17039</v>
      </c>
      <c r="F95" s="6" t="n">
        <f aca="false">E95/$B$14*100</f>
        <v>124.805702972855</v>
      </c>
      <c r="G95" s="7"/>
      <c r="H95" s="3" t="n">
        <f aca="false">H94</f>
        <v>52</v>
      </c>
      <c r="K95" s="6" t="n">
        <f aca="false">'High scenario'!AG98</f>
        <v>7942360557.67349</v>
      </c>
      <c r="L95" s="6" t="n">
        <f aca="false">K95/$B$14*100</f>
        <v>154.990306907187</v>
      </c>
      <c r="M95" s="7"/>
    </row>
    <row r="96" customFormat="false" ht="12.8" hidden="false" customHeight="false" outlineLevel="0" collapsed="false">
      <c r="D96" s="7" t="n">
        <f aca="false">D92+1</f>
        <v>2036</v>
      </c>
      <c r="E96" s="8" t="n">
        <f aca="false">'Central scenario'!AG99</f>
        <v>6414275519.85683</v>
      </c>
      <c r="F96" s="8" t="n">
        <f aca="false">E96/$B$14*100</f>
        <v>125.170662322724</v>
      </c>
      <c r="G96" s="7"/>
      <c r="H96" s="3" t="n">
        <f aca="false">H95</f>
        <v>52</v>
      </c>
      <c r="K96" s="8" t="n">
        <f aca="false">'High scenario'!AG99</f>
        <v>7969299285.06425</v>
      </c>
      <c r="L96" s="8" t="n">
        <f aca="false">K96/$B$14*100</f>
        <v>155.515999690292</v>
      </c>
      <c r="M96" s="7"/>
    </row>
    <row r="97" customFormat="false" ht="12.8" hidden="false" customHeight="false" outlineLevel="0" collapsed="false">
      <c r="D97" s="7" t="n">
        <f aca="false">D93+1</f>
        <v>2036</v>
      </c>
      <c r="E97" s="8" t="n">
        <f aca="false">'Central scenario'!AG100</f>
        <v>6417119864.33611</v>
      </c>
      <c r="F97" s="8" t="n">
        <f aca="false">E97/$B$14*100</f>
        <v>125.226167964981</v>
      </c>
      <c r="G97" s="9" t="n">
        <f aca="false">AVERAGE(E95:E98)/AVERAGE(E91:E94)-1</f>
        <v>0.0101687126178722</v>
      </c>
      <c r="H97" s="3" t="n">
        <f aca="false">H96</f>
        <v>52</v>
      </c>
      <c r="K97" s="8" t="n">
        <f aca="false">'High scenario'!AG100</f>
        <v>7996969948.40152</v>
      </c>
      <c r="L97" s="8" t="n">
        <f aca="false">K97/$B$14*100</f>
        <v>156.055975755572</v>
      </c>
      <c r="M97" s="9" t="n">
        <f aca="false">AVERAGE(K95:K98)/AVERAGE(K91:K94)-1</f>
        <v>0.0291387698765939</v>
      </c>
    </row>
    <row r="98" customFormat="false" ht="12.8" hidden="false" customHeight="false" outlineLevel="0" collapsed="false">
      <c r="D98" s="7" t="n">
        <f aca="false">D94+1</f>
        <v>2036</v>
      </c>
      <c r="E98" s="8" t="n">
        <f aca="false">'Central scenario'!AG101</f>
        <v>6430414542.35947</v>
      </c>
      <c r="F98" s="8" t="n">
        <f aca="false">E98/$B$14*100</f>
        <v>125.485605472522</v>
      </c>
      <c r="G98" s="7"/>
      <c r="H98" s="3" t="n">
        <f aca="false">H97</f>
        <v>52</v>
      </c>
      <c r="K98" s="8" t="n">
        <f aca="false">'High scenario'!AG101</f>
        <v>8086464727.22977</v>
      </c>
      <c r="L98" s="8" t="n">
        <f aca="false">K98/$B$14*100</f>
        <v>157.802411608799</v>
      </c>
      <c r="M98" s="7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6449597468.17538</v>
      </c>
      <c r="F99" s="6" t="n">
        <f aca="false">E99/$B$14*100</f>
        <v>125.859948533127</v>
      </c>
      <c r="G99" s="7"/>
      <c r="H99" s="3" t="n">
        <f aca="false">H98</f>
        <v>52</v>
      </c>
      <c r="K99" s="6" t="n">
        <f aca="false">'High scenario'!AG102</f>
        <v>8122800621.3971</v>
      </c>
      <c r="L99" s="6" t="n">
        <f aca="false">K99/$B$14*100</f>
        <v>158.511484352079</v>
      </c>
      <c r="M99" s="7"/>
    </row>
    <row r="100" customFormat="false" ht="12.8" hidden="false" customHeight="false" outlineLevel="0" collapsed="false">
      <c r="D100" s="7" t="n">
        <f aca="false">D96+1</f>
        <v>2037</v>
      </c>
      <c r="E100" s="8" t="n">
        <f aca="false">'Central scenario'!AG103</f>
        <v>6499793583.57138</v>
      </c>
      <c r="F100" s="8" t="n">
        <f aca="false">E100/$B$14*100</f>
        <v>126.839495013582</v>
      </c>
      <c r="G100" s="7"/>
      <c r="H100" s="3" t="n">
        <f aca="false">H99</f>
        <v>52</v>
      </c>
      <c r="K100" s="8" t="n">
        <f aca="false">'High scenario'!AG103</f>
        <v>8177008516.78548</v>
      </c>
      <c r="L100" s="8" t="n">
        <f aca="false">K100/$B$14*100</f>
        <v>159.569318264557</v>
      </c>
      <c r="M100" s="7"/>
    </row>
    <row r="101" customFormat="false" ht="12.8" hidden="false" customHeight="false" outlineLevel="0" collapsed="false">
      <c r="D101" s="7" t="n">
        <f aca="false">D97+1</f>
        <v>2037</v>
      </c>
      <c r="E101" s="8" t="n">
        <f aca="false">'Central scenario'!AG104</f>
        <v>6488043258.18474</v>
      </c>
      <c r="F101" s="8" t="n">
        <f aca="false">E101/$B$14*100</f>
        <v>126.610194602865</v>
      </c>
      <c r="G101" s="9" t="n">
        <f aca="false">AVERAGE(E99:E102)/AVERAGE(E95:E98)-1</f>
        <v>0.0116128506898241</v>
      </c>
      <c r="H101" s="3" t="n">
        <f aca="false">H100</f>
        <v>52</v>
      </c>
      <c r="K101" s="8" t="n">
        <f aca="false">'High scenario'!AG104</f>
        <v>8208434403.03566</v>
      </c>
      <c r="L101" s="8" t="n">
        <f aca="false">K101/$B$14*100</f>
        <v>160.182575207424</v>
      </c>
      <c r="M101" s="9" t="n">
        <f aca="false">AVERAGE(K99:K102)/AVERAGE(K95:K98)-1</f>
        <v>0.0231770003630507</v>
      </c>
    </row>
    <row r="102" customFormat="false" ht="12.8" hidden="false" customHeight="false" outlineLevel="0" collapsed="false">
      <c r="D102" s="7" t="n">
        <f aca="false">D98+1</f>
        <v>2037</v>
      </c>
      <c r="E102" s="8" t="n">
        <f aca="false">'Central scenario'!AG105</f>
        <v>6517904434.09482</v>
      </c>
      <c r="F102" s="8" t="n">
        <f aca="false">E102/$B$14*100</f>
        <v>127.192917180782</v>
      </c>
      <c r="G102" s="7"/>
      <c r="H102" s="3" t="n">
        <f aca="false">H101</f>
        <v>52</v>
      </c>
      <c r="K102" s="8" t="n">
        <f aca="false">'High scenario'!AG105</f>
        <v>8228401294.41887</v>
      </c>
      <c r="L102" s="8" t="n">
        <f aca="false">K102/$B$14*100</f>
        <v>160.572216876421</v>
      </c>
      <c r="M102" s="7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6529054566.96899</v>
      </c>
      <c r="F103" s="6" t="n">
        <f aca="false">E103/$B$14*100</f>
        <v>127.410505201834</v>
      </c>
      <c r="G103" s="7"/>
      <c r="H103" s="3" t="n">
        <f aca="false">H102</f>
        <v>52</v>
      </c>
      <c r="K103" s="6" t="n">
        <f aca="false">'High scenario'!AG106</f>
        <v>8280347383.69611</v>
      </c>
      <c r="L103" s="6" t="n">
        <f aca="false">K103/$B$14*100</f>
        <v>161.585913026481</v>
      </c>
      <c r="M103" s="7"/>
    </row>
    <row r="104" customFormat="false" ht="12.8" hidden="false" customHeight="false" outlineLevel="0" collapsed="false">
      <c r="D104" s="7" t="n">
        <f aca="false">D100+1</f>
        <v>2038</v>
      </c>
      <c r="E104" s="8" t="n">
        <f aca="false">'Central scenario'!AG107</f>
        <v>6526897887.82824</v>
      </c>
      <c r="F104" s="8" t="n">
        <f aca="false">E104/$B$14*100</f>
        <v>127.368418927923</v>
      </c>
      <c r="G104" s="7"/>
      <c r="H104" s="3" t="n">
        <f aca="false">H103</f>
        <v>52</v>
      </c>
      <c r="K104" s="8" t="n">
        <f aca="false">'High scenario'!AG107</f>
        <v>8326671958.7121</v>
      </c>
      <c r="L104" s="8" t="n">
        <f aca="false">K104/$B$14*100</f>
        <v>162.489908765146</v>
      </c>
      <c r="M104" s="7"/>
    </row>
    <row r="105" customFormat="false" ht="12.8" hidden="false" customHeight="false" outlineLevel="0" collapsed="false">
      <c r="D105" s="7" t="n">
        <f aca="false">D101+1</f>
        <v>2038</v>
      </c>
      <c r="E105" s="8" t="n">
        <f aca="false">'Central scenario'!AG108</f>
        <v>6563802717.3469</v>
      </c>
      <c r="F105" s="8" t="n">
        <f aca="false">E105/$B$14*100</f>
        <v>128.088594096492</v>
      </c>
      <c r="G105" s="9" t="n">
        <f aca="false">AVERAGE(E103:E106)/AVERAGE(E99:E102)-1</f>
        <v>0.00923983245381765</v>
      </c>
      <c r="H105" s="3" t="n">
        <f aca="false">H104</f>
        <v>52</v>
      </c>
      <c r="K105" s="8" t="n">
        <f aca="false">'High scenario'!AG108</f>
        <v>8416851319.92496</v>
      </c>
      <c r="L105" s="8" t="n">
        <f aca="false">K105/$B$14*100</f>
        <v>164.249703824761</v>
      </c>
      <c r="M105" s="9" t="n">
        <f aca="false">AVERAGE(K103:K106)/AVERAGE(K99:K102)-1</f>
        <v>0.0226322600822964</v>
      </c>
    </row>
    <row r="106" customFormat="false" ht="12.8" hidden="false" customHeight="false" outlineLevel="0" collapsed="false">
      <c r="D106" s="7" t="n">
        <f aca="false">D102+1</f>
        <v>2038</v>
      </c>
      <c r="E106" s="8" t="n">
        <f aca="false">'Central scenario'!AG109</f>
        <v>6575406553.15908</v>
      </c>
      <c r="F106" s="8" t="n">
        <f aca="false">E106/$B$14*100</f>
        <v>128.31503585279</v>
      </c>
      <c r="G106" s="7"/>
      <c r="H106" s="3" t="n">
        <f aca="false">H105</f>
        <v>52</v>
      </c>
      <c r="K106" s="8" t="n">
        <f aca="false">'High scenario'!AG109</f>
        <v>8453678433.44582</v>
      </c>
      <c r="L106" s="8" t="n">
        <f aca="false">K106/$B$14*100</f>
        <v>164.968362413181</v>
      </c>
      <c r="M106" s="7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6619223479.25345</v>
      </c>
      <c r="F107" s="6" t="n">
        <f aca="false">E107/$B$14*100</f>
        <v>129.170096357004</v>
      </c>
      <c r="G107" s="7"/>
      <c r="H107" s="3" t="n">
        <f aca="false">H106</f>
        <v>52</v>
      </c>
      <c r="K107" s="6" t="n">
        <f aca="false">'High scenario'!AG110</f>
        <v>8485641951.36382</v>
      </c>
      <c r="L107" s="6" t="n">
        <f aca="false">K107/$B$14*100</f>
        <v>165.592110909107</v>
      </c>
      <c r="M107" s="7"/>
    </row>
    <row r="108" customFormat="false" ht="12.8" hidden="false" customHeight="false" outlineLevel="0" collapsed="false">
      <c r="D108" s="7" t="n">
        <f aca="false">D104+1</f>
        <v>2039</v>
      </c>
      <c r="E108" s="8" t="n">
        <f aca="false">'Central scenario'!AG111</f>
        <v>6648181454.01557</v>
      </c>
      <c r="F108" s="8" t="n">
        <f aca="false">E108/$B$14*100</f>
        <v>129.735193517124</v>
      </c>
      <c r="G108" s="7"/>
      <c r="H108" s="3" t="n">
        <f aca="false">H107</f>
        <v>52</v>
      </c>
      <c r="K108" s="8" t="n">
        <f aca="false">'High scenario'!AG111</f>
        <v>8538831992.49676</v>
      </c>
      <c r="L108" s="8" t="n">
        <f aca="false">K108/$B$14*100</f>
        <v>166.630082018544</v>
      </c>
      <c r="M108" s="7"/>
    </row>
    <row r="109" customFormat="false" ht="12.8" hidden="false" customHeight="false" outlineLevel="0" collapsed="false">
      <c r="D109" s="7" t="n">
        <f aca="false">D105+1</f>
        <v>2039</v>
      </c>
      <c r="E109" s="8" t="n">
        <f aca="false">'Central scenario'!AG112</f>
        <v>6696368062.35782</v>
      </c>
      <c r="F109" s="8" t="n">
        <f aca="false">E109/$B$14*100</f>
        <v>130.675525696902</v>
      </c>
      <c r="G109" s="9" t="n">
        <f aca="false">AVERAGE(E107:E110)/AVERAGE(E103:E106)-1</f>
        <v>0.0178930046572501</v>
      </c>
      <c r="H109" s="3" t="n">
        <f aca="false">H108</f>
        <v>52</v>
      </c>
      <c r="K109" s="8" t="n">
        <f aca="false">'High scenario'!AG112</f>
        <v>8580997769.19952</v>
      </c>
      <c r="L109" s="8" t="n">
        <f aca="false">K109/$B$14*100</f>
        <v>167.452921352604</v>
      </c>
      <c r="M109" s="9" t="n">
        <f aca="false">AVERAGE(K107:K110)/AVERAGE(K103:K106)-1</f>
        <v>0.0214984158201132</v>
      </c>
    </row>
    <row r="110" customFormat="false" ht="12.8" hidden="false" customHeight="false" outlineLevel="0" collapsed="false">
      <c r="D110" s="7" t="n">
        <f aca="false">D106+1</f>
        <v>2039</v>
      </c>
      <c r="E110" s="8" t="n">
        <f aca="false">'Central scenario'!AG113</f>
        <v>6700098880.42464</v>
      </c>
      <c r="F110" s="8" t="n">
        <f aca="false">E110/$B$14*100</f>
        <v>130.748330328849</v>
      </c>
      <c r="G110" s="7"/>
      <c r="H110" s="3" t="n">
        <f aca="false">H109</f>
        <v>52</v>
      </c>
      <c r="K110" s="8" t="n">
        <f aca="false">'High scenario'!AG113</f>
        <v>8591791653.81821</v>
      </c>
      <c r="L110" s="8" t="n">
        <f aca="false">K110/$B$14*100</f>
        <v>167.663557406913</v>
      </c>
      <c r="M110" s="7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6727082757.87225</v>
      </c>
      <c r="F111" s="6" t="n">
        <f aca="false">E111/$B$14*100</f>
        <v>131.274904187689</v>
      </c>
      <c r="G111" s="7"/>
      <c r="H111" s="3" t="n">
        <f aca="false">H110</f>
        <v>52</v>
      </c>
      <c r="K111" s="6" t="n">
        <f aca="false">'High scenario'!AG114</f>
        <v>8628999847.76252</v>
      </c>
      <c r="L111" s="6" t="n">
        <f aca="false">K111/$B$14*100</f>
        <v>168.389652546641</v>
      </c>
      <c r="M111" s="7"/>
    </row>
    <row r="112" customFormat="false" ht="12.8" hidden="false" customHeight="false" outlineLevel="0" collapsed="false">
      <c r="D112" s="7" t="n">
        <f aca="false">D108+1</f>
        <v>2040</v>
      </c>
      <c r="E112" s="8" t="n">
        <f aca="false">'Central scenario'!AG115</f>
        <v>6748141536.31107</v>
      </c>
      <c r="F112" s="8" t="n">
        <f aca="false">E112/$B$14*100</f>
        <v>131.685853364527</v>
      </c>
      <c r="G112" s="7"/>
      <c r="H112" s="3" t="n">
        <f aca="false">H111</f>
        <v>52</v>
      </c>
      <c r="K112" s="8" t="n">
        <f aca="false">'High scenario'!AG115</f>
        <v>8699005461.20455</v>
      </c>
      <c r="L112" s="8" t="n">
        <f aca="false">K112/$B$14*100</f>
        <v>169.755769261416</v>
      </c>
      <c r="M112" s="7"/>
    </row>
    <row r="113" customFormat="false" ht="12.8" hidden="false" customHeight="false" outlineLevel="0" collapsed="false">
      <c r="D113" s="7" t="n">
        <f aca="false">D109+1</f>
        <v>2040</v>
      </c>
      <c r="E113" s="8" t="n">
        <f aca="false">'Central scenario'!AG116</f>
        <v>6746706959.26998</v>
      </c>
      <c r="F113" s="8" t="n">
        <f aca="false">E113/$B$14*100</f>
        <v>131.657858471287</v>
      </c>
      <c r="G113" s="9" t="n">
        <f aca="false">AVERAGE(E111:E114)/AVERAGE(E107:E110)-1</f>
        <v>0.0106902977574508</v>
      </c>
      <c r="H113" s="3" t="n">
        <f aca="false">H112</f>
        <v>52</v>
      </c>
      <c r="K113" s="8" t="n">
        <f aca="false">'High scenario'!AG116</f>
        <v>8729577628.45161</v>
      </c>
      <c r="L113" s="8" t="n">
        <f aca="false">K113/$B$14*100</f>
        <v>170.352366400268</v>
      </c>
      <c r="M113" s="9" t="n">
        <f aca="false">AVERAGE(K111:K114)/AVERAGE(K107:K110)-1</f>
        <v>0.0186378539923853</v>
      </c>
    </row>
    <row r="114" customFormat="false" ht="12.8" hidden="false" customHeight="false" outlineLevel="0" collapsed="false">
      <c r="D114" s="7" t="n">
        <f aca="false">D110+1</f>
        <v>2040</v>
      </c>
      <c r="E114" s="8" t="n">
        <f aca="false">'Central scenario'!AG117</f>
        <v>6726985352.31969</v>
      </c>
      <c r="F114" s="8" t="n">
        <f aca="false">E114/$B$14*100</f>
        <v>131.273003377926</v>
      </c>
      <c r="G114" s="7"/>
      <c r="H114" s="3" t="n">
        <f aca="false">H113</f>
        <v>52</v>
      </c>
      <c r="K114" s="8" t="n">
        <f aca="false">'High scenario'!AG117</f>
        <v>8777044031.03066</v>
      </c>
      <c r="L114" s="8" t="n">
        <f aca="false">K114/$B$14*100</f>
        <v>171.278644205221</v>
      </c>
      <c r="M114" s="7"/>
    </row>
    <row r="115" customFormat="false" ht="12.8" hidden="false" customHeight="false" outlineLevel="0" collapsed="false">
      <c r="K115" s="12"/>
    </row>
    <row r="116" customFormat="false" ht="12.8" hidden="false" customHeight="false" outlineLevel="0" collapsed="false">
      <c r="K116" s="12"/>
    </row>
    <row r="117" customFormat="false" ht="12.8" hidden="false" customHeight="false" outlineLevel="0" collapsed="false">
      <c r="K117" s="12"/>
    </row>
    <row r="118" customFormat="false" ht="12.8" hidden="false" customHeight="false" outlineLevel="0" collapsed="false">
      <c r="K118" s="12"/>
    </row>
    <row r="119" customFormat="false" ht="12.8" hidden="false" customHeight="false" outlineLevel="0" collapsed="false">
      <c r="K119" s="12"/>
    </row>
    <row r="120" customFormat="false" ht="12.8" hidden="false" customHeight="false" outlineLevel="0" collapsed="false">
      <c r="K120" s="12"/>
    </row>
    <row r="121" customFormat="false" ht="12.8" hidden="false" customHeight="false" outlineLevel="0" collapsed="false">
      <c r="K121" s="12"/>
    </row>
    <row r="122" customFormat="false" ht="12.8" hidden="false" customHeight="false" outlineLevel="0" collapsed="false">
      <c r="K12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8671875" defaultRowHeight="12.8" zeroHeight="false" outlineLevelRow="0" outlineLevelCol="0"/>
  <cols>
    <col collapsed="false" customWidth="true" hidden="false" outlineLevel="0" max="6" min="5" style="32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3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7"/>
      <c r="B9" s="107" t="n">
        <v>2015</v>
      </c>
      <c r="C9" s="7" t="n">
        <v>1</v>
      </c>
      <c r="D9" s="107" t="n">
        <v>161</v>
      </c>
      <c r="E9" s="97" t="n">
        <v>18004034.2271816</v>
      </c>
      <c r="F9" s="97" t="n">
        <v>135449.214417351</v>
      </c>
      <c r="G9" s="42" t="n">
        <f aca="false">E9-F9*0.7</f>
        <v>17909219.7770895</v>
      </c>
      <c r="H9" s="8"/>
      <c r="I9" s="108"/>
      <c r="J9" s="42" t="n">
        <f aca="false">G9*3.8235866717</f>
        <v>68477454.0402253</v>
      </c>
      <c r="K9" s="8"/>
      <c r="L9" s="108"/>
      <c r="M9" s="42" t="n">
        <f aca="false">F9*2.511711692</f>
        <v>340209.375524275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07" t="n">
        <v>2015</v>
      </c>
      <c r="C10" s="7" t="n">
        <v>2</v>
      </c>
      <c r="D10" s="107" t="n">
        <v>162</v>
      </c>
      <c r="E10" s="97" t="n">
        <v>22160667.129279</v>
      </c>
      <c r="F10" s="97" t="n">
        <v>151084.142402353</v>
      </c>
      <c r="G10" s="42" t="n">
        <f aca="false">E10-F10*0.7</f>
        <v>22054908.2295974</v>
      </c>
      <c r="H10" s="8" t="s">
        <v>127</v>
      </c>
      <c r="I10" s="108" t="n">
        <f aca="false">AVERAGE(I3:I8)</f>
        <v>3.82358667172555</v>
      </c>
      <c r="J10" s="42" t="n">
        <f aca="false">G10*3.8235866717</f>
        <v>84328853.1522551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379479.806947783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07" t="n">
        <v>2015</v>
      </c>
      <c r="C11" s="7" t="n">
        <v>3</v>
      </c>
      <c r="D11" s="107" t="n">
        <v>163</v>
      </c>
      <c r="E11" s="97" t="n">
        <v>20241474.6608547</v>
      </c>
      <c r="F11" s="97" t="n">
        <v>149343.027816335</v>
      </c>
      <c r="G11" s="42" t="n">
        <f aca="false">E11-F11*0.7</f>
        <v>20136934.5413833</v>
      </c>
      <c r="H11" s="8" t="n">
        <v>76520057</v>
      </c>
      <c r="I11" s="42"/>
      <c r="J11" s="42" t="n">
        <f aca="false">G11*3.8235866717</f>
        <v>76995314.5213284</v>
      </c>
      <c r="K11" s="8" t="n">
        <v>445064</v>
      </c>
      <c r="L11" s="42"/>
      <c r="M11" s="42" t="n">
        <f aca="false">F11*2.511711692</f>
        <v>375106.62908497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07" t="n">
        <v>2015</v>
      </c>
      <c r="C12" s="7" t="n">
        <v>4</v>
      </c>
      <c r="D12" s="107" t="n">
        <v>164</v>
      </c>
      <c r="E12" s="97" t="n">
        <v>23722644.8086565</v>
      </c>
      <c r="F12" s="97" t="n">
        <v>146563.952510206</v>
      </c>
      <c r="G12" s="42" t="n">
        <f aca="false">E12-F12*0.7</f>
        <v>23620050.0418994</v>
      </c>
      <c r="H12" s="8" t="n">
        <v>81658874</v>
      </c>
      <c r="I12" s="42"/>
      <c r="J12" s="42" t="n">
        <f aca="false">G12*3.8235866717</f>
        <v>90313308.5250934</v>
      </c>
      <c r="K12" s="8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19331318.9269655</v>
      </c>
      <c r="F13" s="95" t="n">
        <v>140377.525227439</v>
      </c>
      <c r="G13" s="35" t="n">
        <f aca="false">E13-F13*0.7</f>
        <v>19233054.6593063</v>
      </c>
      <c r="H13" s="35" t="n">
        <v>71384639</v>
      </c>
      <c r="I13" s="35"/>
      <c r="J13" s="35" t="n">
        <f aca="false">G13*3.8235866717</f>
        <v>73539251.4514011</v>
      </c>
      <c r="K13" s="6" t="n">
        <v>399060</v>
      </c>
      <c r="L13" s="35"/>
      <c r="M13" s="35" t="n">
        <f aca="false">F13*2.511711692</f>
        <v>352587.871407784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22042352.8766765</v>
      </c>
      <c r="F14" s="97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19234129.6394673</v>
      </c>
      <c r="F15" s="97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8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22573512.1008919</v>
      </c>
      <c r="F16" s="97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19517575.3041269</v>
      </c>
      <c r="F17" s="95" t="n">
        <v>123378.287154311</v>
      </c>
      <c r="G17" s="35" t="n">
        <f aca="false">E17-F17*0.7</f>
        <v>19431210.5031189</v>
      </c>
      <c r="H17" s="35" t="n">
        <v>74434596</v>
      </c>
      <c r="I17" s="35"/>
      <c r="J17" s="35" t="n">
        <f aca="false">G17*3.8235866717</f>
        <v>74296917.4947224</v>
      </c>
      <c r="K17" s="6" t="n">
        <v>462191</v>
      </c>
      <c r="L17" s="35"/>
      <c r="M17" s="35" t="n">
        <f aca="false">F17*2.511711692</f>
        <v>309890.686384416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23345722.4547066</v>
      </c>
      <c r="F18" s="97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8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20685758.7576831</v>
      </c>
      <c r="F19" s="97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24447912.8962081</v>
      </c>
      <c r="F20" s="97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19576875.4819577</v>
      </c>
      <c r="F21" s="95" t="n">
        <v>129450.461885458</v>
      </c>
      <c r="G21" s="35" t="n">
        <f aca="false">E21-F21*0.7</f>
        <v>19486260.1586379</v>
      </c>
      <c r="H21" s="35"/>
      <c r="I21" s="35"/>
      <c r="J21" s="35" t="n">
        <f aca="false">G21*3.8235866717</f>
        <v>74507404.6238465</v>
      </c>
      <c r="K21" s="6"/>
      <c r="L21" s="35"/>
      <c r="M21" s="35" t="n">
        <f aca="false">F21*2.511711692</f>
        <v>325142.238652505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22220331.7878667</v>
      </c>
      <c r="F22" s="97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8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18301844.9884928</v>
      </c>
      <c r="F23" s="97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69677161.5027171</v>
      </c>
      <c r="K23" s="8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19945772.1285218</v>
      </c>
      <c r="F24" s="97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75964680.6814249</v>
      </c>
      <c r="K24" s="8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15748980.9767565</v>
      </c>
      <c r="F25" s="95" t="n">
        <v>112983.375310289</v>
      </c>
      <c r="G25" s="35" t="n">
        <f aca="false">E25-F25*0.7</f>
        <v>15669892.6140393</v>
      </c>
      <c r="H25" s="35"/>
      <c r="I25" s="35"/>
      <c r="J25" s="35" t="n">
        <f aca="false">G25*3.8235866717</f>
        <v>59915192.5460109</v>
      </c>
      <c r="K25" s="6"/>
      <c r="L25" s="35"/>
      <c r="M25" s="35" t="n">
        <f aca="false">F25*2.511711692</f>
        <v>283781.664768477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18646926.2542344</v>
      </c>
      <c r="F26" s="97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71000752.2783132</v>
      </c>
      <c r="K26" s="8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16465776.7439451</v>
      </c>
      <c r="F27" s="97" t="n">
        <v>112613.069335586</v>
      </c>
      <c r="G27" s="42" t="n">
        <f aca="false">E27-F27*0.7</f>
        <v>16386947.5954102</v>
      </c>
      <c r="H27" s="42"/>
      <c r="I27" s="42"/>
      <c r="J27" s="42" t="n">
        <f aca="false">G27*3.8235866717</f>
        <v>62656914.4156568</v>
      </c>
      <c r="K27" s="8"/>
      <c r="L27" s="42"/>
      <c r="M27" s="42" t="n">
        <f aca="false">F27*2.511711692</f>
        <v>282851.562922198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19670710.7151091</v>
      </c>
      <c r="F28" s="97" t="n">
        <v>120007.805340765</v>
      </c>
      <c r="G28" s="42" t="n">
        <f aca="false">E28-F28*0.7</f>
        <v>19586705.2513706</v>
      </c>
      <c r="H28" s="42"/>
      <c r="I28" s="42"/>
      <c r="J28" s="42" t="n">
        <f aca="false">G28*3.8235866717</f>
        <v>74891465.1416569</v>
      </c>
      <c r="K28" s="8"/>
      <c r="L28" s="42"/>
      <c r="M28" s="42" t="n">
        <f aca="false">F28*2.511711692</f>
        <v>301425.007805659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15459688.1338468</v>
      </c>
      <c r="F29" s="95" t="n">
        <v>123246.814847922</v>
      </c>
      <c r="G29" s="35" t="n">
        <f aca="false">E29-F29*0.7</f>
        <v>15373415.3634533</v>
      </c>
      <c r="H29" s="35"/>
      <c r="I29" s="35"/>
      <c r="J29" s="35" t="n">
        <f aca="false">G29*3.8235866717</f>
        <v>58781586.0822079</v>
      </c>
      <c r="K29" s="6"/>
      <c r="L29" s="35"/>
      <c r="M29" s="35" t="n">
        <f aca="false">F29*2.511711692</f>
        <v>309560.465855285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18906007.5769035</v>
      </c>
      <c r="F30" s="97" t="n">
        <v>126658.812212189</v>
      </c>
      <c r="G30" s="42" t="n">
        <f aca="false">E30-F30*0.7</f>
        <v>18817346.408355</v>
      </c>
      <c r="H30" s="42"/>
      <c r="I30" s="42"/>
      <c r="J30" s="42" t="n">
        <f aca="false">G30*3.8235866717</f>
        <v>71949754.9237479</v>
      </c>
      <c r="K30" s="8"/>
      <c r="L30" s="42"/>
      <c r="M30" s="42" t="n">
        <f aca="false">F30*2.511711692</f>
        <v>318130.419528187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16585090.6583749</v>
      </c>
      <c r="F31" s="97" t="n">
        <v>127236.406425988</v>
      </c>
      <c r="G31" s="42" t="n">
        <f aca="false">E31-F31*0.7</f>
        <v>16496025.1738767</v>
      </c>
      <c r="H31" s="42"/>
      <c r="I31" s="42"/>
      <c r="J31" s="42" t="n">
        <f aca="false">G31*3.8235866717</f>
        <v>63073981.9908627</v>
      </c>
      <c r="K31" s="8"/>
      <c r="L31" s="42"/>
      <c r="M31" s="42" t="n">
        <f aca="false">F31*2.511711692</f>
        <v>319581.169668218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19860301.2187183</v>
      </c>
      <c r="F32" s="97" t="n">
        <v>130054.206080875</v>
      </c>
      <c r="G32" s="42" t="n">
        <f aca="false">E32-F32*0.7</f>
        <v>19769263.2744617</v>
      </c>
      <c r="H32" s="42"/>
      <c r="I32" s="42"/>
      <c r="J32" s="42" t="n">
        <f aca="false">G32*3.8235866717</f>
        <v>75589491.56556</v>
      </c>
      <c r="K32" s="8"/>
      <c r="L32" s="42"/>
      <c r="M32" s="42" t="n">
        <f aca="false">F32*2.511711692</f>
        <v>326658.670007111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15438031.6300606</v>
      </c>
      <c r="F33" s="95" t="n">
        <v>130590.13836642</v>
      </c>
      <c r="G33" s="35" t="n">
        <f aca="false">E33-F33*0.7</f>
        <v>15346618.5332041</v>
      </c>
      <c r="H33" s="35"/>
      <c r="I33" s="35"/>
      <c r="J33" s="35" t="n">
        <f aca="false">G33*3.8235866717</f>
        <v>58679126.0792234</v>
      </c>
      <c r="K33" s="6"/>
      <c r="L33" s="35"/>
      <c r="M33" s="35" t="n">
        <f aca="false">F33*2.511711692</f>
        <v>328004.777394835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18609880.1449275</v>
      </c>
      <c r="F34" s="97" t="n">
        <v>130545.339675827</v>
      </c>
      <c r="G34" s="42" t="n">
        <f aca="false">E34-F34*0.7</f>
        <v>18518498.4071544</v>
      </c>
      <c r="H34" s="42"/>
      <c r="I34" s="42"/>
      <c r="J34" s="42" t="n">
        <f aca="false">G34*3.8235866717</f>
        <v>70807083.6894933</v>
      </c>
      <c r="K34" s="8"/>
      <c r="L34" s="42"/>
      <c r="M34" s="42" t="n">
        <f aca="false">F34*2.511711692</f>
        <v>327892.255999886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16310954.3117204</v>
      </c>
      <c r="F35" s="97" t="n">
        <v>138405.233019012</v>
      </c>
      <c r="G35" s="42" t="n">
        <f aca="false">E35-F35*0.7</f>
        <v>16214070.6486071</v>
      </c>
      <c r="H35" s="42"/>
      <c r="I35" s="42"/>
      <c r="J35" s="42" t="n">
        <f aca="false">G35*3.8235866717</f>
        <v>61995904.4260163</v>
      </c>
      <c r="K35" s="8"/>
      <c r="L35" s="42"/>
      <c r="M35" s="42" t="n">
        <f aca="false">F35*2.511711692</f>
        <v>347634.042007837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19878077.2563658</v>
      </c>
      <c r="F36" s="97" t="n">
        <v>135522.552380448</v>
      </c>
      <c r="G36" s="42" t="n">
        <f aca="false">E36-F36*0.7</f>
        <v>19783211.4696995</v>
      </c>
      <c r="H36" s="42"/>
      <c r="I36" s="42"/>
      <c r="J36" s="42" t="n">
        <f aca="false">G36*3.8235866717</f>
        <v>75642823.6989655</v>
      </c>
      <c r="K36" s="8"/>
      <c r="L36" s="42"/>
      <c r="M36" s="42" t="n">
        <f aca="false">F36*2.511711692</f>
        <v>340393.579343654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15441793.4605055</v>
      </c>
      <c r="F37" s="95" t="n">
        <v>139757.910935537</v>
      </c>
      <c r="G37" s="35" t="n">
        <f aca="false">E37-F37*0.7</f>
        <v>15343962.9228506</v>
      </c>
      <c r="H37" s="35"/>
      <c r="I37" s="35"/>
      <c r="J37" s="35" t="n">
        <f aca="false">G37*3.8235866717</f>
        <v>58668972.1228706</v>
      </c>
      <c r="K37" s="6"/>
      <c r="L37" s="35"/>
      <c r="M37" s="35" t="n">
        <f aca="false">F37*2.511711692</f>
        <v>351031.578946283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18492111.6278559</v>
      </c>
      <c r="F38" s="97" t="n">
        <v>137588.219350324</v>
      </c>
      <c r="G38" s="42" t="n">
        <f aca="false">E38-F38*0.7</f>
        <v>18395799.8743107</v>
      </c>
      <c r="H38" s="42"/>
      <c r="I38" s="42"/>
      <c r="J38" s="42" t="n">
        <f aca="false">G38*3.8235866717</f>
        <v>70337935.2146748</v>
      </c>
      <c r="K38" s="8"/>
      <c r="L38" s="42"/>
      <c r="M38" s="42" t="n">
        <f aca="false">F38*2.511711692</f>
        <v>345581.939223669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16085984.1223318</v>
      </c>
      <c r="F39" s="97" t="n">
        <v>138804.454124045</v>
      </c>
      <c r="G39" s="42" t="n">
        <f aca="false">E39-F39*0.7</f>
        <v>15988821.004445</v>
      </c>
      <c r="H39" s="42"/>
      <c r="I39" s="42"/>
      <c r="J39" s="42" t="n">
        <f aca="false">G39*3.8235866717</f>
        <v>61134642.8887928</v>
      </c>
      <c r="K39" s="8"/>
      <c r="L39" s="42"/>
      <c r="M39" s="42" t="n">
        <f aca="false">F39*2.511711692</f>
        <v>348636.770325041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19197241.8143858</v>
      </c>
      <c r="F40" s="97" t="n">
        <v>142026.679759594</v>
      </c>
      <c r="G40" s="42" t="n">
        <f aca="false">E40-F40*0.7</f>
        <v>19097823.1385541</v>
      </c>
      <c r="H40" s="42"/>
      <c r="I40" s="42"/>
      <c r="J40" s="42" t="n">
        <f aca="false">G40*3.8235866717</f>
        <v>73022182.0110593</v>
      </c>
      <c r="K40" s="8"/>
      <c r="L40" s="42"/>
      <c r="M40" s="42" t="n">
        <f aca="false">F40*2.511711692</f>
        <v>356730.072128112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15916016.397692</v>
      </c>
      <c r="F41" s="95" t="n">
        <v>133239.988346018</v>
      </c>
      <c r="G41" s="35" t="n">
        <f aca="false">E41-F41*0.7</f>
        <v>15822748.4058498</v>
      </c>
      <c r="H41" s="35"/>
      <c r="I41" s="35"/>
      <c r="J41" s="35" t="n">
        <f aca="false">G41*3.8235866717</f>
        <v>60499649.9142697</v>
      </c>
      <c r="K41" s="6"/>
      <c r="L41" s="35"/>
      <c r="M41" s="35" t="n">
        <f aca="false">F41*2.511711692</f>
        <v>334660.436570637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18825960.7576559</v>
      </c>
      <c r="F42" s="97" t="n">
        <v>136397.386414942</v>
      </c>
      <c r="G42" s="42" t="n">
        <f aca="false">E42-F42*0.7</f>
        <v>18730482.5871654</v>
      </c>
      <c r="H42" s="42"/>
      <c r="I42" s="42"/>
      <c r="J42" s="42" t="n">
        <f aca="false">G42*3.8235866717</f>
        <v>71617623.5747947</v>
      </c>
      <c r="K42" s="8"/>
      <c r="L42" s="42"/>
      <c r="M42" s="42" t="n">
        <f aca="false">F42*2.511711692</f>
        <v>342590.910216652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16378076.184691</v>
      </c>
      <c r="F43" s="97" t="n">
        <v>137642.248706114</v>
      </c>
      <c r="G43" s="42" t="n">
        <f aca="false">E43-F43*0.7</f>
        <v>16281726.6105967</v>
      </c>
      <c r="H43" s="42"/>
      <c r="I43" s="42"/>
      <c r="J43" s="42" t="n">
        <f aca="false">G43*3.8235866717</f>
        <v>62254592.8605408</v>
      </c>
      <c r="K43" s="8"/>
      <c r="L43" s="42"/>
      <c r="M43" s="42" t="n">
        <f aca="false">F43*2.511711692</f>
        <v>345717.645388318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19489549.9910673</v>
      </c>
      <c r="F44" s="97" t="n">
        <v>137060.815564488</v>
      </c>
      <c r="G44" s="42" t="n">
        <f aca="false">E44-F44*0.7</f>
        <v>19393607.4201722</v>
      </c>
      <c r="H44" s="42"/>
      <c r="I44" s="42"/>
      <c r="J44" s="42" t="n">
        <f aca="false">G44*3.8235866717</f>
        <v>74153138.8479525</v>
      </c>
      <c r="K44" s="8"/>
      <c r="L44" s="42"/>
      <c r="M44" s="42" t="n">
        <f aca="false">F44*2.511711692</f>
        <v>344257.25296838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16380746.847863</v>
      </c>
      <c r="F45" s="95" t="n">
        <v>135310.352571951</v>
      </c>
      <c r="G45" s="35" t="n">
        <f aca="false">E45-F45*0.7</f>
        <v>16286029.6010626</v>
      </c>
      <c r="H45" s="35"/>
      <c r="I45" s="35"/>
      <c r="J45" s="35" t="n">
        <f aca="false">G45*3.8235866717</f>
        <v>62271045.7175348</v>
      </c>
      <c r="K45" s="6"/>
      <c r="L45" s="35"/>
      <c r="M45" s="35" t="n">
        <f aca="false">F45*2.511711692</f>
        <v>339860.594603612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19095769.1794103</v>
      </c>
      <c r="F46" s="97" t="n">
        <v>134653.864733485</v>
      </c>
      <c r="G46" s="42" t="n">
        <f aca="false">E46-F46*0.7</f>
        <v>19001511.4740969</v>
      </c>
      <c r="H46" s="42"/>
      <c r="I46" s="42"/>
      <c r="J46" s="42" t="n">
        <f aca="false">G46*3.8235866717</f>
        <v>72653926.0145114</v>
      </c>
      <c r="K46" s="8"/>
      <c r="L46" s="42"/>
      <c r="M46" s="42" t="n">
        <f aca="false">F46*2.511711692</f>
        <v>338211.686424081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16535509.7755502</v>
      </c>
      <c r="F47" s="97" t="n">
        <v>136973.141020487</v>
      </c>
      <c r="G47" s="42" t="n">
        <f aca="false">E47-F47*0.7</f>
        <v>16439628.5768359</v>
      </c>
      <c r="H47" s="42"/>
      <c r="I47" s="42"/>
      <c r="J47" s="42" t="n">
        <f aca="false">G47*3.8235866717</f>
        <v>62858344.714088</v>
      </c>
      <c r="K47" s="8"/>
      <c r="L47" s="42"/>
      <c r="M47" s="42" t="n">
        <f aca="false">F47*2.511711692</f>
        <v>344037.039791122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19625920.2760773</v>
      </c>
      <c r="F48" s="97" t="n">
        <v>136150.081848517</v>
      </c>
      <c r="G48" s="42" t="n">
        <f aca="false">E48-F48*0.7</f>
        <v>19530615.2187833</v>
      </c>
      <c r="H48" s="42"/>
      <c r="I48" s="42"/>
      <c r="J48" s="42" t="n">
        <f aca="false">G48*3.8235866717</f>
        <v>74677000.0406412</v>
      </c>
      <c r="K48" s="8"/>
      <c r="L48" s="42"/>
      <c r="M48" s="42" t="n">
        <f aca="false">F48*2.511711692</f>
        <v>341969.752445677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16570549.7922005</v>
      </c>
      <c r="F49" s="95" t="n">
        <v>136053.282701885</v>
      </c>
      <c r="G49" s="35" t="n">
        <f aca="false">E49-F49*0.7</f>
        <v>16475312.4943092</v>
      </c>
      <c r="H49" s="35"/>
      <c r="I49" s="35"/>
      <c r="J49" s="35" t="n">
        <f aca="false">G49*3.8235866717</f>
        <v>62994785.2653331</v>
      </c>
      <c r="K49" s="6"/>
      <c r="L49" s="35"/>
      <c r="M49" s="35" t="n">
        <f aca="false">F49*2.511711692</f>
        <v>341726.620897306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19786403.8615131</v>
      </c>
      <c r="F50" s="97" t="n">
        <v>135290.422853927</v>
      </c>
      <c r="G50" s="42" t="n">
        <f aca="false">E50-F50*0.7</f>
        <v>19691700.5655154</v>
      </c>
      <c r="H50" s="42"/>
      <c r="I50" s="42"/>
      <c r="J50" s="42" t="n">
        <f aca="false">G50*3.8235866717</f>
        <v>75292923.8254119</v>
      </c>
      <c r="K50" s="8"/>
      <c r="L50" s="42"/>
      <c r="M50" s="42" t="n">
        <f aca="false">F50*2.511711692</f>
        <v>339810.536897832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16956828.4964944</v>
      </c>
      <c r="F51" s="97" t="n">
        <v>136113.064500228</v>
      </c>
      <c r="G51" s="42" t="n">
        <f aca="false">E51-F51*0.7</f>
        <v>16861549.3513442</v>
      </c>
      <c r="H51" s="42"/>
      <c r="I51" s="42"/>
      <c r="J51" s="42" t="n">
        <f aca="false">G51*3.8235866717</f>
        <v>64471595.3640116</v>
      </c>
      <c r="K51" s="8"/>
      <c r="L51" s="42"/>
      <c r="M51" s="42" t="n">
        <f aca="false">F51*2.511711692</f>
        <v>341876.775539173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19841090.2476912</v>
      </c>
      <c r="F52" s="97" t="n">
        <v>137854.829461434</v>
      </c>
      <c r="G52" s="42" t="n">
        <f aca="false">E52-F52*0.7</f>
        <v>19744591.8670682</v>
      </c>
      <c r="H52" s="42"/>
      <c r="I52" s="42"/>
      <c r="J52" s="42" t="n">
        <f aca="false">G52*3.8235866717</f>
        <v>75495158.3010782</v>
      </c>
      <c r="K52" s="8"/>
      <c r="L52" s="42"/>
      <c r="M52" s="42" t="n">
        <f aca="false">F52*2.511711692</f>
        <v>346251.58695695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17113855.9482432</v>
      </c>
      <c r="F53" s="95" t="n">
        <v>141272.12351381</v>
      </c>
      <c r="G53" s="35" t="n">
        <f aca="false">E53-F53*0.7</f>
        <v>17014965.4617835</v>
      </c>
      <c r="H53" s="35"/>
      <c r="I53" s="35"/>
      <c r="J53" s="35" t="n">
        <f aca="false">G53*3.8235866717</f>
        <v>65058195.1591114</v>
      </c>
      <c r="K53" s="6"/>
      <c r="L53" s="35"/>
      <c r="M53" s="35" t="n">
        <f aca="false">F53*2.511711692</f>
        <v>354834.844383305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20256355.372352</v>
      </c>
      <c r="F54" s="97" t="n">
        <v>137960.487075804</v>
      </c>
      <c r="G54" s="42" t="n">
        <f aca="false">E54-F54*0.7</f>
        <v>20159783.0313989</v>
      </c>
      <c r="H54" s="42"/>
      <c r="I54" s="42"/>
      <c r="J54" s="42" t="n">
        <f aca="false">G54*3.8235866717</f>
        <v>77082677.7032208</v>
      </c>
      <c r="K54" s="8"/>
      <c r="L54" s="42"/>
      <c r="M54" s="42" t="n">
        <f aca="false">F54*2.511711692</f>
        <v>346516.968422312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17387899.5855514</v>
      </c>
      <c r="F55" s="97" t="n">
        <v>144246.552379575</v>
      </c>
      <c r="G55" s="42" t="n">
        <f aca="false">E55-F55*0.7</f>
        <v>17286926.9988857</v>
      </c>
      <c r="H55" s="42"/>
      <c r="I55" s="42"/>
      <c r="J55" s="42" t="n">
        <f aca="false">G55*3.8235866717</f>
        <v>66098063.6675902</v>
      </c>
      <c r="K55" s="8"/>
      <c r="L55" s="42"/>
      <c r="M55" s="42" t="n">
        <f aca="false">F55*2.511711692</f>
        <v>362305.752142469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20278079.6457724</v>
      </c>
      <c r="F56" s="97" t="n">
        <v>146856.543471426</v>
      </c>
      <c r="G56" s="42" t="n">
        <f aca="false">E56-F56*0.7</f>
        <v>20175280.0653424</v>
      </c>
      <c r="H56" s="42"/>
      <c r="I56" s="42"/>
      <c r="J56" s="42" t="n">
        <f aca="false">G56*3.8235866717</f>
        <v>77141931.9556579</v>
      </c>
      <c r="K56" s="8"/>
      <c r="L56" s="42"/>
      <c r="M56" s="42" t="n">
        <f aca="false">F56*2.511711692</f>
        <v>368861.297283887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17510402.4010629</v>
      </c>
      <c r="F57" s="95" t="n">
        <v>147302.845168764</v>
      </c>
      <c r="G57" s="35" t="n">
        <f aca="false">E57-F57*0.7</f>
        <v>17407290.4094448</v>
      </c>
      <c r="H57" s="35"/>
      <c r="I57" s="35"/>
      <c r="J57" s="35" t="n">
        <f aca="false">G57*3.8235866717</f>
        <v>66558283.5999642</v>
      </c>
      <c r="K57" s="6"/>
      <c r="L57" s="35"/>
      <c r="M57" s="35" t="n">
        <f aca="false">F57*2.511711692</f>
        <v>369982.27847525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20855336.1533474</v>
      </c>
      <c r="F58" s="97" t="n">
        <v>140781.908209644</v>
      </c>
      <c r="G58" s="42" t="n">
        <f aca="false">E58-F58*0.7</f>
        <v>20756788.8176006</v>
      </c>
      <c r="H58" s="42"/>
      <c r="I58" s="42"/>
      <c r="J58" s="42" t="n">
        <f aca="false">G58*3.8235866717</f>
        <v>79365381.0702695</v>
      </c>
      <c r="K58" s="8"/>
      <c r="L58" s="42"/>
      <c r="M58" s="42" t="n">
        <f aca="false">F58*2.511711692</f>
        <v>353603.564872234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17813643.5777601</v>
      </c>
      <c r="F59" s="97" t="n">
        <v>139252.941713241</v>
      </c>
      <c r="G59" s="42" t="n">
        <f aca="false">E59-F59*0.7</f>
        <v>17716166.5185608</v>
      </c>
      <c r="H59" s="42"/>
      <c r="I59" s="42"/>
      <c r="J59" s="42" t="n">
        <f aca="false">G59*3.8235866717</f>
        <v>67739298.173987</v>
      </c>
      <c r="K59" s="8"/>
      <c r="L59" s="42"/>
      <c r="M59" s="42" t="n">
        <f aca="false">F59*2.511711692</f>
        <v>349763.241846542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21057197.6984293</v>
      </c>
      <c r="F60" s="97" t="n">
        <v>149986.050574451</v>
      </c>
      <c r="G60" s="42" t="n">
        <f aca="false">E60-F60*0.7</f>
        <v>20952207.4630272</v>
      </c>
      <c r="H60" s="42"/>
      <c r="I60" s="42"/>
      <c r="J60" s="42" t="n">
        <f aca="false">G60*3.8235866717</f>
        <v>80112581.198324</v>
      </c>
      <c r="K60" s="8"/>
      <c r="L60" s="42"/>
      <c r="M60" s="42" t="n">
        <f aca="false">F60*2.511711692</f>
        <v>376721.716864752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18228114.0829353</v>
      </c>
      <c r="F61" s="95" t="n">
        <v>150460.966801784</v>
      </c>
      <c r="G61" s="35" t="n">
        <f aca="false">E61-F61*0.7</f>
        <v>18122791.4061741</v>
      </c>
      <c r="H61" s="35"/>
      <c r="I61" s="35"/>
      <c r="J61" s="35" t="n">
        <f aca="false">G61*3.8235866717</f>
        <v>69294063.6746464</v>
      </c>
      <c r="K61" s="6"/>
      <c r="L61" s="35"/>
      <c r="M61" s="35" t="n">
        <f aca="false">F61*2.511711692</f>
        <v>377914.569505665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21398509.1452224</v>
      </c>
      <c r="F62" s="97" t="n">
        <v>147645.405924183</v>
      </c>
      <c r="G62" s="42" t="n">
        <f aca="false">E62-F62*0.7</f>
        <v>21295157.3610755</v>
      </c>
      <c r="H62" s="42"/>
      <c r="I62" s="42"/>
      <c r="J62" s="42" t="n">
        <f aca="false">G62*3.8235866717</f>
        <v>81423879.8575623</v>
      </c>
      <c r="K62" s="8"/>
      <c r="L62" s="42"/>
      <c r="M62" s="42" t="n">
        <f aca="false">F62*2.511711692</f>
        <v>370842.692329856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18244927.5392333</v>
      </c>
      <c r="F63" s="97" t="n">
        <v>151582.840109769</v>
      </c>
      <c r="G63" s="42" t="n">
        <f aca="false">E63-F63*0.7</f>
        <v>18138819.5511565</v>
      </c>
      <c r="H63" s="42"/>
      <c r="I63" s="42"/>
      <c r="J63" s="42" t="n">
        <f aca="false">G63*3.8235866717</f>
        <v>69355348.6761732</v>
      </c>
      <c r="K63" s="8"/>
      <c r="L63" s="42"/>
      <c r="M63" s="42" t="n">
        <f aca="false">F63*2.511711692</f>
        <v>380732.391810273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21624520.7518982</v>
      </c>
      <c r="F64" s="97" t="n">
        <v>144691.1819017</v>
      </c>
      <c r="G64" s="42" t="n">
        <f aca="false">E64-F64*0.7</f>
        <v>21523236.924567</v>
      </c>
      <c r="H64" s="42"/>
      <c r="I64" s="42"/>
      <c r="J64" s="42" t="n">
        <f aca="false">G64*3.8235866717</f>
        <v>82295961.8366157</v>
      </c>
      <c r="K64" s="8"/>
      <c r="L64" s="42"/>
      <c r="M64" s="42" t="n">
        <f aca="false">F64*2.511711692</f>
        <v>363422.533311799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18528316.0941624</v>
      </c>
      <c r="F65" s="95" t="n">
        <v>148044.290628829</v>
      </c>
      <c r="G65" s="35" t="n">
        <f aca="false">E65-F65*0.7</f>
        <v>18424685.0907222</v>
      </c>
      <c r="H65" s="35"/>
      <c r="I65" s="35"/>
      <c r="J65" s="35" t="n">
        <f aca="false">G65*3.8235866717</f>
        <v>70448380.3431552</v>
      </c>
      <c r="K65" s="6"/>
      <c r="L65" s="35"/>
      <c r="M65" s="35" t="n">
        <f aca="false">F65*2.511711692</f>
        <v>371844.575706276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21892486.2850998</v>
      </c>
      <c r="F66" s="97" t="n">
        <v>146280.149248961</v>
      </c>
      <c r="G66" s="42" t="n">
        <f aca="false">E66-F66*0.7</f>
        <v>21790090.1806255</v>
      </c>
      <c r="H66" s="42"/>
      <c r="I66" s="42"/>
      <c r="J66" s="42" t="n">
        <f aca="false">G66*3.8235866717</f>
        <v>83316298.3897808</v>
      </c>
      <c r="K66" s="8"/>
      <c r="L66" s="42"/>
      <c r="M66" s="42" t="n">
        <f aca="false">F66*2.511711692</f>
        <v>367413.56117612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18708602.502661</v>
      </c>
      <c r="F67" s="97" t="n">
        <v>148043.37000954</v>
      </c>
      <c r="G67" s="42" t="n">
        <f aca="false">E67-F67*0.7</f>
        <v>18604972.1436543</v>
      </c>
      <c r="H67" s="42"/>
      <c r="I67" s="42"/>
      <c r="J67" s="42" t="n">
        <f aca="false">G67*3.8235866717</f>
        <v>71137723.5158265</v>
      </c>
      <c r="K67" s="8"/>
      <c r="L67" s="42"/>
      <c r="M67" s="42" t="n">
        <f aca="false">F67*2.511711692</f>
        <v>371842.263376044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22006146.9237673</v>
      </c>
      <c r="F68" s="97" t="n">
        <v>148915.549788278</v>
      </c>
      <c r="G68" s="42" t="n">
        <f aca="false">E68-F68*0.7</f>
        <v>21901906.0389155</v>
      </c>
      <c r="H68" s="42"/>
      <c r="I68" s="42"/>
      <c r="J68" s="42" t="n">
        <f aca="false">G68*3.8235866717</f>
        <v>83743836.0152231</v>
      </c>
      <c r="K68" s="8"/>
      <c r="L68" s="42"/>
      <c r="M68" s="42" t="n">
        <f aca="false">F68*2.511711692</f>
        <v>374032.927523826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18861082.5171131</v>
      </c>
      <c r="F69" s="95" t="n">
        <v>146948.703936969</v>
      </c>
      <c r="G69" s="35" t="n">
        <f aca="false">E69-F69*0.7</f>
        <v>18758218.4243572</v>
      </c>
      <c r="H69" s="35"/>
      <c r="I69" s="35"/>
      <c r="J69" s="35" t="n">
        <f aca="false">G69*3.8235866717</f>
        <v>71723673.9522097</v>
      </c>
      <c r="K69" s="6"/>
      <c r="L69" s="35"/>
      <c r="M69" s="35" t="n">
        <f aca="false">F69*2.511711692</f>
        <v>369092.777802731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22218180.8772977</v>
      </c>
      <c r="F70" s="97" t="n">
        <v>150116.490365145</v>
      </c>
      <c r="G70" s="42" t="n">
        <f aca="false">E70-F70*0.7</f>
        <v>22113099.3340421</v>
      </c>
      <c r="H70" s="42"/>
      <c r="I70" s="42"/>
      <c r="J70" s="42" t="n">
        <f aca="false">G70*3.8235866717</f>
        <v>84551351.8836215</v>
      </c>
      <c r="K70" s="8"/>
      <c r="L70" s="42"/>
      <c r="M70" s="42" t="n">
        <f aca="false">F70*2.511711692</f>
        <v>377049.34401214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18834097.4128775</v>
      </c>
      <c r="F71" s="97" t="n">
        <v>155025.090737627</v>
      </c>
      <c r="G71" s="42" t="n">
        <f aca="false">E71-F71*0.7</f>
        <v>18725579.8493612</v>
      </c>
      <c r="H71" s="42"/>
      <c r="I71" s="42"/>
      <c r="J71" s="42" t="n">
        <f aca="false">G71*3.8235866717</f>
        <v>71598877.5318714</v>
      </c>
      <c r="K71" s="8"/>
      <c r="L71" s="42"/>
      <c r="M71" s="42" t="n">
        <f aca="false">F71*2.511711692</f>
        <v>389378.332959059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22283505.6359961</v>
      </c>
      <c r="F72" s="97" t="n">
        <v>151710.541962931</v>
      </c>
      <c r="G72" s="42" t="n">
        <f aca="false">E72-F72*0.7</f>
        <v>22177308.256622</v>
      </c>
      <c r="H72" s="42"/>
      <c r="I72" s="42"/>
      <c r="J72" s="42" t="n">
        <f aca="false">G72*3.8235866717</f>
        <v>84796860.2642024</v>
      </c>
      <c r="K72" s="8"/>
      <c r="L72" s="42"/>
      <c r="M72" s="42" t="n">
        <f aca="false">F72*2.511711692</f>
        <v>381053.14204795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19028145.6399322</v>
      </c>
      <c r="F73" s="95" t="n">
        <v>154857.233808488</v>
      </c>
      <c r="G73" s="35" t="n">
        <f aca="false">E73-F73*0.7</f>
        <v>18919745.5762663</v>
      </c>
      <c r="H73" s="35"/>
      <c r="I73" s="35"/>
      <c r="J73" s="35" t="n">
        <f aca="false">G73*3.8235866717</f>
        <v>72341287.0173667</v>
      </c>
      <c r="K73" s="6"/>
      <c r="L73" s="35"/>
      <c r="M73" s="35" t="n">
        <f aca="false">F73*2.511711692</f>
        <v>388956.724747557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22379833.7314984</v>
      </c>
      <c r="F74" s="97" t="n">
        <v>156563.893889308</v>
      </c>
      <c r="G74" s="42" t="n">
        <f aca="false">E74-F74*0.7</f>
        <v>22270239.0057759</v>
      </c>
      <c r="H74" s="42"/>
      <c r="I74" s="42"/>
      <c r="J74" s="42" t="n">
        <f aca="false">G74*3.8235866717</f>
        <v>85152189.0380582</v>
      </c>
      <c r="K74" s="8"/>
      <c r="L74" s="42"/>
      <c r="M74" s="42" t="n">
        <f aca="false">F74*2.511711692</f>
        <v>393243.362826822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19109298.1184688</v>
      </c>
      <c r="F75" s="97" t="n">
        <v>154530.923780279</v>
      </c>
      <c r="G75" s="42" t="n">
        <f aca="false">E75-F75*0.7</f>
        <v>19001126.4718226</v>
      </c>
      <c r="H75" s="42"/>
      <c r="I75" s="42"/>
      <c r="J75" s="42" t="n">
        <f aca="false">G75*3.8235866717</f>
        <v>72652453.924947</v>
      </c>
      <c r="K75" s="8"/>
      <c r="L75" s="42"/>
      <c r="M75" s="42" t="n">
        <f aca="false">F75*2.511711692</f>
        <v>388137.128034488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22464147.8015128</v>
      </c>
      <c r="F76" s="97" t="n">
        <v>159985.158015286</v>
      </c>
      <c r="G76" s="42" t="n">
        <f aca="false">E76-F76*0.7</f>
        <v>22352158.1909021</v>
      </c>
      <c r="H76" s="42"/>
      <c r="I76" s="42"/>
      <c r="J76" s="42" t="n">
        <f aca="false">G76*3.8235866717</f>
        <v>85465414.1424633</v>
      </c>
      <c r="K76" s="8"/>
      <c r="L76" s="42"/>
      <c r="M76" s="42" t="n">
        <f aca="false">F76*2.511711692</f>
        <v>401836.591933461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19275255.611442</v>
      </c>
      <c r="F77" s="95" t="n">
        <v>162879.850348598</v>
      </c>
      <c r="G77" s="35" t="n">
        <f aca="false">E77-F77*0.7</f>
        <v>19161239.716198</v>
      </c>
      <c r="H77" s="35"/>
      <c r="I77" s="35"/>
      <c r="J77" s="35" t="n">
        <f aca="false">G77*3.8235866717</f>
        <v>73264660.7921033</v>
      </c>
      <c r="K77" s="6"/>
      <c r="L77" s="35"/>
      <c r="M77" s="35" t="n">
        <f aca="false">F77*2.511711692</f>
        <v>409107.224511784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22800933.4802774</v>
      </c>
      <c r="F78" s="97" t="n">
        <v>155984.87055779</v>
      </c>
      <c r="G78" s="42" t="n">
        <f aca="false">E78-F78*0.7</f>
        <v>22691744.0708869</v>
      </c>
      <c r="H78" s="42"/>
      <c r="I78" s="42"/>
      <c r="J78" s="42" t="n">
        <f aca="false">G78*3.8235866717</f>
        <v>86763850.1870708</v>
      </c>
      <c r="K78" s="8"/>
      <c r="L78" s="42"/>
      <c r="M78" s="42" t="n">
        <f aca="false">F78*2.511711692</f>
        <v>391789.023155108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19405958.7410615</v>
      </c>
      <c r="F79" s="97" t="n">
        <v>161740.575756495</v>
      </c>
      <c r="G79" s="42" t="n">
        <f aca="false">E79-F79*0.7</f>
        <v>19292740.338032</v>
      </c>
      <c r="H79" s="42"/>
      <c r="I79" s="42"/>
      <c r="J79" s="42" t="n">
        <f aca="false">G79*3.8235866717</f>
        <v>73767464.8170679</v>
      </c>
      <c r="K79" s="8"/>
      <c r="L79" s="42"/>
      <c r="M79" s="42" t="n">
        <f aca="false">F79*2.511711692</f>
        <v>406245.6951984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22824095.2209299</v>
      </c>
      <c r="F80" s="97" t="n">
        <v>160723.18714678</v>
      </c>
      <c r="G80" s="42" t="n">
        <f aca="false">E80-F80*0.7</f>
        <v>22711588.9899272</v>
      </c>
      <c r="H80" s="42"/>
      <c r="I80" s="42"/>
      <c r="J80" s="42" t="n">
        <f aca="false">G80*3.8235866717</f>
        <v>86839728.9550139</v>
      </c>
      <c r="K80" s="8"/>
      <c r="L80" s="42"/>
      <c r="M80" s="42" t="n">
        <f aca="false">F80*2.511711692</f>
        <v>403690.308332071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19531510.2776214</v>
      </c>
      <c r="F81" s="95" t="n">
        <v>157945.140377338</v>
      </c>
      <c r="G81" s="35" t="n">
        <f aca="false">E81-F81*0.7</f>
        <v>19420948.6793573</v>
      </c>
      <c r="H81" s="35"/>
      <c r="I81" s="35"/>
      <c r="J81" s="35" t="n">
        <f aca="false">G81*3.8235866717</f>
        <v>74257680.5221602</v>
      </c>
      <c r="K81" s="6"/>
      <c r="L81" s="35"/>
      <c r="M81" s="35" t="n">
        <f aca="false">F81*2.511711692</f>
        <v>396712.655780341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23037756.2649539</v>
      </c>
      <c r="F82" s="97" t="n">
        <v>162078.873356431</v>
      </c>
      <c r="G82" s="42" t="n">
        <f aca="false">E82-F82*0.7</f>
        <v>22924301.0536044</v>
      </c>
      <c r="H82" s="42"/>
      <c r="I82" s="42"/>
      <c r="J82" s="42" t="n">
        <f aca="false">G82*3.8235866717</f>
        <v>87653051.9666001</v>
      </c>
      <c r="K82" s="8"/>
      <c r="L82" s="42"/>
      <c r="M82" s="42" t="n">
        <f aca="false">F82*2.511711692</f>
        <v>407095.401235535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19849233.1330957</v>
      </c>
      <c r="F83" s="97" t="n">
        <v>161172.987889122</v>
      </c>
      <c r="G83" s="42" t="n">
        <f aca="false">E83-F83*0.7</f>
        <v>19736412.0415733</v>
      </c>
      <c r="H83" s="42"/>
      <c r="I83" s="42"/>
      <c r="J83" s="42" t="n">
        <f aca="false">G83*3.8235866717</f>
        <v>75463882.0293391</v>
      </c>
      <c r="K83" s="8"/>
      <c r="L83" s="42"/>
      <c r="M83" s="42" t="n">
        <f aca="false">F83*2.511711692</f>
        <v>404820.078115682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23360417.0448546</v>
      </c>
      <c r="F84" s="97" t="n">
        <v>167995.162851093</v>
      </c>
      <c r="G84" s="42" t="n">
        <f aca="false">E84-F84*0.7</f>
        <v>23242820.4308588</v>
      </c>
      <c r="H84" s="42"/>
      <c r="I84" s="42"/>
      <c r="J84" s="42" t="n">
        <f aca="false">G84*3.8235866717</f>
        <v>88870938.4121483</v>
      </c>
      <c r="K84" s="8"/>
      <c r="L84" s="42"/>
      <c r="M84" s="42" t="n">
        <f aca="false">F84*2.511711692</f>
        <v>421955.414732534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19918083.0208464</v>
      </c>
      <c r="F85" s="95" t="n">
        <v>163696.212996846</v>
      </c>
      <c r="G85" s="35" t="n">
        <f aca="false">E85-F85*0.7</f>
        <v>19803495.6717486</v>
      </c>
      <c r="H85" s="35"/>
      <c r="I85" s="35"/>
      <c r="J85" s="35" t="n">
        <f aca="false">G85*3.8235866717</f>
        <v>75720382.1035666</v>
      </c>
      <c r="K85" s="6"/>
      <c r="L85" s="35"/>
      <c r="M85" s="35" t="n">
        <f aca="false">F85*2.511711692</f>
        <v>411157.692120301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23362362.4515784</v>
      </c>
      <c r="F86" s="97" t="n">
        <v>167099.111379797</v>
      </c>
      <c r="G86" s="42" t="n">
        <f aca="false">E86-F86*0.7</f>
        <v>23245393.0736125</v>
      </c>
      <c r="H86" s="42"/>
      <c r="I86" s="42"/>
      <c r="J86" s="42" t="n">
        <f aca="false">G86*3.8235866717</f>
        <v>88880775.1346924</v>
      </c>
      <c r="K86" s="8"/>
      <c r="L86" s="42"/>
      <c r="M86" s="42" t="n">
        <f aca="false">F86*2.511711692</f>
        <v>419704.791775446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19980705.9603988</v>
      </c>
      <c r="F87" s="97" t="n">
        <v>166237.829808042</v>
      </c>
      <c r="G87" s="42" t="n">
        <f aca="false">E87-F87*0.7</f>
        <v>19864339.4795332</v>
      </c>
      <c r="H87" s="42"/>
      <c r="I87" s="42"/>
      <c r="J87" s="42" t="n">
        <f aca="false">G87*3.8235866717</f>
        <v>75953023.6760671</v>
      </c>
      <c r="K87" s="8"/>
      <c r="L87" s="42"/>
      <c r="M87" s="42" t="n">
        <f aca="false">F87*2.511711692</f>
        <v>417541.500781565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23570381.9724875</v>
      </c>
      <c r="F88" s="97" t="n">
        <v>163579.213167689</v>
      </c>
      <c r="G88" s="42" t="n">
        <f aca="false">E88-F88*0.7</f>
        <v>23455876.5232701</v>
      </c>
      <c r="H88" s="42"/>
      <c r="I88" s="42"/>
      <c r="J88" s="42" t="n">
        <f aca="false">G88*3.8235866717</f>
        <v>89685576.8474166</v>
      </c>
      <c r="K88" s="8"/>
      <c r="L88" s="42"/>
      <c r="M88" s="42" t="n">
        <f aca="false">F88*2.511711692</f>
        <v>410863.822281445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20116143.6917168</v>
      </c>
      <c r="F89" s="95" t="n">
        <v>161396.128453305</v>
      </c>
      <c r="G89" s="35" t="n">
        <f aca="false">E89-F89*0.7</f>
        <v>20003166.4017995</v>
      </c>
      <c r="H89" s="35"/>
      <c r="I89" s="35"/>
      <c r="J89" s="35" t="n">
        <f aca="false">G89*3.8235866717</f>
        <v>76483840.4457178</v>
      </c>
      <c r="K89" s="6"/>
      <c r="L89" s="35"/>
      <c r="M89" s="35" t="n">
        <f aca="false">F89*2.511711692</f>
        <v>405380.5428797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23617576.9485761</v>
      </c>
      <c r="F90" s="97" t="n">
        <v>170961.459493669</v>
      </c>
      <c r="G90" s="42" t="n">
        <f aca="false">E90-F90*0.7</f>
        <v>23497903.9269305</v>
      </c>
      <c r="H90" s="42"/>
      <c r="I90" s="42"/>
      <c r="J90" s="42" t="n">
        <f aca="false">G90*3.8235866717</f>
        <v>89846272.2678987</v>
      </c>
      <c r="K90" s="8"/>
      <c r="L90" s="42"/>
      <c r="M90" s="42" t="n">
        <f aca="false">F90*2.511711692</f>
        <v>429405.896691633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20104553.9922736</v>
      </c>
      <c r="F91" s="97" t="n">
        <v>175731.818099066</v>
      </c>
      <c r="G91" s="42" t="n">
        <f aca="false">E91-F91*0.7</f>
        <v>19981541.7196043</v>
      </c>
      <c r="H91" s="42"/>
      <c r="I91" s="42"/>
      <c r="J91" s="42" t="n">
        <f aca="false">G91*3.8235866717</f>
        <v>76401156.5990963</v>
      </c>
      <c r="K91" s="8"/>
      <c r="L91" s="42"/>
      <c r="M91" s="42" t="n">
        <f aca="false">F91*2.511711692</f>
        <v>441387.662175841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23887384.8976947</v>
      </c>
      <c r="F92" s="97" t="n">
        <v>172720.951453233</v>
      </c>
      <c r="G92" s="42" t="n">
        <f aca="false">E92-F92*0.7</f>
        <v>23766480.2316774</v>
      </c>
      <c r="H92" s="42"/>
      <c r="I92" s="42"/>
      <c r="J92" s="42" t="n">
        <f aca="false">G92*3.8235866717</f>
        <v>90873197.0470634</v>
      </c>
      <c r="K92" s="8"/>
      <c r="L92" s="42"/>
      <c r="M92" s="42" t="n">
        <f aca="false">F92*2.511711692</f>
        <v>433825.23321845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20437196.3154243</v>
      </c>
      <c r="F93" s="95" t="n">
        <v>171234.872907604</v>
      </c>
      <c r="G93" s="35" t="n">
        <f aca="false">E93-F93*0.7</f>
        <v>20317331.904389</v>
      </c>
      <c r="H93" s="35"/>
      <c r="I93" s="35"/>
      <c r="J93" s="35" t="n">
        <f aca="false">G93*3.8235866717</f>
        <v>77685079.4741269</v>
      </c>
      <c r="K93" s="6"/>
      <c r="L93" s="35"/>
      <c r="M93" s="35" t="n">
        <f aca="false">F93*2.511711692</f>
        <v>430092.632360163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23976252.0540392</v>
      </c>
      <c r="F94" s="97" t="n">
        <v>176018.123660561</v>
      </c>
      <c r="G94" s="42" t="n">
        <f aca="false">E94-F94*0.7</f>
        <v>23853039.3674768</v>
      </c>
      <c r="H94" s="42"/>
      <c r="I94" s="42"/>
      <c r="J94" s="42" t="n">
        <f aca="false">G94*3.8235866717</f>
        <v>91204163.4050197</v>
      </c>
      <c r="K94" s="8"/>
      <c r="L94" s="42"/>
      <c r="M94" s="42" t="n">
        <f aca="false">F94*2.511711692</f>
        <v>442106.779202133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20437933.2281999</v>
      </c>
      <c r="F95" s="97" t="n">
        <v>173249.412278119</v>
      </c>
      <c r="G95" s="42" t="n">
        <f aca="false">E95-F95*0.7</f>
        <v>20316658.6396052</v>
      </c>
      <c r="H95" s="42"/>
      <c r="I95" s="42"/>
      <c r="J95" s="42" t="n">
        <f aca="false">G95*3.8235866717</f>
        <v>77682505.1878732</v>
      </c>
      <c r="K95" s="8"/>
      <c r="L95" s="42"/>
      <c r="M95" s="42" t="n">
        <f aca="false">F95*2.511711692</f>
        <v>435152.57445108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24151418.5075952</v>
      </c>
      <c r="F96" s="97" t="n">
        <v>174141.552010021</v>
      </c>
      <c r="G96" s="42" t="n">
        <f aca="false">E96-F96*0.7</f>
        <v>24029519.4211882</v>
      </c>
      <c r="H96" s="42"/>
      <c r="I96" s="42"/>
      <c r="J96" s="42" t="n">
        <f aca="false">G96*3.8235866717</f>
        <v>91878950.1862115</v>
      </c>
      <c r="K96" s="8"/>
      <c r="L96" s="42"/>
      <c r="M96" s="42" t="n">
        <f aca="false">F96*2.511711692</f>
        <v>437393.372246596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20609228.6384256</v>
      </c>
      <c r="F97" s="95" t="n">
        <v>174476.815684344</v>
      </c>
      <c r="G97" s="35" t="n">
        <f aca="false">E97-F97*0.7</f>
        <v>20487094.8674466</v>
      </c>
      <c r="H97" s="35"/>
      <c r="I97" s="35"/>
      <c r="J97" s="35" t="n">
        <f aca="false">G97*3.8235866717</f>
        <v>78334182.8770222</v>
      </c>
      <c r="K97" s="6"/>
      <c r="L97" s="35"/>
      <c r="M97" s="35" t="n">
        <f aca="false">F97*2.511711692</f>
        <v>438235.457937296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24339093.8434624</v>
      </c>
      <c r="F98" s="97" t="n">
        <v>180098.881162253</v>
      </c>
      <c r="G98" s="42" t="n">
        <f aca="false">E98-F98*0.7</f>
        <v>24213024.6266488</v>
      </c>
      <c r="H98" s="42"/>
      <c r="I98" s="42"/>
      <c r="J98" s="42" t="n">
        <f aca="false">G98*3.8235866717</f>
        <v>92580598.2439983</v>
      </c>
      <c r="K98" s="8"/>
      <c r="L98" s="42"/>
      <c r="M98" s="42" t="n">
        <f aca="false">F98*2.511711692</f>
        <v>452356.465531349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20762707.5551962</v>
      </c>
      <c r="F99" s="97" t="n">
        <v>180488.739470205</v>
      </c>
      <c r="G99" s="42" t="n">
        <f aca="false">E99-F99*0.7</f>
        <v>20636365.4375671</v>
      </c>
      <c r="H99" s="42"/>
      <c r="I99" s="42"/>
      <c r="J99" s="42" t="n">
        <f aca="false">G99*3.8235866717</f>
        <v>78904931.8394119</v>
      </c>
      <c r="K99" s="8"/>
      <c r="L99" s="42"/>
      <c r="M99" s="42" t="n">
        <f aca="false">F99*2.511711692</f>
        <v>453335.677201656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24459348.8288977</v>
      </c>
      <c r="F100" s="97" t="n">
        <v>180253.625486563</v>
      </c>
      <c r="G100" s="42" t="n">
        <f aca="false">E100-F100*0.7</f>
        <v>24333171.2910571</v>
      </c>
      <c r="H100" s="42"/>
      <c r="I100" s="42"/>
      <c r="J100" s="42" t="n">
        <f aca="false">G100*3.8235866717</f>
        <v>93039989.428679</v>
      </c>
      <c r="K100" s="8"/>
      <c r="L100" s="42"/>
      <c r="M100" s="42" t="n">
        <f aca="false">F100*2.511711692</f>
        <v>452745.138659989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20857209.4182605</v>
      </c>
      <c r="F101" s="95" t="n">
        <v>185519.750941386</v>
      </c>
      <c r="G101" s="35" t="n">
        <f aca="false">E101-F101*0.7</f>
        <v>20727345.5926015</v>
      </c>
      <c r="H101" s="35"/>
      <c r="I101" s="35"/>
      <c r="J101" s="35" t="n">
        <f aca="false">G101*3.8235866717</f>
        <v>79252802.347591</v>
      </c>
      <c r="K101" s="6"/>
      <c r="L101" s="35"/>
      <c r="M101" s="35" t="n">
        <f aca="false">F101*2.511711692</f>
        <v>465972.127536407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24432164.6254414</v>
      </c>
      <c r="F102" s="97" t="n">
        <v>184103.522407375</v>
      </c>
      <c r="G102" s="42" t="n">
        <f aca="false">E102-F102*0.7</f>
        <v>24303292.1597562</v>
      </c>
      <c r="H102" s="42"/>
      <c r="I102" s="42"/>
      <c r="J102" s="42" t="n">
        <f aca="false">G102*3.8235866717</f>
        <v>92925743.9804751</v>
      </c>
      <c r="K102" s="8"/>
      <c r="L102" s="42"/>
      <c r="M102" s="42" t="n">
        <f aca="false">F102*2.511711692</f>
        <v>462414.969768988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21034583.1977355</v>
      </c>
      <c r="F103" s="97" t="n">
        <v>178821.331748662</v>
      </c>
      <c r="G103" s="42" t="n">
        <f aca="false">E103-F103*0.7</f>
        <v>20909408.2655114</v>
      </c>
      <c r="H103" s="42"/>
      <c r="I103" s="42"/>
      <c r="J103" s="42" t="n">
        <f aca="false">G103*3.8235866717</f>
        <v>79948934.7571433</v>
      </c>
      <c r="K103" s="8"/>
      <c r="L103" s="42"/>
      <c r="M103" s="42" t="n">
        <f aca="false">F103*2.511711692</f>
        <v>449147.629732125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24683615.4248387</v>
      </c>
      <c r="F104" s="97" t="n">
        <v>180430.590141565</v>
      </c>
      <c r="G104" s="42" t="n">
        <f aca="false">E104-F104*0.7</f>
        <v>24557314.0117396</v>
      </c>
      <c r="H104" s="42"/>
      <c r="I104" s="42"/>
      <c r="J104" s="42" t="n">
        <f aca="false">G104*3.8235866717</f>
        <v>93897018.5480392</v>
      </c>
      <c r="K104" s="8"/>
      <c r="L104" s="42"/>
      <c r="M104" s="42" t="n">
        <f aca="false">F104*2.511711692</f>
        <v>453189.622853029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21309929.9489887</v>
      </c>
      <c r="F105" s="95" t="n">
        <v>181677.987830025</v>
      </c>
      <c r="G105" s="35" t="n">
        <f aca="false">E105-F105*0.7</f>
        <v>21182755.3575077</v>
      </c>
      <c r="H105" s="35"/>
      <c r="I105" s="35"/>
      <c r="J105" s="35" t="n">
        <f aca="false">G105*3.8235866717</f>
        <v>80994101.0548481</v>
      </c>
      <c r="K105" s="6"/>
      <c r="L105" s="35"/>
      <c r="M105" s="35" t="n">
        <f aca="false">F105*2.511711692</f>
        <v>456322.726211708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25080877.1459077</v>
      </c>
      <c r="F106" s="97" t="n">
        <v>176280.778493246</v>
      </c>
      <c r="G106" s="42" t="n">
        <f aca="false">E106-F106*0.7</f>
        <v>24957480.6009624</v>
      </c>
      <c r="H106" s="42"/>
      <c r="I106" s="42"/>
      <c r="J106" s="42" t="n">
        <f aca="false">G106*3.8235866717</f>
        <v>95427090.1850513</v>
      </c>
      <c r="K106" s="8"/>
      <c r="L106" s="42"/>
      <c r="M106" s="42" t="n">
        <f aca="false">F106*2.511711692</f>
        <v>442766.492416348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21558427.8323431</v>
      </c>
      <c r="F107" s="97" t="n">
        <v>179027.802085735</v>
      </c>
      <c r="G107" s="42" t="n">
        <f aca="false">E107-F107*0.7</f>
        <v>21433108.3708831</v>
      </c>
      <c r="H107" s="42"/>
      <c r="I107" s="42"/>
      <c r="J107" s="42" t="n">
        <f aca="false">G107*3.8235866717</f>
        <v>81951347.5000103</v>
      </c>
      <c r="K107" s="8"/>
      <c r="L107" s="42"/>
      <c r="M107" s="42" t="n">
        <f aca="false">F107*2.511711692</f>
        <v>449666.223691803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25337096.942528</v>
      </c>
      <c r="F108" s="97" t="n">
        <v>181053.738969821</v>
      </c>
      <c r="G108" s="42" t="n">
        <f aca="false">E108-F108*0.7</f>
        <v>25210359.3252491</v>
      </c>
      <c r="H108" s="42"/>
      <c r="I108" s="42"/>
      <c r="J108" s="42" t="n">
        <f aca="false">G108*3.8235866717</f>
        <v>96393993.9047904</v>
      </c>
      <c r="K108" s="8"/>
      <c r="L108" s="42"/>
      <c r="M108" s="42" t="n">
        <f aca="false">F108*2.511711692</f>
        <v>454754.793050815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21725264.5077515</v>
      </c>
      <c r="F109" s="95" t="n">
        <v>186915.63265873</v>
      </c>
      <c r="G109" s="35" t="n">
        <f aca="false">E109-F109*0.7</f>
        <v>21594423.5648904</v>
      </c>
      <c r="H109" s="35"/>
      <c r="I109" s="35"/>
      <c r="J109" s="35" t="n">
        <f aca="false">G109*3.8235866717</f>
        <v>82568150.1257593</v>
      </c>
      <c r="K109" s="6"/>
      <c r="L109" s="35"/>
      <c r="M109" s="35" t="n">
        <f aca="false">F109*2.511711692</f>
        <v>469478.179966509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25554311.8245338</v>
      </c>
      <c r="F110" s="97" t="n">
        <v>189352.330331327</v>
      </c>
      <c r="G110" s="42" t="n">
        <f aca="false">E110-F110*0.7</f>
        <v>25421765.1933019</v>
      </c>
      <c r="H110" s="42"/>
      <c r="I110" s="42"/>
      <c r="J110" s="42" t="n">
        <f aca="false">G110*3.8235866717</f>
        <v>97202322.564196</v>
      </c>
      <c r="K110" s="8"/>
      <c r="L110" s="42"/>
      <c r="M110" s="42" t="n">
        <f aca="false">F110*2.511711692</f>
        <v>475598.46200064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21742917.1352032</v>
      </c>
      <c r="F111" s="97" t="n">
        <v>188449.19899574</v>
      </c>
      <c r="G111" s="42" t="n">
        <f aca="false">E111-F111*0.7</f>
        <v>21611002.6959062</v>
      </c>
      <c r="H111" s="42"/>
      <c r="I111" s="42"/>
      <c r="J111" s="42" t="n">
        <f aca="false">G111*3.8235866717</f>
        <v>82631541.8701397</v>
      </c>
      <c r="K111" s="8"/>
      <c r="L111" s="42"/>
      <c r="M111" s="42" t="n">
        <f aca="false">F111*2.511711692</f>
        <v>473330.056465635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25392961.928837</v>
      </c>
      <c r="F112" s="97" t="n">
        <v>183994.849089551</v>
      </c>
      <c r="G112" s="42" t="n">
        <f aca="false">E112-F112*0.7</f>
        <v>25264165.5344743</v>
      </c>
      <c r="H112" s="42"/>
      <c r="I112" s="42"/>
      <c r="J112" s="42" t="n">
        <f aca="false">G112*3.8235866717</f>
        <v>96599726.6092385</v>
      </c>
      <c r="K112" s="8"/>
      <c r="L112" s="42"/>
      <c r="M112" s="42" t="n">
        <f aca="false">F112*2.511711692</f>
        <v>462142.013726001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8671875" defaultRowHeight="12.8" zeroHeight="false" outlineLevelRow="0" outlineLevelCol="0"/>
  <cols>
    <col collapsed="false" customWidth="true" hidden="false" outlineLevel="0" max="5" min="5" style="32" width="20.48"/>
    <col collapsed="false" customWidth="true" hidden="false" outlineLevel="0" max="6" min="6" style="32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3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93"/>
      <c r="B9" s="93" t="n">
        <v>2015</v>
      </c>
      <c r="C9" s="5" t="n">
        <v>1</v>
      </c>
      <c r="D9" s="93" t="n">
        <v>161</v>
      </c>
      <c r="E9" s="95" t="n">
        <v>18004066.583314</v>
      </c>
      <c r="F9" s="95" t="n">
        <v>135449.214417351</v>
      </c>
      <c r="G9" s="35" t="n">
        <f aca="false">E9-F9*0.7</f>
        <v>17909252.1332219</v>
      </c>
      <c r="H9" s="35"/>
      <c r="I9" s="35"/>
      <c r="J9" s="35" t="n">
        <f aca="false">G9*3.8235866717</f>
        <v>68477577.7567019</v>
      </c>
      <c r="K9" s="6"/>
      <c r="L9" s="35"/>
      <c r="M9" s="35" t="n">
        <f aca="false">F9*2.511711692</f>
        <v>340209.375524275</v>
      </c>
      <c r="N9" s="35"/>
      <c r="O9" s="5"/>
      <c r="P9" s="5"/>
      <c r="Q9" s="35"/>
      <c r="R9" s="35"/>
      <c r="S9" s="35"/>
      <c r="T9" s="5"/>
      <c r="U9" s="5"/>
      <c r="V9" s="35"/>
      <c r="W9" s="35"/>
      <c r="X9" s="35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97" t="n">
        <v>22160667.1304052</v>
      </c>
      <c r="F10" s="97" t="n">
        <v>151084.142402353</v>
      </c>
      <c r="G10" s="42" t="n">
        <f aca="false">E10-F10*0.7</f>
        <v>22054908.2307236</v>
      </c>
      <c r="H10" s="42" t="s">
        <v>127</v>
      </c>
      <c r="I10" s="108" t="n">
        <f aca="false">AVERAGE(I3:I8)</f>
        <v>3.82358667172555</v>
      </c>
      <c r="J10" s="42" t="n">
        <f aca="false">G10*3.8235866717</f>
        <v>84328853.1565612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97" t="n">
        <v>20241475.1026517</v>
      </c>
      <c r="F11" s="97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8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97" t="n">
        <v>23722454.9768764</v>
      </c>
      <c r="F12" s="97" t="n"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8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19331296.5999875</v>
      </c>
      <c r="F13" s="95" t="n">
        <v>140377.525227439</v>
      </c>
      <c r="G13" s="35" t="n">
        <f aca="false">E13-F13*0.7</f>
        <v>19233032.3323283</v>
      </c>
      <c r="H13" s="35" t="n">
        <v>71384639</v>
      </c>
      <c r="I13" s="35"/>
      <c r="J13" s="35" t="n">
        <f aca="false">G13*3.8235866717</f>
        <v>73539166.0822656</v>
      </c>
      <c r="K13" s="6" t="n">
        <v>399060</v>
      </c>
      <c r="L13" s="35"/>
      <c r="M13" s="35" t="n">
        <f aca="false">F13*2.511711692</f>
        <v>352587.871407784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22042294.2695248</v>
      </c>
      <c r="F14" s="97" t="n"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19232590.5323115</v>
      </c>
      <c r="F15" s="97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8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22573431.3103478</v>
      </c>
      <c r="F16" s="97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19517489.3136732</v>
      </c>
      <c r="F17" s="95" t="n">
        <v>123378.287154311</v>
      </c>
      <c r="G17" s="35" t="n">
        <f aca="false">E17-F17*0.7</f>
        <v>19431124.5126652</v>
      </c>
      <c r="H17" s="35" t="n">
        <v>74434596</v>
      </c>
      <c r="I17" s="35"/>
      <c r="J17" s="35" t="n">
        <f aca="false">G17*3.8235866717</f>
        <v>74296588.7027698</v>
      </c>
      <c r="K17" s="6" t="n">
        <v>462191</v>
      </c>
      <c r="L17" s="35"/>
      <c r="M17" s="35" t="n">
        <f aca="false">F17*2.511711692</f>
        <v>309890.686384416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23345636.0092435</v>
      </c>
      <c r="F18" s="97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8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20685682.2682735</v>
      </c>
      <c r="F19" s="97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24447811.7042151</v>
      </c>
      <c r="F20" s="97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19576770.9795357</v>
      </c>
      <c r="F21" s="95" t="n">
        <v>129450.461885458</v>
      </c>
      <c r="G21" s="35" t="n">
        <f aca="false">E21-F21*0.7</f>
        <v>19486155.6562159</v>
      </c>
      <c r="H21" s="35"/>
      <c r="I21" s="35"/>
      <c r="J21" s="35" t="n">
        <f aca="false">G21*3.8235866717</f>
        <v>74507005.0497786</v>
      </c>
      <c r="K21" s="6"/>
      <c r="L21" s="35"/>
      <c r="M21" s="35" t="n">
        <f aca="false">F21*2.511711692</f>
        <v>325142.238652505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22220215.5173139</v>
      </c>
      <c r="F22" s="97" t="n"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8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18315951.7891644</v>
      </c>
      <c r="F23" s="97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8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19986579.5361517</v>
      </c>
      <c r="F24" s="97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8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15765474.155274</v>
      </c>
      <c r="F25" s="95" t="n">
        <v>112983.375310289</v>
      </c>
      <c r="G25" s="35" t="n">
        <f aca="false">E25-F25*0.7</f>
        <v>15686385.7925568</v>
      </c>
      <c r="H25" s="35"/>
      <c r="I25" s="35"/>
      <c r="J25" s="35" t="n">
        <f aca="false">G25*3.8235866717</f>
        <v>59978255.6435644</v>
      </c>
      <c r="K25" s="6"/>
      <c r="L25" s="35"/>
      <c r="M25" s="35" t="n">
        <f aca="false">F25*2.511711692</f>
        <v>283781.664768477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18657793.5185827</v>
      </c>
      <c r="F26" s="97" t="n"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8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16364341.9281407</v>
      </c>
      <c r="F27" s="97" t="n">
        <v>111776.335293476</v>
      </c>
      <c r="G27" s="42" t="n">
        <f aca="false">E27-F27*0.7</f>
        <v>16286098.4934353</v>
      </c>
      <c r="H27" s="42"/>
      <c r="I27" s="42"/>
      <c r="J27" s="42" t="n">
        <f aca="false">G27*3.8235866717</f>
        <v>62271309.1334926</v>
      </c>
      <c r="K27" s="8"/>
      <c r="L27" s="42"/>
      <c r="M27" s="42" t="n">
        <f aca="false">F27*2.511711692</f>
        <v>280749.928245536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19432077.907095</v>
      </c>
      <c r="F28" s="97" t="n">
        <v>117547.984104261</v>
      </c>
      <c r="G28" s="42" t="n">
        <f aca="false">E28-F28*0.7</f>
        <v>19349794.318222</v>
      </c>
      <c r="H28" s="42"/>
      <c r="I28" s="42"/>
      <c r="J28" s="42" t="n">
        <f aca="false">G28*3.8235866717</f>
        <v>73985615.6552901</v>
      </c>
      <c r="K28" s="8"/>
      <c r="L28" s="42"/>
      <c r="M28" s="42" t="n">
        <f aca="false">F28*2.511711692</f>
        <v>295246.646045703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15163192.3571033</v>
      </c>
      <c r="F29" s="95" t="n">
        <v>120327.052220232</v>
      </c>
      <c r="G29" s="35" t="n">
        <f aca="false">E29-F29*0.7</f>
        <v>15078963.4205491</v>
      </c>
      <c r="H29" s="35"/>
      <c r="I29" s="35"/>
      <c r="J29" s="35" t="n">
        <f aca="false">G29*3.8235866717</f>
        <v>57655723.5578635</v>
      </c>
      <c r="K29" s="6"/>
      <c r="L29" s="35"/>
      <c r="M29" s="35" t="n">
        <f aca="false">F29*2.511711692</f>
        <v>302226.863925451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18426949.8115707</v>
      </c>
      <c r="F30" s="97" t="n">
        <v>120391.192494229</v>
      </c>
      <c r="G30" s="42" t="n">
        <f aca="false">E30-F30*0.7</f>
        <v>18342675.9768247</v>
      </c>
      <c r="H30" s="42"/>
      <c r="I30" s="42"/>
      <c r="J30" s="42" t="n">
        <f aca="false">G30*3.8235866717</f>
        <v>70134811.3882989</v>
      </c>
      <c r="K30" s="8"/>
      <c r="L30" s="42"/>
      <c r="M30" s="42" t="n">
        <f aca="false">F30*2.511711692</f>
        <v>302387.965801578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16057134.0326316</v>
      </c>
      <c r="F31" s="97" t="n">
        <v>121046.675852546</v>
      </c>
      <c r="G31" s="42" t="n">
        <f aca="false">E31-F31*0.7</f>
        <v>15972401.3595348</v>
      </c>
      <c r="H31" s="42"/>
      <c r="I31" s="42"/>
      <c r="J31" s="42" t="n">
        <f aca="false">G31*3.8235866717</f>
        <v>61071860.9533603</v>
      </c>
      <c r="K31" s="8"/>
      <c r="L31" s="42"/>
      <c r="M31" s="42" t="n">
        <f aca="false">F31*2.511711692</f>
        <v>304034.351016574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19073850.8691735</v>
      </c>
      <c r="F32" s="97" t="n">
        <v>126100.956523818</v>
      </c>
      <c r="G32" s="42" t="n">
        <f aca="false">E32-F32*0.7</f>
        <v>18985580.1996068</v>
      </c>
      <c r="H32" s="42"/>
      <c r="I32" s="42"/>
      <c r="J32" s="42" t="n">
        <f aca="false">G32*3.8235866717</f>
        <v>72593011.4057081</v>
      </c>
      <c r="K32" s="8"/>
      <c r="L32" s="42"/>
      <c r="M32" s="42" t="n">
        <f aca="false">F32*2.511711692</f>
        <v>316729.246873257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14693182.2748773</v>
      </c>
      <c r="F33" s="95" t="n">
        <v>122773.98969212</v>
      </c>
      <c r="G33" s="35" t="n">
        <f aca="false">E33-F33*0.7</f>
        <v>14607240.4820928</v>
      </c>
      <c r="H33" s="35"/>
      <c r="I33" s="35"/>
      <c r="J33" s="35" t="n">
        <f aca="false">G33*3.8235866717</f>
        <v>55852050.0176468</v>
      </c>
      <c r="K33" s="6"/>
      <c r="L33" s="35"/>
      <c r="M33" s="35" t="n">
        <f aca="false">F33*2.511711692</f>
        <v>308372.865383185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17555695.6069205</v>
      </c>
      <c r="F34" s="97" t="n">
        <v>123650.346137965</v>
      </c>
      <c r="G34" s="42" t="n">
        <f aca="false">E34-F34*0.7</f>
        <v>17469140.3646239</v>
      </c>
      <c r="H34" s="42"/>
      <c r="I34" s="42"/>
      <c r="J34" s="42" t="n">
        <f aca="false">G34*3.8235866717</f>
        <v>66794772.2642325</v>
      </c>
      <c r="K34" s="8"/>
      <c r="L34" s="42"/>
      <c r="M34" s="42" t="n">
        <f aca="false">F34*2.511711692</f>
        <v>310574.020114574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15257502.819074</v>
      </c>
      <c r="F35" s="97" t="n">
        <v>129231.366354653</v>
      </c>
      <c r="G35" s="42" t="n">
        <f aca="false">E35-F35*0.7</f>
        <v>15167040.8626257</v>
      </c>
      <c r="H35" s="42"/>
      <c r="I35" s="42"/>
      <c r="J35" s="42" t="n">
        <f aca="false">G35*3.8235866717</f>
        <v>57992495.2914651</v>
      </c>
      <c r="K35" s="8"/>
      <c r="L35" s="42"/>
      <c r="M35" s="42" t="n">
        <f aca="false">F35*2.511711692</f>
        <v>324591.933846117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18482023.0183805</v>
      </c>
      <c r="F36" s="97" t="n">
        <v>126698.140662527</v>
      </c>
      <c r="G36" s="42" t="n">
        <f aca="false">E36-F36*0.7</f>
        <v>18393334.3199167</v>
      </c>
      <c r="H36" s="42"/>
      <c r="I36" s="42"/>
      <c r="J36" s="42" t="n">
        <f aca="false">G36*3.8235866717</f>
        <v>70328507.9537558</v>
      </c>
      <c r="K36" s="8"/>
      <c r="L36" s="42"/>
      <c r="M36" s="42" t="n">
        <f aca="false">F36*2.511711692</f>
        <v>318229.20125673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14340634.9104231</v>
      </c>
      <c r="F37" s="95" t="n">
        <v>129908.004450675</v>
      </c>
      <c r="G37" s="35" t="n">
        <f aca="false">E37-F37*0.7</f>
        <v>14249699.3073076</v>
      </c>
      <c r="H37" s="35"/>
      <c r="I37" s="35"/>
      <c r="J37" s="35" t="n">
        <f aca="false">G37*3.8235866717</f>
        <v>54484960.3471542</v>
      </c>
      <c r="K37" s="6"/>
      <c r="L37" s="35"/>
      <c r="M37" s="35" t="n">
        <f aca="false">F37*2.511711692</f>
        <v>326291.453663148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17052476.0306142</v>
      </c>
      <c r="F38" s="97" t="n">
        <v>127840.015013403</v>
      </c>
      <c r="G38" s="42" t="n">
        <f aca="false">E38-F38*0.7</f>
        <v>16962988.0201048</v>
      </c>
      <c r="H38" s="42"/>
      <c r="I38" s="42"/>
      <c r="J38" s="42" t="n">
        <f aca="false">G38*3.8235866717</f>
        <v>64859454.9058796</v>
      </c>
      <c r="K38" s="8"/>
      <c r="L38" s="42"/>
      <c r="M38" s="42" t="n">
        <f aca="false">F38*2.511711692</f>
        <v>321097.26041462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14763701.004442</v>
      </c>
      <c r="F39" s="97" t="n">
        <v>127754.038157709</v>
      </c>
      <c r="G39" s="42" t="n">
        <f aca="false">E39-F39*0.7</f>
        <v>14674273.1777316</v>
      </c>
      <c r="H39" s="42"/>
      <c r="I39" s="42"/>
      <c r="J39" s="42" t="n">
        <f aca="false">G39*3.8235866717</f>
        <v>56108355.3392594</v>
      </c>
      <c r="K39" s="8"/>
      <c r="L39" s="42"/>
      <c r="M39" s="42" t="n">
        <f aca="false">F39*2.511711692</f>
        <v>320881.311340932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17455282.0706935</v>
      </c>
      <c r="F40" s="97" t="n">
        <v>128013.856687159</v>
      </c>
      <c r="G40" s="42" t="n">
        <f aca="false">E40-F40*0.7</f>
        <v>17365672.3710125</v>
      </c>
      <c r="H40" s="42"/>
      <c r="I40" s="42"/>
      <c r="J40" s="42" t="n">
        <f aca="false">G40*3.8235866717</f>
        <v>66399153.4229123</v>
      </c>
      <c r="K40" s="8"/>
      <c r="L40" s="42"/>
      <c r="M40" s="42" t="n">
        <f aca="false">F40*2.511711692</f>
        <v>321533.90057915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14430466.3601891</v>
      </c>
      <c r="F41" s="95" t="n">
        <v>125193.096784346</v>
      </c>
      <c r="G41" s="35" t="n">
        <f aca="false">E41-F41*0.7</f>
        <v>14342831.1924401</v>
      </c>
      <c r="H41" s="35"/>
      <c r="I41" s="35"/>
      <c r="J41" s="35" t="n">
        <f aca="false">G41*3.8235866717</f>
        <v>54841058.1818568</v>
      </c>
      <c r="K41" s="6"/>
      <c r="L41" s="35"/>
      <c r="M41" s="35" t="n">
        <f aca="false">F41*2.511711692</f>
        <v>314448.964950929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17050789.2951544</v>
      </c>
      <c r="F42" s="97" t="n">
        <v>125304.077798895</v>
      </c>
      <c r="G42" s="42" t="n">
        <f aca="false">E42-F42*0.7</f>
        <v>16963076.4406952</v>
      </c>
      <c r="H42" s="42"/>
      <c r="I42" s="42"/>
      <c r="J42" s="42" t="n">
        <f aca="false">G42*3.8235866717</f>
        <v>64859792.9896703</v>
      </c>
      <c r="K42" s="8"/>
      <c r="L42" s="42"/>
      <c r="M42" s="42" t="n">
        <f aca="false">F42*2.511711692</f>
        <v>314727.717262762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14601794.3860989</v>
      </c>
      <c r="F43" s="97" t="n">
        <v>130171.934308173</v>
      </c>
      <c r="G43" s="42" t="n">
        <f aca="false">E43-F43*0.7</f>
        <v>14510674.0320832</v>
      </c>
      <c r="H43" s="42"/>
      <c r="I43" s="42"/>
      <c r="J43" s="42" t="n">
        <f aca="false">G43*3.8235866717</f>
        <v>55482819.8264566</v>
      </c>
      <c r="K43" s="8"/>
      <c r="L43" s="42"/>
      <c r="M43" s="42" t="n">
        <f aca="false">F43*2.511711692</f>
        <v>326954.369372094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17211634.2957521</v>
      </c>
      <c r="F44" s="97" t="n">
        <v>126712.686946316</v>
      </c>
      <c r="G44" s="42" t="n">
        <f aca="false">E44-F44*0.7</f>
        <v>17122935.4148897</v>
      </c>
      <c r="H44" s="42"/>
      <c r="I44" s="42"/>
      <c r="J44" s="42" t="n">
        <f aca="false">G44*3.8235866717</f>
        <v>65471027.6327521</v>
      </c>
      <c r="K44" s="8"/>
      <c r="L44" s="42"/>
      <c r="M44" s="42" t="n">
        <f aca="false">F44*2.511711692</f>
        <v>318265.737327798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14390811.3942497</v>
      </c>
      <c r="F45" s="95" t="n">
        <v>128616.338787879</v>
      </c>
      <c r="G45" s="35" t="n">
        <f aca="false">E45-F45*0.7</f>
        <v>14300779.9570982</v>
      </c>
      <c r="H45" s="35"/>
      <c r="I45" s="35"/>
      <c r="J45" s="35" t="n">
        <f aca="false">G45*3.8235866717</f>
        <v>54680271.6388751</v>
      </c>
      <c r="K45" s="6"/>
      <c r="L45" s="35"/>
      <c r="M45" s="35" t="n">
        <f aca="false">F45*2.511711692</f>
        <v>323047.161915749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17098202.2595094</v>
      </c>
      <c r="F46" s="97" t="n">
        <v>125785.968277627</v>
      </c>
      <c r="G46" s="42" t="n">
        <f aca="false">E46-F46*0.7</f>
        <v>17010152.0817151</v>
      </c>
      <c r="H46" s="42"/>
      <c r="I46" s="42"/>
      <c r="J46" s="42" t="n">
        <f aca="false">G46*3.8235866717</f>
        <v>65039790.7832357</v>
      </c>
      <c r="K46" s="8"/>
      <c r="L46" s="42"/>
      <c r="M46" s="42" t="n">
        <f aca="false">F46*2.511711692</f>
        <v>315938.087212457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14742290.455892</v>
      </c>
      <c r="F47" s="97" t="n">
        <v>130960.019673983</v>
      </c>
      <c r="G47" s="42" t="n">
        <f aca="false">E47-F47*0.7</f>
        <v>14650618.4421202</v>
      </c>
      <c r="H47" s="42"/>
      <c r="I47" s="42"/>
      <c r="J47" s="42" t="n">
        <f aca="false">G47*3.8235866717</f>
        <v>56017909.4074531</v>
      </c>
      <c r="K47" s="8"/>
      <c r="L47" s="42"/>
      <c r="M47" s="42" t="n">
        <f aca="false">F47*2.511711692</f>
        <v>328933.812599693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17317346.5513909</v>
      </c>
      <c r="F48" s="97" t="n">
        <v>128235.205561753</v>
      </c>
      <c r="G48" s="42" t="n">
        <f aca="false">E48-F48*0.7</f>
        <v>17227581.9074977</v>
      </c>
      <c r="H48" s="42"/>
      <c r="I48" s="42"/>
      <c r="J48" s="42" t="n">
        <f aca="false">G48*3.8235866717</f>
        <v>65871152.5671282</v>
      </c>
      <c r="K48" s="8"/>
      <c r="L48" s="42"/>
      <c r="M48" s="42" t="n">
        <f aca="false">F48*2.511711692</f>
        <v>322089.865135478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14641972.546783</v>
      </c>
      <c r="F49" s="95" t="n">
        <v>128019.635093467</v>
      </c>
      <c r="G49" s="35" t="n">
        <f aca="false">E49-F49*0.7</f>
        <v>14552358.8022176</v>
      </c>
      <c r="H49" s="35"/>
      <c r="I49" s="35"/>
      <c r="J49" s="35" t="n">
        <f aca="false">G49*3.8235866717</f>
        <v>55642205.1579553</v>
      </c>
      <c r="K49" s="6"/>
      <c r="L49" s="35"/>
      <c r="M49" s="35" t="n">
        <f aca="false">F49*2.511711692</f>
        <v>321548.414269835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17108779.6463311</v>
      </c>
      <c r="F50" s="97" t="n">
        <v>130900.871609579</v>
      </c>
      <c r="G50" s="42" t="n">
        <f aca="false">E50-F50*0.7</f>
        <v>17017149.0362044</v>
      </c>
      <c r="H50" s="42"/>
      <c r="I50" s="42"/>
      <c r="J50" s="42" t="n">
        <f aca="false">G50*3.8235866717</f>
        <v>65066544.2451636</v>
      </c>
      <c r="K50" s="8"/>
      <c r="L50" s="42"/>
      <c r="M50" s="42" t="n">
        <f aca="false">F50*2.511711692</f>
        <v>328785.24971477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14674677.4032331</v>
      </c>
      <c r="F51" s="97" t="n">
        <v>130819.561679369</v>
      </c>
      <c r="G51" s="42" t="n">
        <f aca="false">E51-F51*0.7</f>
        <v>14583103.7100575</v>
      </c>
      <c r="H51" s="42"/>
      <c r="I51" s="42"/>
      <c r="J51" s="42" t="n">
        <f aca="false">G51*3.8235866717</f>
        <v>55759760.9777948</v>
      </c>
      <c r="K51" s="8"/>
      <c r="L51" s="42"/>
      <c r="M51" s="42" t="n">
        <f aca="false">F51*2.511711692</f>
        <v>328581.022612386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17087960.6463066</v>
      </c>
      <c r="F52" s="97" t="n">
        <v>133357.836328991</v>
      </c>
      <c r="G52" s="42" t="n">
        <f aca="false">E52-F52*0.7</f>
        <v>16994610.1608763</v>
      </c>
      <c r="H52" s="42"/>
      <c r="I52" s="42"/>
      <c r="J52" s="42" t="n">
        <f aca="false">G52*3.8235866717</f>
        <v>64980364.901864</v>
      </c>
      <c r="K52" s="8"/>
      <c r="L52" s="42"/>
      <c r="M52" s="42" t="n">
        <f aca="false">F52*2.511711692</f>
        <v>334956.436727349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14835037.4038364</v>
      </c>
      <c r="F53" s="95" t="n">
        <v>131231.789826303</v>
      </c>
      <c r="G53" s="35" t="n">
        <f aca="false">E53-F53*0.7</f>
        <v>14743175.150958</v>
      </c>
      <c r="H53" s="35"/>
      <c r="I53" s="35"/>
      <c r="J53" s="35" t="n">
        <f aca="false">G53*3.8235866717</f>
        <v>56371808.0057416</v>
      </c>
      <c r="K53" s="6"/>
      <c r="L53" s="35"/>
      <c r="M53" s="35" t="n">
        <f aca="false">F53*2.511711692</f>
        <v>329616.420868812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17327313.5410049</v>
      </c>
      <c r="F54" s="97" t="n">
        <v>133974.935033079</v>
      </c>
      <c r="G54" s="42" t="n">
        <f aca="false">E54-F54*0.7</f>
        <v>17233531.0864817</v>
      </c>
      <c r="H54" s="42"/>
      <c r="I54" s="42"/>
      <c r="J54" s="42" t="n">
        <f aca="false">G54*3.8235866717</f>
        <v>65893899.7685992</v>
      </c>
      <c r="K54" s="8"/>
      <c r="L54" s="42"/>
      <c r="M54" s="42" t="n">
        <f aca="false">F54*2.511711692</f>
        <v>336506.410757525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14841074.6870201</v>
      </c>
      <c r="F55" s="97" t="n">
        <v>131529.912655296</v>
      </c>
      <c r="G55" s="42" t="n">
        <f aca="false">E55-F55*0.7</f>
        <v>14749003.7481614</v>
      </c>
      <c r="H55" s="42"/>
      <c r="I55" s="42"/>
      <c r="J55" s="42" t="n">
        <f aca="false">G55*3.8235866717</f>
        <v>56394094.1523233</v>
      </c>
      <c r="K55" s="8"/>
      <c r="L55" s="42"/>
      <c r="M55" s="42" t="n">
        <f aca="false">F55*2.511711692</f>
        <v>330365.219464046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17384781.1155834</v>
      </c>
      <c r="F56" s="97" t="n">
        <v>130369.988075492</v>
      </c>
      <c r="G56" s="42" t="n">
        <f aca="false">E56-F56*0.7</f>
        <v>17293522.1239306</v>
      </c>
      <c r="H56" s="42"/>
      <c r="I56" s="42"/>
      <c r="J56" s="42" t="n">
        <f aca="false">G56*3.8235866717</f>
        <v>66123280.69981</v>
      </c>
      <c r="K56" s="8"/>
      <c r="L56" s="42"/>
      <c r="M56" s="42" t="n">
        <f aca="false">F56*2.511711692</f>
        <v>327451.823335114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14737346.7322205</v>
      </c>
      <c r="F57" s="95" t="n">
        <v>134440.629139185</v>
      </c>
      <c r="G57" s="35" t="n">
        <f aca="false">E57-F57*0.7</f>
        <v>14643238.2918231</v>
      </c>
      <c r="H57" s="35"/>
      <c r="I57" s="35"/>
      <c r="J57" s="35" t="n">
        <f aca="false">G57*3.8235866717</f>
        <v>55989690.7631418</v>
      </c>
      <c r="K57" s="6"/>
      <c r="L57" s="35"/>
      <c r="M57" s="35" t="n">
        <f aca="false">F57*2.511711692</f>
        <v>337676.100088727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17215796.3666027</v>
      </c>
      <c r="F58" s="97" t="n">
        <v>134667.346000547</v>
      </c>
      <c r="G58" s="42" t="n">
        <f aca="false">E58-F58*0.7</f>
        <v>17121529.2244023</v>
      </c>
      <c r="H58" s="42"/>
      <c r="I58" s="42"/>
      <c r="J58" s="42" t="n">
        <f aca="false">G58*3.8235866717</f>
        <v>65465650.9415467</v>
      </c>
      <c r="K58" s="8"/>
      <c r="L58" s="42"/>
      <c r="M58" s="42" t="n">
        <f aca="false">F58*2.511711692</f>
        <v>338245.547480183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14844930.3295839</v>
      </c>
      <c r="F59" s="97" t="n">
        <v>134875.441383771</v>
      </c>
      <c r="G59" s="42" t="n">
        <f aca="false">E59-F59*0.7</f>
        <v>14750517.5206153</v>
      </c>
      <c r="H59" s="42"/>
      <c r="I59" s="42"/>
      <c r="J59" s="42" t="n">
        <f aca="false">G59*3.8235866717</f>
        <v>56399882.1925018</v>
      </c>
      <c r="K59" s="8"/>
      <c r="L59" s="42"/>
      <c r="M59" s="42" t="n">
        <f aca="false">F59*2.511711692</f>
        <v>338768.223087278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17376388.6901492</v>
      </c>
      <c r="F60" s="97" t="n">
        <v>134551.428703617</v>
      </c>
      <c r="G60" s="42" t="n">
        <f aca="false">E60-F60*0.7</f>
        <v>17282202.6900567</v>
      </c>
      <c r="H60" s="42"/>
      <c r="I60" s="42"/>
      <c r="J60" s="42" t="n">
        <f aca="false">G60*3.8235866717</f>
        <v>66079999.8633186</v>
      </c>
      <c r="K60" s="8"/>
      <c r="L60" s="42"/>
      <c r="M60" s="42" t="n">
        <f aca="false">F60*2.511711692</f>
        <v>337954.396650179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14898277.4477303</v>
      </c>
      <c r="F61" s="95" t="n">
        <v>137571.716981207</v>
      </c>
      <c r="G61" s="35" t="n">
        <f aca="false">E61-F61*0.7</f>
        <v>14801977.2458435</v>
      </c>
      <c r="H61" s="35"/>
      <c r="I61" s="35"/>
      <c r="J61" s="35" t="n">
        <f aca="false">G61*3.8235866717</f>
        <v>56596642.9120137</v>
      </c>
      <c r="K61" s="6"/>
      <c r="L61" s="35"/>
      <c r="M61" s="35" t="n">
        <f aca="false">F61*2.511711692</f>
        <v>345540.490030213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17307279.4654653</v>
      </c>
      <c r="F62" s="97" t="n">
        <v>138324.122899814</v>
      </c>
      <c r="G62" s="42" t="n">
        <f aca="false">E62-F62*0.7</f>
        <v>17210452.5794354</v>
      </c>
      <c r="H62" s="42"/>
      <c r="I62" s="42"/>
      <c r="J62" s="42" t="n">
        <f aca="false">G62*3.8235866717</f>
        <v>65805657.0966542</v>
      </c>
      <c r="K62" s="8"/>
      <c r="L62" s="42"/>
      <c r="M62" s="42" t="n">
        <f aca="false">F62*2.511711692</f>
        <v>347430.316773108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14804967.1141544</v>
      </c>
      <c r="F63" s="97" t="n">
        <v>135860.460730039</v>
      </c>
      <c r="G63" s="42" t="n">
        <f aca="false">E63-F63*0.7</f>
        <v>14709864.7916434</v>
      </c>
      <c r="H63" s="42"/>
      <c r="I63" s="42"/>
      <c r="J63" s="42" t="n">
        <f aca="false">G63*3.8235866717</f>
        <v>56244442.9598367</v>
      </c>
      <c r="K63" s="8"/>
      <c r="L63" s="42"/>
      <c r="M63" s="42" t="n">
        <f aca="false">F63*2.511711692</f>
        <v>341242.307696146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17248653.1697195</v>
      </c>
      <c r="F64" s="97" t="n">
        <v>140499.176535687</v>
      </c>
      <c r="G64" s="42" t="n">
        <f aca="false">E64-F64*0.7</f>
        <v>17150303.7461445</v>
      </c>
      <c r="H64" s="42"/>
      <c r="I64" s="42"/>
      <c r="J64" s="42" t="n">
        <f aca="false">G64*3.8235866717</f>
        <v>65575672.8193648</v>
      </c>
      <c r="K64" s="8"/>
      <c r="L64" s="42"/>
      <c r="M64" s="42" t="n">
        <f aca="false">F64*2.511711692</f>
        <v>352893.424421057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14761370.6118131</v>
      </c>
      <c r="F65" s="95" t="n">
        <v>144348.223420208</v>
      </c>
      <c r="G65" s="35" t="n">
        <f aca="false">E65-F65*0.7</f>
        <v>14660326.855419</v>
      </c>
      <c r="H65" s="35"/>
      <c r="I65" s="35"/>
      <c r="J65" s="35" t="n">
        <f aca="false">G65*3.8235866717</f>
        <v>56055030.3671455</v>
      </c>
      <c r="K65" s="6"/>
      <c r="L65" s="35"/>
      <c r="M65" s="35" t="n">
        <f aca="false">F65*2.511711692</f>
        <v>362561.120483965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17172817.7792153</v>
      </c>
      <c r="F66" s="97" t="n">
        <v>144359.303054921</v>
      </c>
      <c r="G66" s="42" t="n">
        <f aca="false">E66-F66*0.7</f>
        <v>17071766.2670769</v>
      </c>
      <c r="H66" s="42"/>
      <c r="I66" s="42"/>
      <c r="J66" s="42" t="n">
        <f aca="false">G66*3.8235866717</f>
        <v>65275377.9611727</v>
      </c>
      <c r="K66" s="8"/>
      <c r="L66" s="42"/>
      <c r="M66" s="42" t="n">
        <f aca="false">F66*2.511711692</f>
        <v>362588.949332016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14715110.6034868</v>
      </c>
      <c r="F67" s="97" t="n">
        <v>136151.212974899</v>
      </c>
      <c r="G67" s="42" t="n">
        <f aca="false">E67-F67*0.7</f>
        <v>14619804.7544044</v>
      </c>
      <c r="H67" s="42"/>
      <c r="I67" s="42"/>
      <c r="J67" s="42" t="n">
        <f aca="false">G67*3.8235866717</f>
        <v>55900090.6017969</v>
      </c>
      <c r="K67" s="8"/>
      <c r="L67" s="42"/>
      <c r="M67" s="42" t="n">
        <f aca="false">F67*2.511711692</f>
        <v>341972.593509036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17295722.7982932</v>
      </c>
      <c r="F68" s="97" t="n">
        <v>134903.023534116</v>
      </c>
      <c r="G68" s="42" t="n">
        <f aca="false">E68-F68*0.7</f>
        <v>17201290.6818193</v>
      </c>
      <c r="H68" s="42"/>
      <c r="I68" s="42"/>
      <c r="J68" s="42" t="n">
        <f aca="false">G68*3.8235866717</f>
        <v>65770625.7870418</v>
      </c>
      <c r="K68" s="8"/>
      <c r="L68" s="42"/>
      <c r="M68" s="42" t="n">
        <f aca="false">F68*2.511711692</f>
        <v>338837.50149679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14866642.0904239</v>
      </c>
      <c r="F69" s="95" t="n">
        <v>136300.592654495</v>
      </c>
      <c r="G69" s="35" t="n">
        <f aca="false">E69-F69*0.7</f>
        <v>14771231.6755658</v>
      </c>
      <c r="H69" s="35"/>
      <c r="I69" s="35"/>
      <c r="J69" s="35" t="n">
        <f aca="false">G69*3.8235866717</f>
        <v>56479084.5592861</v>
      </c>
      <c r="K69" s="6"/>
      <c r="L69" s="35"/>
      <c r="M69" s="35" t="n">
        <f aca="false">F69*2.511711692</f>
        <v>342347.792196824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17371800.2236817</v>
      </c>
      <c r="F70" s="97" t="n">
        <v>138239.771511633</v>
      </c>
      <c r="G70" s="42" t="n">
        <f aca="false">E70-F70*0.7</f>
        <v>17275032.3836236</v>
      </c>
      <c r="H70" s="42"/>
      <c r="I70" s="42"/>
      <c r="J70" s="42" t="n">
        <f aca="false">G70*3.8235866717</f>
        <v>66052583.5752089</v>
      </c>
      <c r="K70" s="8"/>
      <c r="L70" s="42"/>
      <c r="M70" s="42" t="n">
        <f aca="false">F70*2.511711692</f>
        <v>347218.450405177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14895993.7166813</v>
      </c>
      <c r="F71" s="97" t="n">
        <v>137544.027670063</v>
      </c>
      <c r="G71" s="42" t="n">
        <f aca="false">E71-F71*0.7</f>
        <v>14799712.8973123</v>
      </c>
      <c r="H71" s="42"/>
      <c r="I71" s="42"/>
      <c r="J71" s="42" t="n">
        <f aca="false">G71*3.8235866717</f>
        <v>56587984.9791497</v>
      </c>
      <c r="K71" s="8"/>
      <c r="L71" s="42"/>
      <c r="M71" s="42" t="n">
        <f aca="false">F71*2.511711692</f>
        <v>345470.942463669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17416077.6614771</v>
      </c>
      <c r="F72" s="97" t="n">
        <v>140137.280904276</v>
      </c>
      <c r="G72" s="42" t="n">
        <f aca="false">E72-F72*0.7</f>
        <v>17317981.5648441</v>
      </c>
      <c r="H72" s="42"/>
      <c r="I72" s="42"/>
      <c r="J72" s="42" t="n">
        <f aca="false">G72*3.8235866717</f>
        <v>66216803.4920842</v>
      </c>
      <c r="K72" s="8"/>
      <c r="L72" s="42"/>
      <c r="M72" s="42" t="n">
        <f aca="false">F72*2.511711692</f>
        <v>351984.446932358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15029991.1509794</v>
      </c>
      <c r="F73" s="95" t="n">
        <v>138660.149716249</v>
      </c>
      <c r="G73" s="35" t="n">
        <f aca="false">E73-F73*0.7</f>
        <v>14932929.046178</v>
      </c>
      <c r="H73" s="35"/>
      <c r="I73" s="35"/>
      <c r="J73" s="35" t="n">
        <f aca="false">G73*3.8235866717</f>
        <v>57097348.4704081</v>
      </c>
      <c r="K73" s="6"/>
      <c r="L73" s="35"/>
      <c r="M73" s="35" t="n">
        <f aca="false">F73*2.511711692</f>
        <v>348274.319256773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17573971.5889203</v>
      </c>
      <c r="F74" s="97" t="n">
        <v>142248.594900658</v>
      </c>
      <c r="G74" s="42" t="n">
        <f aca="false">E74-F74*0.7</f>
        <v>17474397.5724898</v>
      </c>
      <c r="H74" s="42"/>
      <c r="I74" s="42"/>
      <c r="J74" s="42" t="n">
        <f aca="false">G74*3.8235866717</f>
        <v>66814873.654159</v>
      </c>
      <c r="K74" s="8"/>
      <c r="L74" s="42"/>
      <c r="M74" s="42" t="n">
        <f aca="false">F74*2.511711692</f>
        <v>357287.458982554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14941531.7024568</v>
      </c>
      <c r="F75" s="97" t="n">
        <v>145084.659409882</v>
      </c>
      <c r="G75" s="42" t="n">
        <f aca="false">E75-F75*0.7</f>
        <v>14839972.4408699</v>
      </c>
      <c r="H75" s="42"/>
      <c r="I75" s="42"/>
      <c r="J75" s="42" t="n">
        <f aca="false">G75*3.8235866717</f>
        <v>56741920.8333054</v>
      </c>
      <c r="K75" s="8"/>
      <c r="L75" s="42"/>
      <c r="M75" s="42" t="n">
        <f aca="false">F75*2.511711692</f>
        <v>364410.835369638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17385004.1070595</v>
      </c>
      <c r="F76" s="97" t="n">
        <v>142818.382483013</v>
      </c>
      <c r="G76" s="42" t="n">
        <f aca="false">E76-F76*0.7</f>
        <v>17285031.2393214</v>
      </c>
      <c r="H76" s="42"/>
      <c r="I76" s="42"/>
      <c r="J76" s="42" t="n">
        <f aca="false">G76*3.8235866717</f>
        <v>66090815.0665874</v>
      </c>
      <c r="K76" s="8"/>
      <c r="L76" s="42"/>
      <c r="M76" s="42" t="n">
        <f aca="false">F76*2.511711692</f>
        <v>358718.601115112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14937448.8653225</v>
      </c>
      <c r="F77" s="95" t="n">
        <v>137129.412637588</v>
      </c>
      <c r="G77" s="35" t="n">
        <f aca="false">E77-F77*0.7</f>
        <v>14841458.2764762</v>
      </c>
      <c r="H77" s="35"/>
      <c r="I77" s="35"/>
      <c r="J77" s="35" t="n">
        <f aca="false">G77*3.8235866717</f>
        <v>56747602.054526</v>
      </c>
      <c r="K77" s="6"/>
      <c r="L77" s="35"/>
      <c r="M77" s="35" t="n">
        <f aca="false">F77*2.511711692</f>
        <v>344429.549038922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17577297.2806594</v>
      </c>
      <c r="F78" s="97" t="n">
        <v>136928.897705374</v>
      </c>
      <c r="G78" s="42" t="n">
        <f aca="false">E78-F78*0.7</f>
        <v>17481447.0522656</v>
      </c>
      <c r="H78" s="42"/>
      <c r="I78" s="42"/>
      <c r="J78" s="42" t="n">
        <f aca="false">G78*3.8235866717</f>
        <v>66841827.9510721</v>
      </c>
      <c r="K78" s="8"/>
      <c r="L78" s="42"/>
      <c r="M78" s="42" t="n">
        <f aca="false">F78*2.511711692</f>
        <v>343925.91333926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14996923.3364311</v>
      </c>
      <c r="F79" s="97" t="n">
        <v>138480.935529643</v>
      </c>
      <c r="G79" s="42" t="n">
        <f aca="false">E79-F79*0.7</f>
        <v>14899986.6815603</v>
      </c>
      <c r="H79" s="42"/>
      <c r="I79" s="42"/>
      <c r="J79" s="42" t="n">
        <f aca="false">G79*3.8235866717</f>
        <v>56971390.4841217</v>
      </c>
      <c r="K79" s="8"/>
      <c r="L79" s="42"/>
      <c r="M79" s="42" t="n">
        <f aca="false">F79*2.511711692</f>
        <v>347824.184888903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17376962.9610565</v>
      </c>
      <c r="F80" s="97" t="n">
        <v>141256.001290493</v>
      </c>
      <c r="G80" s="42" t="n">
        <f aca="false">E80-F80*0.7</f>
        <v>17278083.7601532</v>
      </c>
      <c r="H80" s="42"/>
      <c r="I80" s="42"/>
      <c r="J80" s="42" t="n">
        <f aca="false">G80*3.8235866717</f>
        <v>66064250.7778378</v>
      </c>
      <c r="K80" s="8"/>
      <c r="L80" s="42"/>
      <c r="M80" s="42" t="n">
        <f aca="false">F80*2.511711692</f>
        <v>354794.350006498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14832242.0735414</v>
      </c>
      <c r="F81" s="95" t="n">
        <v>138947.117427749</v>
      </c>
      <c r="G81" s="35" t="n">
        <f aca="false">E81-F81*0.7</f>
        <v>14734979.091342</v>
      </c>
      <c r="H81" s="35"/>
      <c r="I81" s="35"/>
      <c r="J81" s="35" t="n">
        <f aca="false">G81*3.8235866717</f>
        <v>56340469.6614334</v>
      </c>
      <c r="K81" s="6"/>
      <c r="L81" s="35"/>
      <c r="M81" s="35" t="n">
        <f aca="false">F81*2.511711692</f>
        <v>348995.099412974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17321493.9044233</v>
      </c>
      <c r="F82" s="97" t="n">
        <v>141031.121506763</v>
      </c>
      <c r="G82" s="42" t="n">
        <f aca="false">E82-F82*0.7</f>
        <v>17222772.1193686</v>
      </c>
      <c r="H82" s="42"/>
      <c r="I82" s="42"/>
      <c r="J82" s="42" t="n">
        <f aca="false">G82*3.8235866717</f>
        <v>65852761.925344</v>
      </c>
      <c r="K82" s="8"/>
      <c r="L82" s="42"/>
      <c r="M82" s="42" t="n">
        <f aca="false">F82*2.511711692</f>
        <v>354229.516824409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14925841.8488942</v>
      </c>
      <c r="F83" s="97" t="n">
        <v>139734.688175071</v>
      </c>
      <c r="G83" s="42" t="n">
        <f aca="false">E83-F83*0.7</f>
        <v>14828027.5671717</v>
      </c>
      <c r="H83" s="42"/>
      <c r="I83" s="42"/>
      <c r="J83" s="42" t="n">
        <f aca="false">G83*3.8235866717</f>
        <v>56696248.5734377</v>
      </c>
      <c r="K83" s="8"/>
      <c r="L83" s="42"/>
      <c r="M83" s="42" t="n">
        <f aca="false">F83*2.511711692</f>
        <v>350973.2500673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17232962.2711386</v>
      </c>
      <c r="F84" s="97" t="n">
        <v>144132.75299813</v>
      </c>
      <c r="G84" s="42" t="n">
        <f aca="false">E84-F84*0.7</f>
        <v>17132069.3440399</v>
      </c>
      <c r="H84" s="42"/>
      <c r="I84" s="42"/>
      <c r="J84" s="42" t="n">
        <f aca="false">G84*3.8235866717</f>
        <v>65505952.0025112</v>
      </c>
      <c r="K84" s="8"/>
      <c r="L84" s="42"/>
      <c r="M84" s="42" t="n">
        <f aca="false">F84*2.511711692</f>
        <v>362019.920905551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14779194.8851088</v>
      </c>
      <c r="F85" s="95" t="n">
        <v>145173.678108726</v>
      </c>
      <c r="G85" s="35" t="n">
        <f aca="false">E85-F85*0.7</f>
        <v>14677573.3104327</v>
      </c>
      <c r="H85" s="35"/>
      <c r="I85" s="35"/>
      <c r="J85" s="35" t="n">
        <f aca="false">G85*3.8235866717</f>
        <v>56120973.6826701</v>
      </c>
      <c r="K85" s="6"/>
      <c r="L85" s="35"/>
      <c r="M85" s="35" t="n">
        <f aca="false">F85*2.511711692</f>
        <v>364634.424676332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17334883.7857179</v>
      </c>
      <c r="F86" s="97" t="n">
        <v>144354.31475683</v>
      </c>
      <c r="G86" s="42" t="n">
        <f aca="false">E86-F86*0.7</f>
        <v>17233835.7653881</v>
      </c>
      <c r="H86" s="42"/>
      <c r="I86" s="42"/>
      <c r="J86" s="42" t="n">
        <f aca="false">G86*3.8235866717</f>
        <v>65895064.7348048</v>
      </c>
      <c r="K86" s="8"/>
      <c r="L86" s="42"/>
      <c r="M86" s="42" t="n">
        <f aca="false">F86*2.511711692</f>
        <v>362576.420165378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14758283.9506797</v>
      </c>
      <c r="F87" s="97" t="n">
        <v>144679.073602827</v>
      </c>
      <c r="G87" s="42" t="n">
        <f aca="false">E87-F87*0.7</f>
        <v>14657008.5991577</v>
      </c>
      <c r="H87" s="42"/>
      <c r="I87" s="42"/>
      <c r="J87" s="42" t="n">
        <f aca="false">G87*3.8235866717</f>
        <v>56042342.7267318</v>
      </c>
      <c r="K87" s="8"/>
      <c r="L87" s="42"/>
      <c r="M87" s="42" t="n">
        <f aca="false">F87*2.511711692</f>
        <v>363392.120755949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17139799.5289214</v>
      </c>
      <c r="F88" s="97" t="n">
        <v>147987.437332653</v>
      </c>
      <c r="G88" s="42" t="n">
        <f aca="false">E88-F88*0.7</f>
        <v>17036208.3227885</v>
      </c>
      <c r="H88" s="42"/>
      <c r="I88" s="42"/>
      <c r="J88" s="42" t="n">
        <f aca="false">G88*3.8235866717</f>
        <v>65139419.0793189</v>
      </c>
      <c r="K88" s="8"/>
      <c r="L88" s="42"/>
      <c r="M88" s="42" t="n">
        <f aca="false">F88*2.511711692</f>
        <v>371701.776617542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14686336.4226578</v>
      </c>
      <c r="F89" s="95" t="n">
        <v>149687.37883881</v>
      </c>
      <c r="G89" s="35" t="n">
        <f aca="false">E89-F89*0.7</f>
        <v>14581555.2574706</v>
      </c>
      <c r="H89" s="35"/>
      <c r="I89" s="35"/>
      <c r="J89" s="35" t="n">
        <f aca="false">G89*3.8235866717</f>
        <v>55753840.3351218</v>
      </c>
      <c r="K89" s="6"/>
      <c r="L89" s="35"/>
      <c r="M89" s="35" t="n">
        <f aca="false">F89*2.511711692</f>
        <v>375971.539574272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17308781.64411</v>
      </c>
      <c r="F90" s="97" t="n">
        <v>149283.713511672</v>
      </c>
      <c r="G90" s="42" t="n">
        <f aca="false">E90-F90*0.7</f>
        <v>17204283.0446518</v>
      </c>
      <c r="H90" s="42"/>
      <c r="I90" s="42"/>
      <c r="J90" s="42" t="n">
        <f aca="false">G90*3.8235866717</f>
        <v>65782067.3456851</v>
      </c>
      <c r="K90" s="8"/>
      <c r="L90" s="42"/>
      <c r="M90" s="42" t="n">
        <f aca="false">F90*2.511711692</f>
        <v>374957.648652445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14668872.4724013</v>
      </c>
      <c r="F91" s="97" t="n">
        <v>157978.767012874</v>
      </c>
      <c r="G91" s="42" t="n">
        <f aca="false">E91-F91*0.7</f>
        <v>14558287.3354923</v>
      </c>
      <c r="H91" s="42"/>
      <c r="I91" s="42"/>
      <c r="J91" s="42" t="n">
        <f aca="false">G91*3.8235866717</f>
        <v>55664873.4187672</v>
      </c>
      <c r="K91" s="8"/>
      <c r="L91" s="42"/>
      <c r="M91" s="42" t="n">
        <f aca="false">F91*2.511711692</f>
        <v>396797.11619398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17406714.3895917</v>
      </c>
      <c r="F92" s="97" t="n">
        <v>154145.191375968</v>
      </c>
      <c r="G92" s="42" t="n">
        <f aca="false">E92-F92*0.7</f>
        <v>17298812.7556285</v>
      </c>
      <c r="H92" s="42"/>
      <c r="I92" s="42"/>
      <c r="J92" s="42" t="n">
        <f aca="false">G92*3.8235866717</f>
        <v>66143509.8886552</v>
      </c>
      <c r="K92" s="8"/>
      <c r="L92" s="42"/>
      <c r="M92" s="42" t="n">
        <f aca="false">F92*2.511711692</f>
        <v>387168.279444596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14855250.2998615</v>
      </c>
      <c r="F93" s="95" t="n">
        <v>153359.834377724</v>
      </c>
      <c r="G93" s="35" t="n">
        <f aca="false">E93-F93*0.7</f>
        <v>14747898.4157971</v>
      </c>
      <c r="H93" s="35"/>
      <c r="I93" s="35"/>
      <c r="J93" s="35" t="n">
        <f aca="false">G93*3.8235866717</f>
        <v>56389867.8182273</v>
      </c>
      <c r="K93" s="6"/>
      <c r="L93" s="35"/>
      <c r="M93" s="35" t="n">
        <f aca="false">F93*2.511711692</f>
        <v>385195.689089713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17192532.9526469</v>
      </c>
      <c r="F94" s="97" t="n">
        <v>150977.59337935</v>
      </c>
      <c r="G94" s="42" t="n">
        <f aca="false">E94-F94*0.7</f>
        <v>17086848.6372814</v>
      </c>
      <c r="H94" s="42"/>
      <c r="I94" s="42"/>
      <c r="J94" s="42" t="n">
        <f aca="false">G94*3.8235866717</f>
        <v>65333046.7108643</v>
      </c>
      <c r="K94" s="8"/>
      <c r="L94" s="42"/>
      <c r="M94" s="42" t="n">
        <f aca="false">F94*2.511711692</f>
        <v>379212.186520935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14736079.9978439</v>
      </c>
      <c r="F95" s="97" t="n">
        <v>146931.863118036</v>
      </c>
      <c r="G95" s="42" t="n">
        <f aca="false">E95-F95*0.7</f>
        <v>14633227.6936613</v>
      </c>
      <c r="H95" s="42"/>
      <c r="I95" s="42"/>
      <c r="J95" s="42" t="n">
        <f aca="false">G95*3.8235866717</f>
        <v>55951414.3734346</v>
      </c>
      <c r="K95" s="8"/>
      <c r="L95" s="42"/>
      <c r="M95" s="42" t="n">
        <f aca="false">F95*2.511711692</f>
        <v>369050.478520915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17211446.6359609</v>
      </c>
      <c r="F96" s="97" t="n">
        <v>143882.58772045</v>
      </c>
      <c r="G96" s="42" t="n">
        <f aca="false">E96-F96*0.7</f>
        <v>17110728.8245566</v>
      </c>
      <c r="H96" s="42"/>
      <c r="I96" s="42"/>
      <c r="J96" s="42" t="n">
        <f aca="false">G96*3.8235866717</f>
        <v>65424354.6766476</v>
      </c>
      <c r="K96" s="8"/>
      <c r="L96" s="42"/>
      <c r="M96" s="42" t="n">
        <f aca="false">F96*2.511711692</f>
        <v>361391.57785267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14607756.5055494</v>
      </c>
      <c r="F97" s="95" t="n">
        <v>143881.318867289</v>
      </c>
      <c r="G97" s="35" t="n">
        <f aca="false">E97-F97*0.7</f>
        <v>14507039.5823423</v>
      </c>
      <c r="H97" s="35"/>
      <c r="I97" s="35"/>
      <c r="J97" s="35" t="n">
        <f aca="false">G97*3.8235866717</f>
        <v>55468923.1928683</v>
      </c>
      <c r="K97" s="6"/>
      <c r="L97" s="35"/>
      <c r="M97" s="35" t="n">
        <f aca="false">F97*2.511711692</f>
        <v>361388.39085935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17114586.8214543</v>
      </c>
      <c r="F98" s="97" t="n">
        <v>149880.909015266</v>
      </c>
      <c r="G98" s="42" t="n">
        <f aca="false">E98-F98*0.7</f>
        <v>17009670.1851436</v>
      </c>
      <c r="H98" s="42"/>
      <c r="I98" s="42"/>
      <c r="J98" s="42" t="n">
        <f aca="false">G98*3.8235866717</f>
        <v>65037948.209928</v>
      </c>
      <c r="K98" s="8"/>
      <c r="L98" s="42"/>
      <c r="M98" s="42" t="n">
        <f aca="false">F98*2.511711692</f>
        <v>376457.631581232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14538071.8259262</v>
      </c>
      <c r="F99" s="97" t="n">
        <v>153177.494461564</v>
      </c>
      <c r="G99" s="42" t="n">
        <f aca="false">E99-F99*0.7</f>
        <v>14430847.5798031</v>
      </c>
      <c r="H99" s="42"/>
      <c r="I99" s="42"/>
      <c r="J99" s="42" t="n">
        <f aca="false">G99*3.8235866717</f>
        <v>55177596.4674694</v>
      </c>
      <c r="K99" s="8"/>
      <c r="L99" s="42"/>
      <c r="M99" s="42" t="n">
        <f aca="false">F99*2.511711692</f>
        <v>384737.703790376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17064546.452881</v>
      </c>
      <c r="F100" s="97" t="n">
        <v>148813.417183333</v>
      </c>
      <c r="G100" s="42" t="n">
        <f aca="false">E100-F100*0.7</f>
        <v>16960377.0608527</v>
      </c>
      <c r="H100" s="42"/>
      <c r="I100" s="42"/>
      <c r="J100" s="42" t="n">
        <f aca="false">G100*3.8235866717</f>
        <v>64849471.6768827</v>
      </c>
      <c r="K100" s="8"/>
      <c r="L100" s="42"/>
      <c r="M100" s="42" t="n">
        <f aca="false">F100*2.511711692</f>
        <v>373776.399865851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14421150.6514483</v>
      </c>
      <c r="F101" s="95" t="n">
        <v>148940.814792423</v>
      </c>
      <c r="G101" s="35" t="n">
        <f aca="false">E101-F101*0.7</f>
        <v>14316892.0810936</v>
      </c>
      <c r="H101" s="35"/>
      <c r="I101" s="35"/>
      <c r="J101" s="35" t="n">
        <f aca="false">G101*3.8235866717</f>
        <v>54741877.7414368</v>
      </c>
      <c r="K101" s="6"/>
      <c r="L101" s="35"/>
      <c r="M101" s="35" t="n">
        <f aca="false">F101*2.511711692</f>
        <v>374096.385930135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16803846.5539931</v>
      </c>
      <c r="F102" s="97" t="n">
        <v>151589.285536499</v>
      </c>
      <c r="G102" s="42" t="n">
        <f aca="false">E102-F102*0.7</f>
        <v>16697734.0541176</v>
      </c>
      <c r="H102" s="42"/>
      <c r="I102" s="42"/>
      <c r="J102" s="42" t="n">
        <f aca="false">G102*3.8235866717</f>
        <v>63845233.3769151</v>
      </c>
      <c r="K102" s="8"/>
      <c r="L102" s="42"/>
      <c r="M102" s="42" t="n">
        <f aca="false">F102*2.511711692</f>
        <v>380748.580863951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14507361.569112</v>
      </c>
      <c r="F103" s="97" t="n">
        <v>147963.024964108</v>
      </c>
      <c r="G103" s="42" t="n">
        <f aca="false">E103-F103*0.7</f>
        <v>14403787.4516371</v>
      </c>
      <c r="H103" s="42"/>
      <c r="I103" s="42"/>
      <c r="J103" s="42" t="n">
        <f aca="false">G103*3.8235866717</f>
        <v>55074129.7220794</v>
      </c>
      <c r="K103" s="8"/>
      <c r="L103" s="42"/>
      <c r="M103" s="42" t="n">
        <f aca="false">F103*2.511711692</f>
        <v>371640.459786038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16879840.8545909</v>
      </c>
      <c r="F104" s="97" t="n">
        <v>152300.145732874</v>
      </c>
      <c r="G104" s="42" t="n">
        <f aca="false">E104-F104*0.7</f>
        <v>16773230.7525779</v>
      </c>
      <c r="H104" s="42"/>
      <c r="I104" s="42"/>
      <c r="J104" s="42" t="n">
        <f aca="false">G104*3.8235866717</f>
        <v>64133901.5469054</v>
      </c>
      <c r="K104" s="8"/>
      <c r="L104" s="42"/>
      <c r="M104" s="42" t="n">
        <f aca="false">F104*2.511711692</f>
        <v>382534.056730563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14437458.2146095</v>
      </c>
      <c r="F105" s="95" t="n">
        <v>159660.614430417</v>
      </c>
      <c r="G105" s="35" t="n">
        <f aca="false">E105-F105*0.7</f>
        <v>14325695.7845082</v>
      </c>
      <c r="H105" s="35"/>
      <c r="I105" s="35"/>
      <c r="J105" s="35" t="n">
        <f aca="false">G105*3.8235866717</f>
        <v>54775539.4644745</v>
      </c>
      <c r="K105" s="6"/>
      <c r="L105" s="35"/>
      <c r="M105" s="35" t="n">
        <f aca="false">F105*2.511711692</f>
        <v>401021.432016782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16784340.1285379</v>
      </c>
      <c r="F106" s="97" t="n">
        <v>154767.424146533</v>
      </c>
      <c r="G106" s="42" t="n">
        <f aca="false">E106-F106*0.7</f>
        <v>16676002.9316353</v>
      </c>
      <c r="H106" s="42"/>
      <c r="I106" s="42"/>
      <c r="J106" s="42" t="n">
        <f aca="false">G106*3.8235866717</f>
        <v>63762142.546631</v>
      </c>
      <c r="K106" s="8"/>
      <c r="L106" s="42"/>
      <c r="M106" s="42" t="n">
        <f aca="false">F106*2.511711692</f>
        <v>388731.14876957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14399381.2414245</v>
      </c>
      <c r="F107" s="97" t="n">
        <v>158735.991207703</v>
      </c>
      <c r="G107" s="42" t="n">
        <f aca="false">E107-F107*0.7</f>
        <v>14288266.0475791</v>
      </c>
      <c r="H107" s="42"/>
      <c r="I107" s="42"/>
      <c r="J107" s="42" t="n">
        <f aca="false">G107*3.8235866717</f>
        <v>54632423.6212271</v>
      </c>
      <c r="K107" s="8"/>
      <c r="L107" s="42"/>
      <c r="M107" s="42" t="n">
        <f aca="false">F107*2.511711692</f>
        <v>398699.045057597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16869345.9963998</v>
      </c>
      <c r="F108" s="97" t="n">
        <v>153002.021993496</v>
      </c>
      <c r="G108" s="42" t="n">
        <f aca="false">E108-F108*0.7</f>
        <v>16762244.5810044</v>
      </c>
      <c r="H108" s="42"/>
      <c r="I108" s="42"/>
      <c r="J108" s="42" t="n">
        <f aca="false">G108*3.8235866717</f>
        <v>64091894.9677038</v>
      </c>
      <c r="K108" s="8"/>
      <c r="L108" s="42"/>
      <c r="M108" s="42" t="n">
        <f aca="false">F108*2.511711692</f>
        <v>384296.967540705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14399960.3792071</v>
      </c>
      <c r="F109" s="95" t="n">
        <v>154802.200424544</v>
      </c>
      <c r="G109" s="35" t="n">
        <f aca="false">E109-F109*0.7</f>
        <v>14291598.8389099</v>
      </c>
      <c r="H109" s="35"/>
      <c r="I109" s="35"/>
      <c r="J109" s="35" t="n">
        <f aca="false">G109*3.8235866717</f>
        <v>54645166.8377392</v>
      </c>
      <c r="K109" s="6"/>
      <c r="L109" s="35"/>
      <c r="M109" s="35" t="n">
        <f aca="false">F109*2.511711692</f>
        <v>388818.496753654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16795873.2957731</v>
      </c>
      <c r="F110" s="97" t="n">
        <v>158127.067164971</v>
      </c>
      <c r="G110" s="42" t="n">
        <f aca="false">E110-F110*0.7</f>
        <v>16685184.3487576</v>
      </c>
      <c r="H110" s="42"/>
      <c r="I110" s="42"/>
      <c r="J110" s="42" t="n">
        <f aca="false">G110*3.8235866717</f>
        <v>63797248.4907671</v>
      </c>
      <c r="K110" s="8"/>
      <c r="L110" s="42"/>
      <c r="M110" s="42" t="n">
        <f aca="false">F110*2.511711692</f>
        <v>397169.603419927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14349440.1055024</v>
      </c>
      <c r="F111" s="97" t="n">
        <v>153593.462739423</v>
      </c>
      <c r="G111" s="42" t="n">
        <f aca="false">E111-F111*0.7</f>
        <v>14241924.6815848</v>
      </c>
      <c r="H111" s="42"/>
      <c r="I111" s="42"/>
      <c r="J111" s="42" t="n">
        <f aca="false">G111*3.8235866717</f>
        <v>54455233.3918629</v>
      </c>
      <c r="K111" s="8"/>
      <c r="L111" s="42"/>
      <c r="M111" s="42" t="n">
        <f aca="false">F111*2.511711692</f>
        <v>385782.496177375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16796707.5028701</v>
      </c>
      <c r="F112" s="97" t="n">
        <v>157394.231085202</v>
      </c>
      <c r="G112" s="42" t="n">
        <f aca="false">E112-F112*0.7</f>
        <v>16686531.5411105</v>
      </c>
      <c r="H112" s="42"/>
      <c r="I112" s="42"/>
      <c r="J112" s="42" t="n">
        <f aca="false">G112*3.8235866717</f>
        <v>63802399.5974916</v>
      </c>
      <c r="K112" s="8"/>
      <c r="L112" s="42"/>
      <c r="M112" s="42" t="n">
        <f aca="false">F112*2.511711692</f>
        <v>395328.930470052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8671875" defaultRowHeight="12.8" zeroHeight="false" outlineLevelRow="0" outlineLevelCol="0"/>
  <cols>
    <col collapsed="false" customWidth="true" hidden="false" outlineLevel="0" max="5" min="5" style="32" width="19.62"/>
    <col collapsed="false" customWidth="true" hidden="false" outlineLevel="0" max="6" min="6" style="32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01"/>
      <c r="B1" s="101"/>
      <c r="C1" s="101"/>
      <c r="D1" s="101"/>
      <c r="E1" s="102" t="s">
        <v>113</v>
      </c>
      <c r="F1" s="102" t="s">
        <v>114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customFormat="false" ht="50.25" hidden="false" customHeight="true" outlineLevel="0" collapsed="false">
      <c r="A2" s="82" t="s">
        <v>115</v>
      </c>
      <c r="B2" s="82" t="s">
        <v>85</v>
      </c>
      <c r="C2" s="82" t="s">
        <v>86</v>
      </c>
      <c r="D2" s="82" t="s">
        <v>116</v>
      </c>
      <c r="E2" s="84" t="s">
        <v>117</v>
      </c>
      <c r="F2" s="84" t="s">
        <v>118</v>
      </c>
      <c r="G2" s="82" t="s">
        <v>119</v>
      </c>
      <c r="H2" s="82" t="s">
        <v>120</v>
      </c>
      <c r="I2" s="82" t="s">
        <v>121</v>
      </c>
      <c r="J2" s="82" t="s">
        <v>122</v>
      </c>
      <c r="K2" s="82" t="s">
        <v>123</v>
      </c>
      <c r="L2" s="82" t="s">
        <v>124</v>
      </c>
      <c r="M2" s="85" t="s">
        <v>125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12.8" hidden="false" customHeight="false" outlineLevel="0" collapsed="false">
      <c r="A3" s="87" t="s">
        <v>126</v>
      </c>
      <c r="B3" s="87" t="n">
        <v>2014</v>
      </c>
      <c r="C3" s="88" t="n">
        <v>1</v>
      </c>
      <c r="D3" s="87" t="n">
        <v>45</v>
      </c>
      <c r="E3" s="89" t="n">
        <v>16336703</v>
      </c>
      <c r="F3" s="89" t="n">
        <v>147746</v>
      </c>
      <c r="G3" s="90" t="n">
        <v>16188957</v>
      </c>
      <c r="H3" s="105" t="n">
        <v>59323985</v>
      </c>
      <c r="I3" s="106" t="n">
        <f aca="false">H3/G3</f>
        <v>3.66447233135526</v>
      </c>
      <c r="J3" s="90" t="n">
        <f aca="false">G3*I10</f>
        <v>61899880.2143381</v>
      </c>
      <c r="K3" s="105" t="n">
        <v>354218</v>
      </c>
      <c r="L3" s="106" t="n">
        <f aca="false">K3/F3</f>
        <v>2.39747945798871</v>
      </c>
      <c r="M3" s="90" t="n">
        <f aca="false">F3*2.511711692</f>
        <v>371095.355646232</v>
      </c>
      <c r="N3" s="105"/>
      <c r="O3" s="87"/>
      <c r="P3" s="87"/>
      <c r="Q3" s="90"/>
      <c r="R3" s="90"/>
      <c r="S3" s="90"/>
      <c r="T3" s="87"/>
      <c r="U3" s="87"/>
      <c r="V3" s="88"/>
      <c r="W3" s="88"/>
      <c r="X3" s="90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</row>
    <row r="4" customFormat="false" ht="12.8" hidden="false" customHeight="false" outlineLevel="0" collapsed="false">
      <c r="B4" s="87" t="n">
        <v>2014</v>
      </c>
      <c r="C4" s="88" t="n">
        <v>2</v>
      </c>
      <c r="D4" s="87" t="n">
        <v>46</v>
      </c>
      <c r="E4" s="89" t="n">
        <v>19039169</v>
      </c>
      <c r="F4" s="89" t="n">
        <v>150094</v>
      </c>
      <c r="G4" s="90" t="n">
        <v>18889075</v>
      </c>
      <c r="H4" s="105" t="n">
        <v>70642775</v>
      </c>
      <c r="I4" s="106" t="n">
        <f aca="false">H4/G4</f>
        <v>3.73987476888095</v>
      </c>
      <c r="J4" s="90" t="n">
        <f aca="false">G4*3.8235866717</f>
        <v>72224015.4107417</v>
      </c>
      <c r="K4" s="105" t="n">
        <v>375893</v>
      </c>
      <c r="L4" s="106" t="n">
        <f aca="false">K4/F4</f>
        <v>2.5043839194105</v>
      </c>
      <c r="M4" s="90" t="n">
        <f aca="false">F4*2.511711692</f>
        <v>376992.854699048</v>
      </c>
      <c r="N4" s="105"/>
      <c r="Q4" s="90"/>
      <c r="R4" s="90"/>
      <c r="S4" s="90"/>
      <c r="V4" s="88"/>
      <c r="W4" s="88"/>
      <c r="X4" s="90"/>
    </row>
    <row r="5" customFormat="false" ht="12.8" hidden="false" customHeight="false" outlineLevel="0" collapsed="false">
      <c r="B5" s="87" t="n">
        <v>2014</v>
      </c>
      <c r="C5" s="88" t="n">
        <v>3</v>
      </c>
      <c r="D5" s="87" t="n">
        <v>47</v>
      </c>
      <c r="E5" s="89" t="n">
        <v>16811748</v>
      </c>
      <c r="F5" s="89" t="n">
        <v>145661</v>
      </c>
      <c r="G5" s="90" t="n">
        <v>16666087</v>
      </c>
      <c r="H5" s="105" t="n">
        <v>66453030</v>
      </c>
      <c r="I5" s="106" t="n">
        <f aca="false">H5/G5</f>
        <v>3.98732047900626</v>
      </c>
      <c r="J5" s="90" t="n">
        <f aca="false">G5*3.8235866717</f>
        <v>63724228.1225926</v>
      </c>
      <c r="K5" s="105" t="n">
        <v>387130</v>
      </c>
      <c r="L5" s="106" t="n">
        <f aca="false">K5/F5</f>
        <v>2.65774641118762</v>
      </c>
      <c r="M5" s="90" t="n">
        <f aca="false">F5*2.511711692</f>
        <v>365858.436768412</v>
      </c>
      <c r="N5" s="105"/>
      <c r="Q5" s="90"/>
      <c r="R5" s="90"/>
      <c r="S5" s="90"/>
      <c r="V5" s="88"/>
      <c r="W5" s="88"/>
      <c r="X5" s="90"/>
    </row>
    <row r="6" customFormat="false" ht="12.8" hidden="false" customHeight="false" outlineLevel="0" collapsed="false">
      <c r="B6" s="87" t="n">
        <v>2014</v>
      </c>
      <c r="C6" s="88" t="n">
        <v>4</v>
      </c>
      <c r="D6" s="87" t="n">
        <v>48</v>
      </c>
      <c r="E6" s="89" t="n">
        <v>20743937</v>
      </c>
      <c r="F6" s="89" t="n">
        <v>143630</v>
      </c>
      <c r="G6" s="90" t="n">
        <v>20600306</v>
      </c>
      <c r="H6" s="105" t="n">
        <v>75212989</v>
      </c>
      <c r="I6" s="106" t="n">
        <f aca="false">H6/G6</f>
        <v>3.65106173665576</v>
      </c>
      <c r="J6" s="90" t="n">
        <f aca="false">G6*3.8235866717</f>
        <v>78767055.4545416</v>
      </c>
      <c r="K6" s="105" t="n">
        <v>390504</v>
      </c>
      <c r="L6" s="106" t="n">
        <f aca="false">K6/F6</f>
        <v>2.71881918819188</v>
      </c>
      <c r="M6" s="90" t="n">
        <f aca="false">F6*2.511711692</f>
        <v>360757.15032196</v>
      </c>
      <c r="N6" s="105"/>
      <c r="Q6" s="90"/>
      <c r="R6" s="90"/>
      <c r="S6" s="90"/>
      <c r="V6" s="88"/>
      <c r="W6" s="88"/>
      <c r="X6" s="90"/>
    </row>
    <row r="7" customFormat="false" ht="12.8" hidden="false" customHeight="false" outlineLevel="0" collapsed="false">
      <c r="B7" s="87" t="n">
        <v>2015</v>
      </c>
      <c r="C7" s="88" t="n">
        <v>1</v>
      </c>
      <c r="D7" s="87" t="n">
        <v>49</v>
      </c>
      <c r="E7" s="89" t="n">
        <v>18307160</v>
      </c>
      <c r="F7" s="89" t="n">
        <v>167252</v>
      </c>
      <c r="G7" s="90" t="n">
        <v>18139908</v>
      </c>
      <c r="H7" s="105" t="n">
        <v>71061517</v>
      </c>
      <c r="I7" s="106" t="n">
        <f aca="false">H7/G7</f>
        <v>3.91741330771909</v>
      </c>
      <c r="J7" s="90" t="n">
        <f aca="false">G7*3.8235866717</f>
        <v>69359510.4546642</v>
      </c>
      <c r="K7" s="105" t="n">
        <v>409117</v>
      </c>
      <c r="L7" s="106" t="n">
        <f aca="false">K7/F7</f>
        <v>2.44611125726449</v>
      </c>
      <c r="M7" s="90" t="n">
        <f aca="false">F7*2.511711692</f>
        <v>420088.803910384</v>
      </c>
      <c r="N7" s="105"/>
      <c r="Q7" s="90"/>
      <c r="R7" s="90"/>
      <c r="S7" s="90"/>
      <c r="V7" s="88"/>
      <c r="W7" s="88"/>
      <c r="X7" s="90"/>
    </row>
    <row r="8" customFormat="false" ht="12.8" hidden="false" customHeight="false" outlineLevel="0" collapsed="false">
      <c r="B8" s="87" t="n">
        <v>2015</v>
      </c>
      <c r="C8" s="88" t="n">
        <v>2</v>
      </c>
      <c r="D8" s="87" t="n">
        <v>50</v>
      </c>
      <c r="E8" s="89" t="n">
        <v>21740969</v>
      </c>
      <c r="F8" s="89" t="n">
        <v>188439</v>
      </c>
      <c r="G8" s="90" t="n">
        <v>21552530</v>
      </c>
      <c r="H8" s="105" t="n">
        <v>85808756</v>
      </c>
      <c r="I8" s="106" t="n">
        <f aca="false">H8/G8</f>
        <v>3.98137740673601</v>
      </c>
      <c r="J8" s="90" t="n">
        <f aca="false">G8*3.8235866717</f>
        <v>82407966.4494144</v>
      </c>
      <c r="K8" s="105" t="n">
        <v>442027</v>
      </c>
      <c r="L8" s="106" t="n">
        <f aca="false">K8/F8</f>
        <v>2.34572991790447</v>
      </c>
      <c r="M8" s="90" t="n">
        <f aca="false">F8*2.511711692</f>
        <v>473304.439528788</v>
      </c>
      <c r="N8" s="105"/>
      <c r="Q8" s="90"/>
      <c r="R8" s="90"/>
      <c r="S8" s="90"/>
      <c r="V8" s="88"/>
      <c r="W8" s="88"/>
      <c r="X8" s="90"/>
    </row>
    <row r="9" customFormat="false" ht="12.8" hidden="false" customHeight="false" outlineLevel="0" collapsed="false">
      <c r="A9" s="93"/>
      <c r="B9" s="93" t="n">
        <v>2015</v>
      </c>
      <c r="C9" s="5" t="n">
        <v>1</v>
      </c>
      <c r="D9" s="93" t="n">
        <v>161</v>
      </c>
      <c r="E9" s="95" t="n">
        <v>18004066.583314</v>
      </c>
      <c r="F9" s="95" t="n">
        <v>135449.214417351</v>
      </c>
      <c r="G9" s="35" t="n">
        <f aca="false">E9-F9*0.7</f>
        <v>17909252.1332219</v>
      </c>
      <c r="H9" s="35"/>
      <c r="I9" s="35"/>
      <c r="J9" s="35" t="n">
        <f aca="false">G9*3.8235866717</f>
        <v>68477577.7567019</v>
      </c>
      <c r="K9" s="6"/>
      <c r="L9" s="35"/>
      <c r="M9" s="35" t="n">
        <f aca="false">F9*2.511711692</f>
        <v>340209.375524275</v>
      </c>
      <c r="N9" s="35"/>
      <c r="O9" s="5"/>
      <c r="P9" s="5"/>
      <c r="Q9" s="35"/>
      <c r="R9" s="35"/>
      <c r="S9" s="35"/>
      <c r="T9" s="5"/>
      <c r="U9" s="5"/>
      <c r="V9" s="35"/>
      <c r="W9" s="35"/>
      <c r="X9" s="35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97" t="n">
        <v>22160667.1304052</v>
      </c>
      <c r="F10" s="97" t="n">
        <v>151084.142402353</v>
      </c>
      <c r="G10" s="42" t="n">
        <f aca="false">E10-F10*0.7</f>
        <v>22054908.2307236</v>
      </c>
      <c r="H10" s="42" t="s">
        <v>127</v>
      </c>
      <c r="I10" s="108" t="n">
        <f aca="false">AVERAGE(I3:I8)</f>
        <v>3.82358667172555</v>
      </c>
      <c r="J10" s="42" t="n">
        <f aca="false">G10*3.8235866717</f>
        <v>84328853.1565612</v>
      </c>
      <c r="K10" s="8" t="s">
        <v>127</v>
      </c>
      <c r="L10" s="108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97" t="n">
        <v>20241474.6608547</v>
      </c>
      <c r="F11" s="97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8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97" t="n">
        <v>23722644.8086565</v>
      </c>
      <c r="F12" s="97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8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93" t="s">
        <v>128</v>
      </c>
      <c r="B13" s="93" t="n">
        <v>2016</v>
      </c>
      <c r="C13" s="5" t="n">
        <v>1</v>
      </c>
      <c r="D13" s="93" t="n">
        <v>165</v>
      </c>
      <c r="E13" s="95" t="n">
        <v>19331318.9269655</v>
      </c>
      <c r="F13" s="95" t="n">
        <v>140377.525227439</v>
      </c>
      <c r="G13" s="35" t="n">
        <f aca="false">E13-F13*0.7</f>
        <v>19233054.6593063</v>
      </c>
      <c r="H13" s="35" t="n">
        <v>71384639</v>
      </c>
      <c r="I13" s="35"/>
      <c r="J13" s="35" t="n">
        <f aca="false">G13*3.8235866717</f>
        <v>73539251.4514011</v>
      </c>
      <c r="K13" s="6" t="n">
        <v>399060</v>
      </c>
      <c r="L13" s="35"/>
      <c r="M13" s="35" t="n">
        <f aca="false">F13*2.511711692</f>
        <v>352587.871407784</v>
      </c>
      <c r="N13" s="35"/>
      <c r="O13" s="5"/>
      <c r="P13" s="5"/>
      <c r="Q13" s="35"/>
      <c r="R13" s="35"/>
      <c r="S13" s="35"/>
      <c r="T13" s="5"/>
      <c r="U13" s="5"/>
      <c r="V13" s="35"/>
      <c r="W13" s="35"/>
      <c r="X13" s="35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97" t="n">
        <v>22042352.8766765</v>
      </c>
      <c r="F14" s="97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8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97" t="n">
        <v>19234129.6394673</v>
      </c>
      <c r="F15" s="97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8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97" t="n">
        <v>22573512.1008919</v>
      </c>
      <c r="F16" s="97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8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93"/>
      <c r="B17" s="93" t="n">
        <v>2017</v>
      </c>
      <c r="C17" s="5" t="n">
        <v>1</v>
      </c>
      <c r="D17" s="93" t="n">
        <v>169</v>
      </c>
      <c r="E17" s="95" t="n">
        <v>19517575.3041269</v>
      </c>
      <c r="F17" s="95" t="n">
        <v>123378.287154311</v>
      </c>
      <c r="G17" s="35" t="n">
        <f aca="false">E17-F17*0.7</f>
        <v>19431210.5031189</v>
      </c>
      <c r="H17" s="35" t="n">
        <v>74434596</v>
      </c>
      <c r="I17" s="35"/>
      <c r="J17" s="35" t="n">
        <f aca="false">G17*3.8235866717</f>
        <v>74296917.4947224</v>
      </c>
      <c r="K17" s="6" t="n">
        <v>462191</v>
      </c>
      <c r="L17" s="35"/>
      <c r="M17" s="35" t="n">
        <f aca="false">F17*2.511711692</f>
        <v>309890.686384416</v>
      </c>
      <c r="N17" s="35"/>
      <c r="O17" s="5"/>
      <c r="P17" s="5"/>
      <c r="Q17" s="35"/>
      <c r="R17" s="35"/>
      <c r="S17" s="35"/>
      <c r="T17" s="5"/>
      <c r="U17" s="5"/>
      <c r="V17" s="35"/>
      <c r="W17" s="35"/>
      <c r="X17" s="35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97" t="n">
        <v>23345722.4547066</v>
      </c>
      <c r="F18" s="97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8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97" t="n">
        <v>20685758.7576831</v>
      </c>
      <c r="F19" s="97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8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97" t="n">
        <v>24447912.8962081</v>
      </c>
      <c r="F20" s="97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8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93"/>
      <c r="B21" s="93" t="n">
        <v>2018</v>
      </c>
      <c r="C21" s="5" t="n">
        <v>1</v>
      </c>
      <c r="D21" s="93" t="n">
        <v>173</v>
      </c>
      <c r="E21" s="95" t="n">
        <v>19576875.4819577</v>
      </c>
      <c r="F21" s="95" t="n">
        <v>129450.461885458</v>
      </c>
      <c r="G21" s="35" t="n">
        <f aca="false">E21-F21*0.7</f>
        <v>19486260.1586379</v>
      </c>
      <c r="H21" s="35"/>
      <c r="I21" s="35"/>
      <c r="J21" s="35" t="n">
        <f aca="false">G21*3.8235866717</f>
        <v>74507404.6238465</v>
      </c>
      <c r="K21" s="6"/>
      <c r="L21" s="35"/>
      <c r="M21" s="35" t="n">
        <f aca="false">F21*2.511711692</f>
        <v>325142.238652505</v>
      </c>
      <c r="N21" s="35"/>
      <c r="O21" s="5"/>
      <c r="P21" s="5"/>
      <c r="Q21" s="35"/>
      <c r="R21" s="35"/>
      <c r="S21" s="35"/>
      <c r="T21" s="5"/>
      <c r="U21" s="5"/>
      <c r="V21" s="35"/>
      <c r="W21" s="35"/>
      <c r="X21" s="35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97" t="n">
        <v>22220331.7878667</v>
      </c>
      <c r="F22" s="97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8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97" t="n">
        <v>18304035.7763677</v>
      </c>
      <c r="F23" s="97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8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97" t="n">
        <v>19978690.5370359</v>
      </c>
      <c r="F24" s="97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8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93"/>
      <c r="B25" s="93" t="n">
        <v>2019</v>
      </c>
      <c r="C25" s="5" t="n">
        <v>1</v>
      </c>
      <c r="D25" s="93" t="n">
        <v>177</v>
      </c>
      <c r="E25" s="95" t="n">
        <v>15756304.8886345</v>
      </c>
      <c r="F25" s="95" t="n">
        <v>112841.24617785</v>
      </c>
      <c r="G25" s="35" t="n">
        <f aca="false">E25-F25*0.7</f>
        <v>15677316.01631</v>
      </c>
      <c r="H25" s="35"/>
      <c r="I25" s="35"/>
      <c r="J25" s="35" t="n">
        <f aca="false">G25*3.8235866717</f>
        <v>59943576.5679919</v>
      </c>
      <c r="K25" s="6"/>
      <c r="L25" s="35"/>
      <c r="M25" s="35" t="n">
        <f aca="false">F25*2.511711692</f>
        <v>283424.677364756</v>
      </c>
      <c r="N25" s="35"/>
      <c r="O25" s="5"/>
      <c r="P25" s="5"/>
      <c r="Q25" s="35"/>
      <c r="R25" s="35"/>
      <c r="S25" s="35"/>
      <c r="T25" s="5"/>
      <c r="U25" s="5"/>
      <c r="V25" s="35"/>
      <c r="W25" s="35"/>
      <c r="X25" s="35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97" t="n">
        <v>18646832.0810618</v>
      </c>
      <c r="F26" s="97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8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97" t="n">
        <v>16564619.8813204</v>
      </c>
      <c r="F27" s="97" t="n">
        <v>113922.933103283</v>
      </c>
      <c r="G27" s="42" t="n">
        <f aca="false">E27-F27*0.7</f>
        <v>16484873.8281481</v>
      </c>
      <c r="H27" s="42"/>
      <c r="I27" s="42"/>
      <c r="J27" s="42" t="n">
        <f aca="false">G27*3.8235866717</f>
        <v>63031343.8539632</v>
      </c>
      <c r="K27" s="8"/>
      <c r="L27" s="42"/>
      <c r="M27" s="42" t="n">
        <f aca="false">F27*2.511711692</f>
        <v>286141.56306245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97" t="n">
        <v>19926900.1667518</v>
      </c>
      <c r="F28" s="97" t="n">
        <v>121946.447079738</v>
      </c>
      <c r="G28" s="42" t="n">
        <f aca="false">E28-F28*0.7</f>
        <v>19841537.653796</v>
      </c>
      <c r="H28" s="42"/>
      <c r="I28" s="42"/>
      <c r="J28" s="42" t="n">
        <f aca="false">G28*3.8235866717</f>
        <v>75865838.919088</v>
      </c>
      <c r="K28" s="8"/>
      <c r="L28" s="42"/>
      <c r="M28" s="42" t="n">
        <f aca="false">F28*2.511711692</f>
        <v>306294.316928037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93"/>
      <c r="B29" s="93" t="n">
        <v>2020</v>
      </c>
      <c r="C29" s="5" t="n">
        <v>1</v>
      </c>
      <c r="D29" s="93" t="n">
        <v>181</v>
      </c>
      <c r="E29" s="95" t="n">
        <v>15890361.7123913</v>
      </c>
      <c r="F29" s="95" t="n">
        <v>125545.877412711</v>
      </c>
      <c r="G29" s="35" t="n">
        <f aca="false">E29-F29*0.7</f>
        <v>15802479.5982024</v>
      </c>
      <c r="H29" s="35"/>
      <c r="I29" s="35"/>
      <c r="J29" s="35" t="n">
        <f aca="false">G29*3.8235866717</f>
        <v>60422150.3714979</v>
      </c>
      <c r="K29" s="6"/>
      <c r="L29" s="35"/>
      <c r="M29" s="35" t="n">
        <f aca="false">F29*2.511711692</f>
        <v>315335.048179905</v>
      </c>
      <c r="N29" s="35"/>
      <c r="O29" s="5"/>
      <c r="P29" s="5"/>
      <c r="Q29" s="35"/>
      <c r="R29" s="35"/>
      <c r="S29" s="35"/>
      <c r="T29" s="5"/>
      <c r="U29" s="5"/>
      <c r="V29" s="35"/>
      <c r="W29" s="35"/>
      <c r="X29" s="35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97" t="n">
        <v>19637294.1252736</v>
      </c>
      <c r="F30" s="97" t="n">
        <v>122946.844405539</v>
      </c>
      <c r="G30" s="42" t="n">
        <f aca="false">E30-F30*0.7</f>
        <v>19551231.3341897</v>
      </c>
      <c r="H30" s="42"/>
      <c r="I30" s="42"/>
      <c r="J30" s="42" t="n">
        <f aca="false">G30*3.8235866717</f>
        <v>74755827.5447312</v>
      </c>
      <c r="K30" s="8"/>
      <c r="L30" s="42"/>
      <c r="M30" s="42" t="n">
        <f aca="false">F30*2.511711692</f>
        <v>308807.026587897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97" t="n">
        <v>17390145.7187044</v>
      </c>
      <c r="F31" s="97" t="n">
        <v>128219.550105592</v>
      </c>
      <c r="G31" s="42" t="n">
        <f aca="false">E31-F31*0.7</f>
        <v>17300392.0336305</v>
      </c>
      <c r="H31" s="42"/>
      <c r="I31" s="42"/>
      <c r="J31" s="42" t="n">
        <f aca="false">G31*3.8235866717</f>
        <v>66149548.3949744</v>
      </c>
      <c r="K31" s="8"/>
      <c r="L31" s="42"/>
      <c r="M31" s="42" t="n">
        <f aca="false">F31*2.511711692</f>
        <v>322050.543143195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97" t="n">
        <v>20818819.7279143</v>
      </c>
      <c r="F32" s="97" t="n">
        <v>130148.335503253</v>
      </c>
      <c r="G32" s="42" t="n">
        <f aca="false">E32-F32*0.7</f>
        <v>20727715.893062</v>
      </c>
      <c r="H32" s="42"/>
      <c r="I32" s="42"/>
      <c r="J32" s="42" t="n">
        <f aca="false">G32*3.8235866717</f>
        <v>79254218.2234962</v>
      </c>
      <c r="K32" s="8"/>
      <c r="L32" s="42"/>
      <c r="M32" s="42" t="n">
        <f aca="false">F32*2.511711692</f>
        <v>326895.095977859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93"/>
      <c r="B33" s="93" t="n">
        <v>2021</v>
      </c>
      <c r="C33" s="5" t="n">
        <v>1</v>
      </c>
      <c r="D33" s="93" t="n">
        <v>185</v>
      </c>
      <c r="E33" s="95" t="n">
        <v>16209709.4774659</v>
      </c>
      <c r="F33" s="95" t="n">
        <v>137792.387613218</v>
      </c>
      <c r="G33" s="35" t="n">
        <f aca="false">E33-F33*0.7</f>
        <v>16113254.8061366</v>
      </c>
      <c r="H33" s="35"/>
      <c r="I33" s="35"/>
      <c r="J33" s="35" t="n">
        <f aca="false">G33*3.8235866717</f>
        <v>61610426.3144501</v>
      </c>
      <c r="K33" s="6"/>
      <c r="L33" s="35"/>
      <c r="M33" s="35" t="n">
        <f aca="false">F33*2.511711692</f>
        <v>346094.751036716</v>
      </c>
      <c r="N33" s="35"/>
      <c r="O33" s="5"/>
      <c r="P33" s="5"/>
      <c r="Q33" s="35"/>
      <c r="R33" s="35"/>
      <c r="S33" s="35"/>
      <c r="T33" s="5"/>
      <c r="U33" s="5"/>
      <c r="V33" s="35"/>
      <c r="W33" s="35"/>
      <c r="X33" s="35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97" t="n">
        <v>19800602.0506701</v>
      </c>
      <c r="F34" s="97" t="n">
        <v>138567.097229386</v>
      </c>
      <c r="G34" s="42" t="n">
        <f aca="false">E34-F34*0.7</f>
        <v>19703605.0826095</v>
      </c>
      <c r="H34" s="42"/>
      <c r="I34" s="42"/>
      <c r="J34" s="42" t="n">
        <f aca="false">G34*3.8235866717</f>
        <v>75338441.7783062</v>
      </c>
      <c r="K34" s="8"/>
      <c r="L34" s="42"/>
      <c r="M34" s="42" t="n">
        <f aca="false">F34*2.511711692</f>
        <v>348040.59823755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97" t="n">
        <v>17553965.0199699</v>
      </c>
      <c r="F35" s="97" t="n">
        <v>138981.61628036</v>
      </c>
      <c r="G35" s="42" t="n">
        <f aca="false">E35-F35*0.7</f>
        <v>17456677.8885736</v>
      </c>
      <c r="H35" s="42"/>
      <c r="I35" s="42"/>
      <c r="J35" s="42" t="n">
        <f aca="false">G35*3.8235866717</f>
        <v>66747120.9069103</v>
      </c>
      <c r="K35" s="8"/>
      <c r="L35" s="42"/>
      <c r="M35" s="42" t="n">
        <f aca="false">F35*2.511711692</f>
        <v>349081.750584438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97" t="n">
        <v>21368723.3963972</v>
      </c>
      <c r="F36" s="97" t="n">
        <v>139165.973293854</v>
      </c>
      <c r="G36" s="42" t="n">
        <f aca="false">E36-F36*0.7</f>
        <v>21271307.2150915</v>
      </c>
      <c r="H36" s="42"/>
      <c r="I36" s="42"/>
      <c r="J36" s="42" t="n">
        <f aca="false">G36*3.8235866717</f>
        <v>81332686.7572599</v>
      </c>
      <c r="K36" s="8"/>
      <c r="L36" s="42"/>
      <c r="M36" s="42" t="n">
        <f aca="false">F36*2.511711692</f>
        <v>349544.802250733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93"/>
      <c r="B37" s="93" t="n">
        <v>2022</v>
      </c>
      <c r="C37" s="5" t="n">
        <v>1</v>
      </c>
      <c r="D37" s="93" t="n">
        <v>189</v>
      </c>
      <c r="E37" s="95" t="n">
        <v>16597986.378965</v>
      </c>
      <c r="F37" s="95" t="n">
        <v>144576.817205054</v>
      </c>
      <c r="G37" s="35" t="n">
        <f aca="false">E37-F37*0.7</f>
        <v>16496782.6069215</v>
      </c>
      <c r="H37" s="35"/>
      <c r="I37" s="35"/>
      <c r="J37" s="35" t="n">
        <f aca="false">G37*3.8235866717</f>
        <v>63076878.1017573</v>
      </c>
      <c r="K37" s="6"/>
      <c r="L37" s="35"/>
      <c r="M37" s="35" t="n">
        <f aca="false">F37*2.511711692</f>
        <v>363135.282166081</v>
      </c>
      <c r="N37" s="35"/>
      <c r="O37" s="5"/>
      <c r="P37" s="5"/>
      <c r="Q37" s="35"/>
      <c r="R37" s="35"/>
      <c r="S37" s="35"/>
      <c r="T37" s="5"/>
      <c r="U37" s="5"/>
      <c r="V37" s="35"/>
      <c r="W37" s="35"/>
      <c r="X37" s="35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97" t="n">
        <v>20028457.7242635</v>
      </c>
      <c r="F38" s="97" t="n">
        <v>144484.166193315</v>
      </c>
      <c r="G38" s="42" t="n">
        <f aca="false">E38-F38*0.7</f>
        <v>19927318.8079282</v>
      </c>
      <c r="H38" s="42"/>
      <c r="I38" s="42"/>
      <c r="J38" s="42" t="n">
        <f aca="false">G38*3.8235866717</f>
        <v>76193830.5967109</v>
      </c>
      <c r="K38" s="8"/>
      <c r="L38" s="42"/>
      <c r="M38" s="42" t="n">
        <f aca="false">F38*2.511711692</f>
        <v>362902.56953662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97" t="n">
        <v>17453305.0798738</v>
      </c>
      <c r="F39" s="97" t="n">
        <v>145044.657392885</v>
      </c>
      <c r="G39" s="42" t="n">
        <f aca="false">E39-F39*0.7</f>
        <v>17351773.8196988</v>
      </c>
      <c r="H39" s="42"/>
      <c r="I39" s="42"/>
      <c r="J39" s="42" t="n">
        <f aca="false">G39*3.8235866717</f>
        <v>66346011.1073533</v>
      </c>
      <c r="K39" s="8"/>
      <c r="L39" s="42"/>
      <c r="M39" s="42" t="n">
        <f aca="false">F39*2.511711692</f>
        <v>364310.361835844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97" t="n">
        <v>20883650.38573</v>
      </c>
      <c r="F40" s="97" t="n">
        <v>148225.668572697</v>
      </c>
      <c r="G40" s="42" t="n">
        <f aca="false">E40-F40*0.7</f>
        <v>20779892.4177291</v>
      </c>
      <c r="H40" s="42"/>
      <c r="I40" s="42"/>
      <c r="J40" s="42" t="n">
        <f aca="false">G40*3.8235866717</f>
        <v>79453719.6877889</v>
      </c>
      <c r="K40" s="8"/>
      <c r="L40" s="42"/>
      <c r="M40" s="42" t="n">
        <f aca="false">F40*2.511711692</f>
        <v>372300.14480856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93"/>
      <c r="B41" s="93" t="n">
        <v>2023</v>
      </c>
      <c r="C41" s="5" t="n">
        <v>1</v>
      </c>
      <c r="D41" s="93" t="n">
        <v>193</v>
      </c>
      <c r="E41" s="95" t="n">
        <v>17123675.7871483</v>
      </c>
      <c r="F41" s="95" t="n">
        <v>146092.836962889</v>
      </c>
      <c r="G41" s="35" t="n">
        <f aca="false">E41-F41*0.7</f>
        <v>17021410.8012743</v>
      </c>
      <c r="H41" s="35"/>
      <c r="I41" s="35"/>
      <c r="J41" s="35" t="n">
        <f aca="false">G41*3.8235866717</f>
        <v>65082839.4732828</v>
      </c>
      <c r="K41" s="6"/>
      <c r="L41" s="35"/>
      <c r="M41" s="35" t="n">
        <f aca="false">F41*2.511711692</f>
        <v>366943.086717138</v>
      </c>
      <c r="N41" s="35"/>
      <c r="O41" s="5"/>
      <c r="P41" s="5"/>
      <c r="Q41" s="35"/>
      <c r="R41" s="35"/>
      <c r="S41" s="35"/>
      <c r="T41" s="5"/>
      <c r="U41" s="5"/>
      <c r="V41" s="35"/>
      <c r="W41" s="35"/>
      <c r="X41" s="35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97" t="n">
        <v>20633456.5360854</v>
      </c>
      <c r="F42" s="97" t="n">
        <v>147432.6839639</v>
      </c>
      <c r="G42" s="42" t="n">
        <f aca="false">E42-F42*0.7</f>
        <v>20530253.6573107</v>
      </c>
      <c r="H42" s="42"/>
      <c r="I42" s="42"/>
      <c r="J42" s="42" t="n">
        <f aca="false">G42*3.8235866717</f>
        <v>78499204.2507133</v>
      </c>
      <c r="K42" s="8"/>
      <c r="L42" s="42"/>
      <c r="M42" s="42" t="n">
        <f aca="false">F42*2.511711692</f>
        <v>370308.396095069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97" t="n">
        <v>17793738.8079916</v>
      </c>
      <c r="F43" s="97" t="n">
        <v>147480.294848523</v>
      </c>
      <c r="G43" s="42" t="n">
        <f aca="false">E43-F43*0.7</f>
        <v>17690502.6015976</v>
      </c>
      <c r="H43" s="42"/>
      <c r="I43" s="42"/>
      <c r="J43" s="42" t="n">
        <f aca="false">G43*3.8235866717</f>
        <v>67641169.9631429</v>
      </c>
      <c r="K43" s="8"/>
      <c r="L43" s="42"/>
      <c r="M43" s="42" t="n">
        <f aca="false">F43*2.511711692</f>
        <v>370427.980910643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97" t="n">
        <v>21254652.5965391</v>
      </c>
      <c r="F44" s="97" t="n">
        <v>152049.244262952</v>
      </c>
      <c r="G44" s="42" t="n">
        <f aca="false">E44-F44*0.7</f>
        <v>21148218.125555</v>
      </c>
      <c r="H44" s="42"/>
      <c r="I44" s="42"/>
      <c r="J44" s="42" t="n">
        <f aca="false">G44*3.8235866717</f>
        <v>80862044.9550766</v>
      </c>
      <c r="K44" s="8"/>
      <c r="L44" s="42"/>
      <c r="M44" s="42" t="n">
        <f aca="false">F44*2.511711692</f>
        <v>381903.864575021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93"/>
      <c r="B45" s="93" t="n">
        <v>2024</v>
      </c>
      <c r="C45" s="5" t="n">
        <v>1</v>
      </c>
      <c r="D45" s="93" t="n">
        <v>197</v>
      </c>
      <c r="E45" s="95" t="n">
        <v>17923203.5231187</v>
      </c>
      <c r="F45" s="95" t="n">
        <v>155335.599523845</v>
      </c>
      <c r="G45" s="35" t="n">
        <f aca="false">E45-F45*0.7</f>
        <v>17814468.603452</v>
      </c>
      <c r="H45" s="35"/>
      <c r="I45" s="35"/>
      <c r="J45" s="35" t="n">
        <f aca="false">G45*3.8235866717</f>
        <v>68115164.7155772</v>
      </c>
      <c r="K45" s="6"/>
      <c r="L45" s="35"/>
      <c r="M45" s="35" t="n">
        <f aca="false">F45*2.511711692</f>
        <v>390158.241507871</v>
      </c>
      <c r="N45" s="35"/>
      <c r="O45" s="5"/>
      <c r="P45" s="5"/>
      <c r="Q45" s="35"/>
      <c r="R45" s="35"/>
      <c r="S45" s="35"/>
      <c r="T45" s="5"/>
      <c r="U45" s="5"/>
      <c r="V45" s="35"/>
      <c r="W45" s="35"/>
      <c r="X45" s="35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97" t="n">
        <v>21275033.8425537</v>
      </c>
      <c r="F46" s="97" t="n">
        <v>154300.060901487</v>
      </c>
      <c r="G46" s="42" t="n">
        <f aca="false">E46-F46*0.7</f>
        <v>21167023.7999227</v>
      </c>
      <c r="H46" s="42"/>
      <c r="I46" s="42"/>
      <c r="J46" s="42" t="n">
        <f aca="false">G46*3.8235866717</f>
        <v>80933950.080941</v>
      </c>
      <c r="K46" s="8"/>
      <c r="L46" s="42"/>
      <c r="M46" s="42" t="n">
        <f aca="false">F46*2.511711692</f>
        <v>387557.267042577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97" t="n">
        <v>18574781.4467704</v>
      </c>
      <c r="F47" s="97" t="n">
        <v>156416.226693078</v>
      </c>
      <c r="G47" s="42" t="n">
        <f aca="false">E47-F47*0.7</f>
        <v>18465290.0880852</v>
      </c>
      <c r="H47" s="42"/>
      <c r="I47" s="42"/>
      <c r="J47" s="42" t="n">
        <f aca="false">G47*3.8235866717</f>
        <v>70603637.0698769</v>
      </c>
      <c r="K47" s="8"/>
      <c r="L47" s="42"/>
      <c r="M47" s="42" t="n">
        <f aca="false">F47*2.511711692</f>
        <v>392872.465403526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97" t="n">
        <v>22162326.9223843</v>
      </c>
      <c r="F48" s="97" t="n">
        <v>153104.931234155</v>
      </c>
      <c r="G48" s="42" t="n">
        <f aca="false">E48-F48*0.7</f>
        <v>22055153.4705204</v>
      </c>
      <c r="H48" s="42"/>
      <c r="I48" s="42"/>
      <c r="J48" s="42" t="n">
        <f aca="false">G48*3.8235866717</f>
        <v>84329790.8521798</v>
      </c>
      <c r="K48" s="8"/>
      <c r="L48" s="42"/>
      <c r="M48" s="42" t="n">
        <f aca="false">F48*2.511711692</f>
        <v>384555.445883683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93"/>
      <c r="B49" s="93" t="n">
        <v>2025</v>
      </c>
      <c r="C49" s="5" t="n">
        <v>1</v>
      </c>
      <c r="D49" s="93" t="n">
        <v>201</v>
      </c>
      <c r="E49" s="95" t="n">
        <v>18859040.5436379</v>
      </c>
      <c r="F49" s="95" t="n">
        <v>153997.302976405</v>
      </c>
      <c r="G49" s="35" t="n">
        <f aca="false">E49-F49*0.7</f>
        <v>18751242.4315544</v>
      </c>
      <c r="H49" s="35"/>
      <c r="I49" s="35"/>
      <c r="J49" s="35" t="n">
        <f aca="false">G49*3.8235866717</f>
        <v>71697000.639107</v>
      </c>
      <c r="K49" s="6"/>
      <c r="L49" s="35"/>
      <c r="M49" s="35" t="n">
        <f aca="false">F49*2.511711692</f>
        <v>386796.826422303</v>
      </c>
      <c r="N49" s="35"/>
      <c r="O49" s="5"/>
      <c r="P49" s="5"/>
      <c r="Q49" s="35"/>
      <c r="R49" s="35"/>
      <c r="S49" s="35"/>
      <c r="T49" s="5"/>
      <c r="U49" s="5"/>
      <c r="V49" s="35"/>
      <c r="W49" s="35"/>
      <c r="X49" s="35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97" t="n">
        <v>22497423.0917543</v>
      </c>
      <c r="F50" s="97" t="n">
        <v>150264.575131176</v>
      </c>
      <c r="G50" s="42" t="n">
        <f aca="false">E50-F50*0.7</f>
        <v>22392237.8891625</v>
      </c>
      <c r="H50" s="42"/>
      <c r="I50" s="42"/>
      <c r="J50" s="42" t="n">
        <f aca="false">G50*3.8235866717</f>
        <v>85618662.3425374</v>
      </c>
      <c r="K50" s="8"/>
      <c r="L50" s="42"/>
      <c r="M50" s="42" t="n">
        <f aca="false">F50*2.511711692</f>
        <v>377421.290250387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97" t="n">
        <v>19331563.178894</v>
      </c>
      <c r="F51" s="97" t="n">
        <v>156578.864260214</v>
      </c>
      <c r="G51" s="42" t="n">
        <f aca="false">E51-F51*0.7</f>
        <v>19221957.9739118</v>
      </c>
      <c r="H51" s="42"/>
      <c r="I51" s="42"/>
      <c r="J51" s="42" t="n">
        <f aca="false">G51*3.8235866717</f>
        <v>73496822.3130269</v>
      </c>
      <c r="K51" s="8"/>
      <c r="L51" s="42"/>
      <c r="M51" s="42" t="n">
        <f aca="false">F51*2.511711692</f>
        <v>393280.96408246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97" t="n">
        <v>23068048.381594</v>
      </c>
      <c r="F52" s="97" t="n">
        <v>155915.730124072</v>
      </c>
      <c r="G52" s="42" t="n">
        <f aca="false">E52-F52*0.7</f>
        <v>22958907.3705071</v>
      </c>
      <c r="H52" s="42"/>
      <c r="I52" s="42"/>
      <c r="J52" s="42" t="n">
        <f aca="false">G52*3.8235866717</f>
        <v>87785372.218666</v>
      </c>
      <c r="K52" s="8"/>
      <c r="L52" s="42"/>
      <c r="M52" s="42" t="n">
        <f aca="false">F52*2.511711692</f>
        <v>391615.362319348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93"/>
      <c r="B53" s="93" t="n">
        <v>2026</v>
      </c>
      <c r="C53" s="5" t="n">
        <v>1</v>
      </c>
      <c r="D53" s="93" t="n">
        <v>205</v>
      </c>
      <c r="E53" s="95" t="n">
        <v>19822442.0277888</v>
      </c>
      <c r="F53" s="95" t="n">
        <v>155587.231140885</v>
      </c>
      <c r="G53" s="35" t="n">
        <f aca="false">E53-F53*0.7</f>
        <v>19713530.9659902</v>
      </c>
      <c r="H53" s="35"/>
      <c r="I53" s="35"/>
      <c r="J53" s="35" t="n">
        <f aca="false">G53*3.8235866717</f>
        <v>75376394.2537053</v>
      </c>
      <c r="K53" s="6"/>
      <c r="L53" s="35"/>
      <c r="M53" s="35" t="n">
        <f aca="false">F53*2.511711692</f>
        <v>390790.267582467</v>
      </c>
      <c r="N53" s="35"/>
      <c r="O53" s="5"/>
      <c r="P53" s="5"/>
      <c r="Q53" s="35"/>
      <c r="R53" s="35"/>
      <c r="S53" s="35"/>
      <c r="T53" s="5"/>
      <c r="U53" s="5"/>
      <c r="V53" s="35"/>
      <c r="W53" s="35"/>
      <c r="X53" s="35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97" t="n">
        <v>23511078.3437996</v>
      </c>
      <c r="F54" s="97" t="n">
        <v>157508.602097647</v>
      </c>
      <c r="G54" s="42" t="n">
        <f aca="false">E54-F54*0.7</f>
        <v>23400822.3223312</v>
      </c>
      <c r="H54" s="42"/>
      <c r="I54" s="42"/>
      <c r="J54" s="42" t="n">
        <f aca="false">G54*3.8235866717</f>
        <v>89475072.3384856</v>
      </c>
      <c r="K54" s="8"/>
      <c r="L54" s="42"/>
      <c r="M54" s="42" t="n">
        <f aca="false">F54*2.511711692</f>
        <v>395616.197479236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97" t="n">
        <v>20372811.1881186</v>
      </c>
      <c r="F55" s="97" t="n">
        <v>156950.763370964</v>
      </c>
      <c r="G55" s="42" t="n">
        <f aca="false">E55-F55*0.7</f>
        <v>20262945.6537589</v>
      </c>
      <c r="H55" s="42"/>
      <c r="I55" s="42"/>
      <c r="J55" s="42" t="n">
        <f aca="false">G55*3.8235866717</f>
        <v>77477128.9310941</v>
      </c>
      <c r="K55" s="8"/>
      <c r="L55" s="42"/>
      <c r="M55" s="42" t="n">
        <f aca="false">F55*2.511711692</f>
        <v>394215.067427176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97" t="n">
        <v>24051810.4341572</v>
      </c>
      <c r="F56" s="97" t="n">
        <v>162301.660441747</v>
      </c>
      <c r="G56" s="42" t="n">
        <f aca="false">E56-F56*0.7</f>
        <v>23938199.271848</v>
      </c>
      <c r="H56" s="42"/>
      <c r="I56" s="42"/>
      <c r="J56" s="42" t="n">
        <f aca="false">G56*3.8235866717</f>
        <v>91529779.6803366</v>
      </c>
      <c r="K56" s="8"/>
      <c r="L56" s="42"/>
      <c r="M56" s="42" t="n">
        <f aca="false">F56*2.511711692</f>
        <v>407654.97816255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93"/>
      <c r="B57" s="93" t="n">
        <v>2027</v>
      </c>
      <c r="C57" s="5" t="n">
        <v>1</v>
      </c>
      <c r="D57" s="93" t="n">
        <v>209</v>
      </c>
      <c r="E57" s="95" t="n">
        <v>20660662.2173306</v>
      </c>
      <c r="F57" s="95" t="n">
        <v>158331.607780364</v>
      </c>
      <c r="G57" s="35" t="n">
        <f aca="false">E57-F57*0.7</f>
        <v>20549830.0918843</v>
      </c>
      <c r="H57" s="35"/>
      <c r="I57" s="35"/>
      <c r="J57" s="35" t="n">
        <f aca="false">G57*3.8235866717</f>
        <v>78574056.4450286</v>
      </c>
      <c r="K57" s="6"/>
      <c r="L57" s="35"/>
      <c r="M57" s="35" t="n">
        <f aca="false">F57*2.511711692</f>
        <v>397683.350475098</v>
      </c>
      <c r="N57" s="35"/>
      <c r="O57" s="5"/>
      <c r="P57" s="5"/>
      <c r="Q57" s="35"/>
      <c r="R57" s="35"/>
      <c r="S57" s="35"/>
      <c r="T57" s="5"/>
      <c r="U57" s="5"/>
      <c r="V57" s="35"/>
      <c r="W57" s="35"/>
      <c r="X57" s="35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97" t="n">
        <v>24225262.3662835</v>
      </c>
      <c r="F58" s="97" t="n">
        <v>164045.879701466</v>
      </c>
      <c r="G58" s="42" t="n">
        <f aca="false">E58-F58*0.7</f>
        <v>24110430.2504925</v>
      </c>
      <c r="H58" s="42"/>
      <c r="I58" s="42"/>
      <c r="J58" s="42" t="n">
        <f aca="false">G58*3.8235866717</f>
        <v>92188319.7547355</v>
      </c>
      <c r="K58" s="8"/>
      <c r="L58" s="42"/>
      <c r="M58" s="42" t="n">
        <f aca="false">F58*2.511711692</f>
        <v>412035.954070598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97" t="n">
        <v>20845075.4257241</v>
      </c>
      <c r="F59" s="97" t="n">
        <v>161510.833429859</v>
      </c>
      <c r="G59" s="42" t="n">
        <f aca="false">E59-F59*0.7</f>
        <v>20732017.8423232</v>
      </c>
      <c r="H59" s="42"/>
      <c r="I59" s="42"/>
      <c r="J59" s="42" t="n">
        <f aca="false">G59*3.8235866717</f>
        <v>79270667.0993536</v>
      </c>
      <c r="K59" s="8"/>
      <c r="L59" s="42"/>
      <c r="M59" s="42" t="n">
        <f aca="false">F59*2.511711692</f>
        <v>405668.648710441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97" t="n">
        <v>24953131.6961948</v>
      </c>
      <c r="F60" s="97" t="n">
        <v>166580.891135956</v>
      </c>
      <c r="G60" s="42" t="n">
        <f aca="false">E60-F60*0.7</f>
        <v>24836525.0723996</v>
      </c>
      <c r="H60" s="42"/>
      <c r="I60" s="42"/>
      <c r="J60" s="42" t="n">
        <f aca="false">G60*3.8235866717</f>
        <v>94964606.2381701</v>
      </c>
      <c r="K60" s="8"/>
      <c r="L60" s="42"/>
      <c r="M60" s="42" t="n">
        <f aca="false">F60*2.511711692</f>
        <v>418403.17192996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93"/>
      <c r="B61" s="93" t="n">
        <v>2028</v>
      </c>
      <c r="C61" s="5" t="n">
        <v>1</v>
      </c>
      <c r="D61" s="93" t="n">
        <v>213</v>
      </c>
      <c r="E61" s="95" t="n">
        <v>21574303.7221827</v>
      </c>
      <c r="F61" s="95" t="n">
        <v>167983.495958694</v>
      </c>
      <c r="G61" s="35" t="n">
        <f aca="false">E61-F61*0.7</f>
        <v>21456715.2750116</v>
      </c>
      <c r="H61" s="35"/>
      <c r="I61" s="35"/>
      <c r="J61" s="35" t="n">
        <f aca="false">G61*3.8235866717</f>
        <v>82041610.5439962</v>
      </c>
      <c r="K61" s="6"/>
      <c r="L61" s="35"/>
      <c r="M61" s="35" t="n">
        <f aca="false">F61*2.511711692</f>
        <v>421926.110862487</v>
      </c>
      <c r="N61" s="35"/>
      <c r="O61" s="5"/>
      <c r="P61" s="5"/>
      <c r="Q61" s="35"/>
      <c r="R61" s="35"/>
      <c r="S61" s="35"/>
      <c r="T61" s="5"/>
      <c r="U61" s="5"/>
      <c r="V61" s="35"/>
      <c r="W61" s="35"/>
      <c r="X61" s="35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97" t="n">
        <v>25480639.9166737</v>
      </c>
      <c r="F62" s="97" t="n">
        <v>169419.472020756</v>
      </c>
      <c r="G62" s="42" t="n">
        <f aca="false">E62-F62*0.7</f>
        <v>25362046.2862592</v>
      </c>
      <c r="H62" s="42"/>
      <c r="I62" s="42"/>
      <c r="J62" s="42" t="n">
        <f aca="false">G62*3.8235866717</f>
        <v>96973982.1471791</v>
      </c>
      <c r="K62" s="8"/>
      <c r="L62" s="42"/>
      <c r="M62" s="42" t="n">
        <f aca="false">F62*2.511711692</f>
        <v>425532.868727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97" t="n">
        <v>21889434.7705536</v>
      </c>
      <c r="F63" s="97" t="n">
        <v>169052.717412456</v>
      </c>
      <c r="G63" s="42" t="n">
        <f aca="false">E63-F63*0.7</f>
        <v>21771097.8683649</v>
      </c>
      <c r="H63" s="42"/>
      <c r="I63" s="42"/>
      <c r="J63" s="42" t="n">
        <f aca="false">G63*3.8235866717</f>
        <v>83243679.6377563</v>
      </c>
      <c r="K63" s="8"/>
      <c r="L63" s="42"/>
      <c r="M63" s="42" t="n">
        <f aca="false">F63*2.511711692</f>
        <v>424611.686889238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97" t="n">
        <v>26023991.6509371</v>
      </c>
      <c r="F64" s="97" t="n">
        <v>170109.701456028</v>
      </c>
      <c r="G64" s="42" t="n">
        <f aca="false">E64-F64*0.7</f>
        <v>25904914.8599179</v>
      </c>
      <c r="H64" s="42"/>
      <c r="I64" s="42"/>
      <c r="J64" s="42" t="n">
        <f aca="false">G64*3.8235866717</f>
        <v>99049687.1899053</v>
      </c>
      <c r="K64" s="8"/>
      <c r="L64" s="42"/>
      <c r="M64" s="42" t="n">
        <f aca="false">F64*2.511711692</f>
        <v>427266.526069735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93"/>
      <c r="B65" s="93" t="n">
        <v>2029</v>
      </c>
      <c r="C65" s="5" t="n">
        <v>1</v>
      </c>
      <c r="D65" s="93" t="n">
        <v>217</v>
      </c>
      <c r="E65" s="95" t="n">
        <v>22359884.9148852</v>
      </c>
      <c r="F65" s="95" t="n">
        <v>174324.038630828</v>
      </c>
      <c r="G65" s="35" t="n">
        <f aca="false">E65-F65*0.7</f>
        <v>22237858.0878436</v>
      </c>
      <c r="H65" s="35"/>
      <c r="I65" s="35"/>
      <c r="J65" s="35" t="n">
        <f aca="false">G65*3.8235866717</f>
        <v>85028377.7918349</v>
      </c>
      <c r="K65" s="6"/>
      <c r="L65" s="35"/>
      <c r="M65" s="35" t="n">
        <f aca="false">F65*2.511711692</f>
        <v>437851.72602571</v>
      </c>
      <c r="N65" s="35"/>
      <c r="O65" s="5"/>
      <c r="P65" s="5"/>
      <c r="Q65" s="35"/>
      <c r="R65" s="35"/>
      <c r="S65" s="35"/>
      <c r="T65" s="5"/>
      <c r="U65" s="5"/>
      <c r="V65" s="35"/>
      <c r="W65" s="35"/>
      <c r="X65" s="35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97" t="n">
        <v>26415847.3614584</v>
      </c>
      <c r="F66" s="97" t="n">
        <v>171519.429437507</v>
      </c>
      <c r="G66" s="42" t="n">
        <f aca="false">E66-F66*0.7</f>
        <v>26295783.7608521</v>
      </c>
      <c r="H66" s="42"/>
      <c r="I66" s="42"/>
      <c r="J66" s="42" t="n">
        <f aca="false">G66*3.8235866717</f>
        <v>100544208.3099</v>
      </c>
      <c r="K66" s="8"/>
      <c r="L66" s="42"/>
      <c r="M66" s="42" t="n">
        <f aca="false">F66*2.511711692</f>
        <v>430807.356323355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97" t="n">
        <v>22566087.5769216</v>
      </c>
      <c r="F67" s="97" t="n">
        <v>174035.907779283</v>
      </c>
      <c r="G67" s="42" t="n">
        <f aca="false">E67-F67*0.7</f>
        <v>22444262.4414761</v>
      </c>
      <c r="H67" s="42"/>
      <c r="I67" s="42"/>
      <c r="J67" s="42" t="n">
        <f aca="false">G67*3.8235866717</f>
        <v>85817582.7273649</v>
      </c>
      <c r="K67" s="8"/>
      <c r="L67" s="42"/>
      <c r="M67" s="42" t="n">
        <f aca="false">F67*2.511711692</f>
        <v>437128.024397059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97" t="n">
        <v>26762376.6251579</v>
      </c>
      <c r="F68" s="97" t="n">
        <v>170798.637069661</v>
      </c>
      <c r="G68" s="42" t="n">
        <f aca="false">E68-F68*0.7</f>
        <v>26642817.5792091</v>
      </c>
      <c r="H68" s="42"/>
      <c r="I68" s="42"/>
      <c r="J68" s="42" t="n">
        <f aca="false">G68*3.8235866717</f>
        <v>101871122.192399</v>
      </c>
      <c r="K68" s="8"/>
      <c r="L68" s="42"/>
      <c r="M68" s="42" t="n">
        <f aca="false">F68*2.511711692</f>
        <v>428996.933705532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93"/>
      <c r="B69" s="93" t="n">
        <v>2030</v>
      </c>
      <c r="C69" s="5" t="n">
        <v>1</v>
      </c>
      <c r="D69" s="93" t="n">
        <v>221</v>
      </c>
      <c r="E69" s="95" t="n">
        <v>22965910.7714826</v>
      </c>
      <c r="F69" s="95" t="n">
        <v>174457.712068332</v>
      </c>
      <c r="G69" s="35" t="n">
        <f aca="false">E69-F69*0.7</f>
        <v>22843790.3730348</v>
      </c>
      <c r="H69" s="35"/>
      <c r="I69" s="35"/>
      <c r="J69" s="35" t="n">
        <f aca="false">G69*3.8235866717</f>
        <v>87345212.4014445</v>
      </c>
      <c r="K69" s="6"/>
      <c r="L69" s="35"/>
      <c r="M69" s="35" t="n">
        <f aca="false">F69*2.511711692</f>
        <v>438187.475161599</v>
      </c>
      <c r="N69" s="35"/>
      <c r="O69" s="5"/>
      <c r="P69" s="5"/>
      <c r="Q69" s="35"/>
      <c r="R69" s="35"/>
      <c r="S69" s="35"/>
      <c r="T69" s="5"/>
      <c r="U69" s="5"/>
      <c r="V69" s="35"/>
      <c r="W69" s="35"/>
      <c r="X69" s="35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97" t="n">
        <v>27256744.4011885</v>
      </c>
      <c r="F70" s="97" t="n">
        <v>170090.127454574</v>
      </c>
      <c r="G70" s="42" t="n">
        <f aca="false">E70-F70*0.7</f>
        <v>27137681.3119703</v>
      </c>
      <c r="H70" s="42"/>
      <c r="I70" s="42"/>
      <c r="J70" s="42" t="n">
        <f aca="false">G70*3.8235866717</f>
        <v>103763276.565292</v>
      </c>
      <c r="K70" s="8"/>
      <c r="L70" s="42"/>
      <c r="M70" s="42" t="n">
        <f aca="false">F70*2.511711692</f>
        <v>427217.361821424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97" t="n">
        <v>23349923.9325764</v>
      </c>
      <c r="F71" s="97" t="n">
        <v>168949.739164752</v>
      </c>
      <c r="G71" s="42" t="n">
        <f aca="false">E71-F71*0.7</f>
        <v>23231659.1151611</v>
      </c>
      <c r="H71" s="42"/>
      <c r="I71" s="42"/>
      <c r="J71" s="42" t="n">
        <f aca="false">G71*3.8235866717</f>
        <v>88828262.1542077</v>
      </c>
      <c r="K71" s="8"/>
      <c r="L71" s="42"/>
      <c r="M71" s="42" t="n">
        <f aca="false">F71*2.511711692</f>
        <v>424353.035220458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97" t="n">
        <v>27571840.5944813</v>
      </c>
      <c r="F72" s="97" t="n">
        <v>172463.266169183</v>
      </c>
      <c r="G72" s="42" t="n">
        <f aca="false">E72-F72*0.7</f>
        <v>27451116.3081629</v>
      </c>
      <c r="H72" s="42"/>
      <c r="I72" s="42"/>
      <c r="J72" s="42" t="n">
        <f aca="false">G72*3.8235866717</f>
        <v>104961722.439178</v>
      </c>
      <c r="K72" s="8"/>
      <c r="L72" s="42"/>
      <c r="M72" s="42" t="n">
        <f aca="false">F72*2.511711692</f>
        <v>433178.002077645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93"/>
      <c r="B73" s="93" t="n">
        <v>2031</v>
      </c>
      <c r="C73" s="5" t="n">
        <v>1</v>
      </c>
      <c r="D73" s="93" t="n">
        <v>225</v>
      </c>
      <c r="E73" s="95" t="n">
        <v>23897142.1406378</v>
      </c>
      <c r="F73" s="95" t="n">
        <v>181831.125761253</v>
      </c>
      <c r="G73" s="35" t="n">
        <f aca="false">E73-F73*0.7</f>
        <v>23769860.3526049</v>
      </c>
      <c r="H73" s="35"/>
      <c r="I73" s="35"/>
      <c r="J73" s="35" t="n">
        <f aca="false">G73*3.8235866717</f>
        <v>90886121.2323905</v>
      </c>
      <c r="K73" s="6"/>
      <c r="L73" s="35"/>
      <c r="M73" s="35" t="n">
        <f aca="false">F73*2.511711692</f>
        <v>456707.364544062</v>
      </c>
      <c r="N73" s="35"/>
      <c r="O73" s="5"/>
      <c r="P73" s="5"/>
      <c r="Q73" s="35"/>
      <c r="R73" s="35"/>
      <c r="S73" s="35"/>
      <c r="T73" s="5"/>
      <c r="U73" s="5"/>
      <c r="V73" s="35"/>
      <c r="W73" s="35"/>
      <c r="X73" s="35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97" t="n">
        <v>28301030.7414725</v>
      </c>
      <c r="F74" s="97" t="n">
        <v>177657.037668114</v>
      </c>
      <c r="G74" s="42" t="n">
        <f aca="false">E74-F74*0.7</f>
        <v>28176670.8151048</v>
      </c>
      <c r="H74" s="42"/>
      <c r="I74" s="42"/>
      <c r="J74" s="42" t="n">
        <f aca="false">G74*3.8235866717</f>
        <v>107735942.981513</v>
      </c>
      <c r="K74" s="8"/>
      <c r="L74" s="42"/>
      <c r="M74" s="42" t="n">
        <f aca="false">F74*2.511711692</f>
        <v>446223.258677086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97" t="n">
        <v>24367736.8751224</v>
      </c>
      <c r="F75" s="97" t="n">
        <v>178549.982493096</v>
      </c>
      <c r="G75" s="42" t="n">
        <f aca="false">E75-F75*0.7</f>
        <v>24242751.8873772</v>
      </c>
      <c r="H75" s="42"/>
      <c r="I75" s="42"/>
      <c r="J75" s="42" t="n">
        <f aca="false">G75*3.8235866717</f>
        <v>92694263.0019056</v>
      </c>
      <c r="K75" s="8"/>
      <c r="L75" s="42"/>
      <c r="M75" s="42" t="n">
        <f aca="false">F75*2.511711692</f>
        <v>448466.078634305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97" t="n">
        <v>28778903.6879762</v>
      </c>
      <c r="F76" s="97" t="n">
        <v>176717.733378992</v>
      </c>
      <c r="G76" s="42" t="n">
        <f aca="false">E76-F76*0.7</f>
        <v>28655201.2746109</v>
      </c>
      <c r="H76" s="42"/>
      <c r="I76" s="42"/>
      <c r="J76" s="42" t="n">
        <f aca="false">G76*3.8235866717</f>
        <v>109565645.668483</v>
      </c>
      <c r="K76" s="8"/>
      <c r="L76" s="42"/>
      <c r="M76" s="42" t="n">
        <f aca="false">F76*2.511711692</f>
        <v>443863.997111753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93"/>
      <c r="B77" s="93" t="n">
        <v>2032</v>
      </c>
      <c r="C77" s="5" t="n">
        <v>1</v>
      </c>
      <c r="D77" s="93" t="n">
        <v>229</v>
      </c>
      <c r="E77" s="95" t="n">
        <v>24690957.2700705</v>
      </c>
      <c r="F77" s="95" t="n">
        <v>179310.06374949</v>
      </c>
      <c r="G77" s="35" t="n">
        <f aca="false">E77-F77*0.7</f>
        <v>24565440.2254459</v>
      </c>
      <c r="H77" s="35"/>
      <c r="I77" s="35"/>
      <c r="J77" s="35" t="n">
        <f aca="false">G77*3.8235866717</f>
        <v>93928089.8304578</v>
      </c>
      <c r="K77" s="6"/>
      <c r="L77" s="35"/>
      <c r="M77" s="35" t="n">
        <f aca="false">F77*2.511711692</f>
        <v>450375.183612859</v>
      </c>
      <c r="N77" s="35"/>
      <c r="O77" s="5"/>
      <c r="P77" s="5"/>
      <c r="Q77" s="35"/>
      <c r="R77" s="35"/>
      <c r="S77" s="35"/>
      <c r="T77" s="5"/>
      <c r="U77" s="5"/>
      <c r="V77" s="35"/>
      <c r="W77" s="35"/>
      <c r="X77" s="35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97" t="n">
        <v>28994512.0569849</v>
      </c>
      <c r="F78" s="97" t="n">
        <v>185736.508547269</v>
      </c>
      <c r="G78" s="42" t="n">
        <f aca="false">E78-F78*0.7</f>
        <v>28864496.5010018</v>
      </c>
      <c r="H78" s="42"/>
      <c r="I78" s="42"/>
      <c r="J78" s="42" t="n">
        <f aca="false">G78*3.8235866717</f>
        <v>110365904.106562</v>
      </c>
      <c r="K78" s="8"/>
      <c r="L78" s="42"/>
      <c r="M78" s="42" t="n">
        <f aca="false">F78*2.511711692</f>
        <v>466516.560149434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97" t="n">
        <v>24918398.3974102</v>
      </c>
      <c r="F79" s="97" t="n">
        <v>188274.975199848</v>
      </c>
      <c r="G79" s="42" t="n">
        <f aca="false">E79-F79*0.7</f>
        <v>24786605.9147703</v>
      </c>
      <c r="H79" s="42"/>
      <c r="I79" s="42"/>
      <c r="J79" s="42" t="n">
        <f aca="false">G79*3.8235866717</f>
        <v>94773736.0123961</v>
      </c>
      <c r="K79" s="8"/>
      <c r="L79" s="42"/>
      <c r="M79" s="42" t="n">
        <f aca="false">F79*2.511711692</f>
        <v>472892.456520468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97" t="n">
        <v>29540758.5923085</v>
      </c>
      <c r="F80" s="97" t="n">
        <v>189234.697853094</v>
      </c>
      <c r="G80" s="42" t="n">
        <f aca="false">E80-F80*0.7</f>
        <v>29408294.3038113</v>
      </c>
      <c r="H80" s="42"/>
      <c r="I80" s="42"/>
      <c r="J80" s="42" t="n">
        <f aca="false">G80*3.8235866717</f>
        <v>112445162.137484</v>
      </c>
      <c r="K80" s="8"/>
      <c r="L80" s="42"/>
      <c r="M80" s="42" t="n">
        <f aca="false">F80*2.511711692</f>
        <v>475303.003129703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93"/>
      <c r="B81" s="93" t="n">
        <v>2033</v>
      </c>
      <c r="C81" s="5" t="n">
        <v>1</v>
      </c>
      <c r="D81" s="93" t="n">
        <v>233</v>
      </c>
      <c r="E81" s="95" t="n">
        <v>25380659.6151528</v>
      </c>
      <c r="F81" s="95" t="n">
        <v>190667.686145851</v>
      </c>
      <c r="G81" s="35" t="n">
        <f aca="false">E81-F81*0.7</f>
        <v>25247192.2348507</v>
      </c>
      <c r="H81" s="35"/>
      <c r="I81" s="35"/>
      <c r="J81" s="35" t="n">
        <f aca="false">G81*3.8235866717</f>
        <v>96534827.7270229</v>
      </c>
      <c r="K81" s="6"/>
      <c r="L81" s="35"/>
      <c r="M81" s="35" t="n">
        <f aca="false">F81*2.511711692</f>
        <v>478902.25657912</v>
      </c>
      <c r="N81" s="35"/>
      <c r="O81" s="5"/>
      <c r="P81" s="5"/>
      <c r="Q81" s="35"/>
      <c r="R81" s="35"/>
      <c r="S81" s="35"/>
      <c r="T81" s="5"/>
      <c r="U81" s="5"/>
      <c r="V81" s="35"/>
      <c r="W81" s="35"/>
      <c r="X81" s="35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97" t="n">
        <v>30008128.11715</v>
      </c>
      <c r="F82" s="97" t="n">
        <v>187601.739441395</v>
      </c>
      <c r="G82" s="42" t="n">
        <f aca="false">E82-F82*0.7</f>
        <v>29876806.899541</v>
      </c>
      <c r="H82" s="42"/>
      <c r="I82" s="42"/>
      <c r="J82" s="42" t="n">
        <f aca="false">G82*3.8235866717</f>
        <v>114236560.65404</v>
      </c>
      <c r="K82" s="8"/>
      <c r="L82" s="42"/>
      <c r="M82" s="42" t="n">
        <f aca="false">F82*2.511711692</f>
        <v>471201.482394489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97" t="n">
        <v>25780051.5307481</v>
      </c>
      <c r="F83" s="97" t="n">
        <v>194783.369772106</v>
      </c>
      <c r="G83" s="42" t="n">
        <f aca="false">E83-F83*0.7</f>
        <v>25643703.1719076</v>
      </c>
      <c r="H83" s="42"/>
      <c r="I83" s="42"/>
      <c r="J83" s="42" t="n">
        <f aca="false">G83*3.8235866717</f>
        <v>98050921.661137</v>
      </c>
      <c r="K83" s="8"/>
      <c r="L83" s="42"/>
      <c r="M83" s="42" t="n">
        <f aca="false">F83*2.511711692</f>
        <v>489239.667263758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97" t="n">
        <v>30662664.7452605</v>
      </c>
      <c r="F84" s="97" t="n">
        <v>199220.11415879</v>
      </c>
      <c r="G84" s="42" t="n">
        <f aca="false">E84-F84*0.7</f>
        <v>30523210.6653493</v>
      </c>
      <c r="H84" s="42"/>
      <c r="I84" s="42"/>
      <c r="J84" s="42" t="n">
        <f aca="false">G84*3.8235866717</f>
        <v>116708141.477521</v>
      </c>
      <c r="K84" s="8"/>
      <c r="L84" s="42"/>
      <c r="M84" s="42" t="n">
        <f aca="false">F84*2.511711692</f>
        <v>500383.490014208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93"/>
      <c r="B85" s="93" t="n">
        <v>2034</v>
      </c>
      <c r="C85" s="5" t="n">
        <v>1</v>
      </c>
      <c r="D85" s="93" t="n">
        <v>237</v>
      </c>
      <c r="E85" s="95" t="n">
        <v>26385141.2191528</v>
      </c>
      <c r="F85" s="95" t="n">
        <v>193850.869644316</v>
      </c>
      <c r="G85" s="35" t="n">
        <f aca="false">E85-F85*0.7</f>
        <v>26249445.6104018</v>
      </c>
      <c r="H85" s="35"/>
      <c r="I85" s="35"/>
      <c r="J85" s="35" t="n">
        <f aca="false">G85*3.8235866717</f>
        <v>100367030.375446</v>
      </c>
      <c r="K85" s="6"/>
      <c r="L85" s="35"/>
      <c r="M85" s="35" t="n">
        <f aca="false">F85*2.511711692</f>
        <v>486897.495789996</v>
      </c>
      <c r="N85" s="35"/>
      <c r="O85" s="5"/>
      <c r="P85" s="5"/>
      <c r="Q85" s="35"/>
      <c r="R85" s="35"/>
      <c r="S85" s="35"/>
      <c r="T85" s="5"/>
      <c r="U85" s="5"/>
      <c r="V85" s="35"/>
      <c r="W85" s="35"/>
      <c r="X85" s="35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97" t="n">
        <v>31164112.9421954</v>
      </c>
      <c r="F86" s="97" t="n">
        <v>199966.182025429</v>
      </c>
      <c r="G86" s="42" t="n">
        <f aca="false">E86-F86*0.7</f>
        <v>31024136.6147776</v>
      </c>
      <c r="H86" s="42"/>
      <c r="I86" s="42"/>
      <c r="J86" s="42" t="n">
        <f aca="false">G86*3.8235866717</f>
        <v>118623475.261264</v>
      </c>
      <c r="K86" s="8"/>
      <c r="L86" s="42"/>
      <c r="M86" s="42" t="n">
        <f aca="false">F86*2.511711692</f>
        <v>502257.39739787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97" t="n">
        <v>27084565.6598645</v>
      </c>
      <c r="F87" s="97" t="n">
        <v>190857.059547152</v>
      </c>
      <c r="G87" s="42" t="n">
        <f aca="false">E87-F87*0.7</f>
        <v>26950965.7181815</v>
      </c>
      <c r="H87" s="42"/>
      <c r="I87" s="42"/>
      <c r="J87" s="42" t="n">
        <f aca="false">G87*3.8235866717</f>
        <v>103049353.309482</v>
      </c>
      <c r="K87" s="8"/>
      <c r="L87" s="42"/>
      <c r="M87" s="42" t="n">
        <f aca="false">F87*2.511711692</f>
        <v>479377.907965322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97" t="n">
        <v>31907048.8429732</v>
      </c>
      <c r="F88" s="97" t="n">
        <v>199206.794399433</v>
      </c>
      <c r="G88" s="42" t="n">
        <f aca="false">E88-F88*0.7</f>
        <v>31767604.0868936</v>
      </c>
      <c r="H88" s="42"/>
      <c r="I88" s="42"/>
      <c r="J88" s="42" t="n">
        <f aca="false">G88*3.8235866717</f>
        <v>121466187.578489</v>
      </c>
      <c r="K88" s="8"/>
      <c r="L88" s="42"/>
      <c r="M88" s="42" t="n">
        <f aca="false">F88*2.511711692</f>
        <v>500350.034618896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93"/>
      <c r="B89" s="93" t="n">
        <v>2035</v>
      </c>
      <c r="C89" s="5" t="n">
        <v>1</v>
      </c>
      <c r="D89" s="93" t="n">
        <v>241</v>
      </c>
      <c r="E89" s="95" t="n">
        <v>27240633.6055539</v>
      </c>
      <c r="F89" s="95" t="n">
        <v>203313.477462941</v>
      </c>
      <c r="G89" s="35" t="n">
        <f aca="false">E89-F89*0.7</f>
        <v>27098314.1713298</v>
      </c>
      <c r="H89" s="35"/>
      <c r="I89" s="35"/>
      <c r="J89" s="35" t="n">
        <f aca="false">G89*3.8235866717</f>
        <v>103612752.891036</v>
      </c>
      <c r="K89" s="6"/>
      <c r="L89" s="35"/>
      <c r="M89" s="35" t="n">
        <f aca="false">F89*2.511711692</f>
        <v>510664.838484847</v>
      </c>
      <c r="N89" s="35"/>
      <c r="O89" s="5"/>
      <c r="P89" s="5"/>
      <c r="Q89" s="35"/>
      <c r="R89" s="35"/>
      <c r="S89" s="35"/>
      <c r="T89" s="5"/>
      <c r="U89" s="5"/>
      <c r="V89" s="35"/>
      <c r="W89" s="35"/>
      <c r="X89" s="35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97" t="n">
        <v>31996306.8503779</v>
      </c>
      <c r="F90" s="97" t="n">
        <v>201070.315851305</v>
      </c>
      <c r="G90" s="42" t="n">
        <f aca="false">E90-F90*0.7</f>
        <v>31855557.629282</v>
      </c>
      <c r="H90" s="42"/>
      <c r="I90" s="42"/>
      <c r="J90" s="42" t="n">
        <f aca="false">G90*3.8235866717</f>
        <v>121802485.570894</v>
      </c>
      <c r="K90" s="8"/>
      <c r="L90" s="42"/>
      <c r="M90" s="42" t="n">
        <f aca="false">F90*2.511711692</f>
        <v>505030.663237856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97" t="n">
        <v>27528229.926574</v>
      </c>
      <c r="F91" s="97" t="n">
        <v>202145.906330167</v>
      </c>
      <c r="G91" s="42" t="n">
        <f aca="false">E91-F91*0.7</f>
        <v>27386727.7921429</v>
      </c>
      <c r="H91" s="42"/>
      <c r="I91" s="42"/>
      <c r="J91" s="42" t="n">
        <f aca="false">G91*3.8235866717</f>
        <v>104715527.367514</v>
      </c>
      <c r="K91" s="8"/>
      <c r="L91" s="42"/>
      <c r="M91" s="42" t="n">
        <f aca="false">F91*2.511711692</f>
        <v>507732.236419417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97" t="n">
        <v>32645597.3341487</v>
      </c>
      <c r="F92" s="97" t="n">
        <v>202425.346678885</v>
      </c>
      <c r="G92" s="42" t="n">
        <f aca="false">E92-F92*0.7</f>
        <v>32503899.5914735</v>
      </c>
      <c r="H92" s="42"/>
      <c r="I92" s="42"/>
      <c r="J92" s="42" t="n">
        <f aca="false">G92*3.8235866717</f>
        <v>124281477.256233</v>
      </c>
      <c r="K92" s="8"/>
      <c r="L92" s="42"/>
      <c r="M92" s="42" t="n">
        <f aca="false">F92*2.511711692</f>
        <v>508434.110010509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93"/>
      <c r="B93" s="93" t="n">
        <v>2036</v>
      </c>
      <c r="C93" s="5" t="n">
        <v>1</v>
      </c>
      <c r="D93" s="93" t="n">
        <v>245</v>
      </c>
      <c r="E93" s="95" t="n">
        <v>28166803.2524307</v>
      </c>
      <c r="F93" s="95" t="n">
        <v>201277.150434552</v>
      </c>
      <c r="G93" s="35" t="n">
        <f aca="false">E93-F93*0.7</f>
        <v>28025909.2471265</v>
      </c>
      <c r="H93" s="35"/>
      <c r="I93" s="35"/>
      <c r="J93" s="35" t="n">
        <f aca="false">G93*3.8235866717</f>
        <v>107159493.059587</v>
      </c>
      <c r="K93" s="6"/>
      <c r="L93" s="35"/>
      <c r="M93" s="35" t="n">
        <f aca="false">F93*2.511711692</f>
        <v>505550.172078907</v>
      </c>
      <c r="N93" s="35"/>
      <c r="O93" s="5"/>
      <c r="P93" s="5"/>
      <c r="Q93" s="35"/>
      <c r="R93" s="35"/>
      <c r="S93" s="35"/>
      <c r="T93" s="5"/>
      <c r="U93" s="5"/>
      <c r="V93" s="35"/>
      <c r="W93" s="35"/>
      <c r="X93" s="35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97" t="n">
        <v>33278387.5878295</v>
      </c>
      <c r="F94" s="97" t="n">
        <v>200513.307218487</v>
      </c>
      <c r="G94" s="42" t="n">
        <f aca="false">E94-F94*0.7</f>
        <v>33138028.2727766</v>
      </c>
      <c r="H94" s="42"/>
      <c r="I94" s="42"/>
      <c r="J94" s="42" t="n">
        <f aca="false">G94*3.8235866717</f>
        <v>126706123.230206</v>
      </c>
      <c r="K94" s="8"/>
      <c r="L94" s="42"/>
      <c r="M94" s="42" t="n">
        <f aca="false">F94*2.511711692</f>
        <v>503631.618142262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97" t="n">
        <v>28403244.0931571</v>
      </c>
      <c r="F95" s="97" t="n">
        <v>203442.556535365</v>
      </c>
      <c r="G95" s="42" t="n">
        <f aca="false">E95-F95*0.7</f>
        <v>28260834.3035823</v>
      </c>
      <c r="H95" s="42"/>
      <c r="I95" s="42"/>
      <c r="J95" s="42" t="n">
        <f aca="false">G95*3.8235866717</f>
        <v>108057749.3743</v>
      </c>
      <c r="K95" s="8"/>
      <c r="L95" s="42"/>
      <c r="M95" s="42" t="n">
        <f aca="false">F95*2.511711692</f>
        <v>510989.047900247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97" t="n">
        <v>33861178.1345144</v>
      </c>
      <c r="F96" s="97" t="n">
        <v>207443.5025553</v>
      </c>
      <c r="G96" s="42" t="n">
        <f aca="false">E96-F96*0.7</f>
        <v>33715967.6827257</v>
      </c>
      <c r="H96" s="42"/>
      <c r="I96" s="42"/>
      <c r="J96" s="42" t="n">
        <f aca="false">G96*3.8235866717</f>
        <v>128915924.655138</v>
      </c>
      <c r="K96" s="8"/>
      <c r="L96" s="42"/>
      <c r="M96" s="42" t="n">
        <f aca="false">F96*2.511711692</f>
        <v>521038.270797579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93"/>
      <c r="B97" s="93" t="n">
        <v>2037</v>
      </c>
      <c r="C97" s="5" t="n">
        <v>1</v>
      </c>
      <c r="D97" s="93" t="n">
        <v>249</v>
      </c>
      <c r="E97" s="95" t="n">
        <v>28920927.7401678</v>
      </c>
      <c r="F97" s="95" t="n">
        <v>212113.015321222</v>
      </c>
      <c r="G97" s="35" t="n">
        <f aca="false">E97-F97*0.7</f>
        <v>28772448.6294429</v>
      </c>
      <c r="H97" s="35"/>
      <c r="I97" s="35"/>
      <c r="J97" s="35" t="n">
        <f aca="false">G97*3.8235866717</f>
        <v>110013951.091711</v>
      </c>
      <c r="K97" s="6"/>
      <c r="L97" s="35"/>
      <c r="M97" s="35" t="n">
        <f aca="false">F97*2.511711692</f>
        <v>532766.740607688</v>
      </c>
      <c r="N97" s="35"/>
      <c r="O97" s="5"/>
      <c r="P97" s="5"/>
      <c r="Q97" s="35"/>
      <c r="R97" s="35"/>
      <c r="S97" s="35"/>
      <c r="T97" s="5"/>
      <c r="U97" s="5"/>
      <c r="V97" s="35"/>
      <c r="W97" s="35"/>
      <c r="X97" s="35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97" t="n">
        <v>34368264.5925508</v>
      </c>
      <c r="F98" s="97" t="n">
        <v>207889.730103273</v>
      </c>
      <c r="G98" s="42" t="n">
        <f aca="false">E98-F98*0.7</f>
        <v>34222741.7814785</v>
      </c>
      <c r="H98" s="42"/>
      <c r="I98" s="42"/>
      <c r="J98" s="42" t="n">
        <f aca="false">G98*3.8235866717</f>
        <v>130853619.344692</v>
      </c>
      <c r="K98" s="8"/>
      <c r="L98" s="42"/>
      <c r="M98" s="42" t="n">
        <f aca="false">F98*2.511711692</f>
        <v>522159.065747115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97" t="n">
        <v>29386867.0128887</v>
      </c>
      <c r="F99" s="97" t="n">
        <v>216990.490072868</v>
      </c>
      <c r="G99" s="42" t="n">
        <f aca="false">E99-F99*0.7</f>
        <v>29234973.6698377</v>
      </c>
      <c r="H99" s="42"/>
      <c r="I99" s="42"/>
      <c r="J99" s="42" t="n">
        <f aca="false">G99*3.8235866717</f>
        <v>111782455.671492</v>
      </c>
      <c r="K99" s="8"/>
      <c r="L99" s="42"/>
      <c r="M99" s="42" t="n">
        <f aca="false">F99*2.511711692</f>
        <v>545017.550968832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97" t="n">
        <v>34634183.4629012</v>
      </c>
      <c r="F100" s="97" t="n">
        <v>204936.49727282</v>
      </c>
      <c r="G100" s="42" t="n">
        <f aca="false">E100-F100*0.7</f>
        <v>34490727.9148102</v>
      </c>
      <c r="H100" s="42"/>
      <c r="I100" s="42"/>
      <c r="J100" s="42" t="n">
        <f aca="false">G100*3.8235866717</f>
        <v>131878287.5523</v>
      </c>
      <c r="K100" s="8"/>
      <c r="L100" s="42"/>
      <c r="M100" s="42" t="n">
        <f aca="false">F100*2.511711692</f>
        <v>514741.396317668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93"/>
      <c r="B101" s="93" t="n">
        <v>2038</v>
      </c>
      <c r="C101" s="5" t="n">
        <v>1</v>
      </c>
      <c r="D101" s="93" t="n">
        <v>253</v>
      </c>
      <c r="E101" s="95" t="n">
        <v>29755786.8693992</v>
      </c>
      <c r="F101" s="95" t="n">
        <v>210295.615641531</v>
      </c>
      <c r="G101" s="35" t="n">
        <f aca="false">E101-F101*0.7</f>
        <v>29608579.9384501</v>
      </c>
      <c r="H101" s="35"/>
      <c r="I101" s="35"/>
      <c r="J101" s="35" t="n">
        <f aca="false">G101*3.8235866717</f>
        <v>113210971.620622</v>
      </c>
      <c r="K101" s="6"/>
      <c r="L101" s="35"/>
      <c r="M101" s="35" t="n">
        <f aca="false">F101*2.511711692</f>
        <v>528201.956583172</v>
      </c>
      <c r="N101" s="35"/>
      <c r="O101" s="5"/>
      <c r="P101" s="5"/>
      <c r="Q101" s="35"/>
      <c r="R101" s="35"/>
      <c r="S101" s="35"/>
      <c r="T101" s="5"/>
      <c r="U101" s="5"/>
      <c r="V101" s="35"/>
      <c r="W101" s="35"/>
      <c r="X101" s="35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97" t="n">
        <v>35193776.5329507</v>
      </c>
      <c r="F102" s="97" t="n">
        <v>207020.629584392</v>
      </c>
      <c r="G102" s="42" t="n">
        <f aca="false">E102-F102*0.7</f>
        <v>35048862.0922416</v>
      </c>
      <c r="H102" s="42"/>
      <c r="I102" s="42"/>
      <c r="J102" s="42" t="n">
        <f aca="false">G102*3.8235866717</f>
        <v>134012361.954146</v>
      </c>
      <c r="K102" s="8"/>
      <c r="L102" s="42"/>
      <c r="M102" s="42" t="n">
        <f aca="false">F102*2.511711692</f>
        <v>519976.135812319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97" t="n">
        <v>30443934.1139304</v>
      </c>
      <c r="F103" s="97" t="n">
        <v>202663.662355982</v>
      </c>
      <c r="G103" s="42" t="n">
        <f aca="false">E103-F103*0.7</f>
        <v>30302069.5502812</v>
      </c>
      <c r="H103" s="42"/>
      <c r="I103" s="42"/>
      <c r="J103" s="42" t="n">
        <f aca="false">G103*3.8235866717</f>
        <v>115862589.257382</v>
      </c>
      <c r="K103" s="8"/>
      <c r="L103" s="42"/>
      <c r="M103" s="42" t="n">
        <f aca="false">F103*2.511711692</f>
        <v>509032.69028306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97" t="n">
        <v>35919281.4527984</v>
      </c>
      <c r="F104" s="97" t="n">
        <v>208934.664562118</v>
      </c>
      <c r="G104" s="42" t="n">
        <f aca="false">E104-F104*0.7</f>
        <v>35773027.1876049</v>
      </c>
      <c r="H104" s="42"/>
      <c r="I104" s="42"/>
      <c r="J104" s="42" t="n">
        <f aca="false">G104*3.8235866717</f>
        <v>136781269.960888</v>
      </c>
      <c r="K104" s="8"/>
      <c r="L104" s="42"/>
      <c r="M104" s="42" t="n">
        <f aca="false">F104*2.511711692</f>
        <v>524783.63984477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93"/>
      <c r="B105" s="93" t="n">
        <v>2039</v>
      </c>
      <c r="C105" s="5" t="n">
        <v>1</v>
      </c>
      <c r="D105" s="93" t="n">
        <v>257</v>
      </c>
      <c r="E105" s="95" t="n">
        <v>30793165.5341193</v>
      </c>
      <c r="F105" s="95" t="n">
        <v>209437.269897334</v>
      </c>
      <c r="G105" s="35" t="n">
        <f aca="false">E105-F105*0.7</f>
        <v>30646559.4451912</v>
      </c>
      <c r="H105" s="35"/>
      <c r="I105" s="35"/>
      <c r="J105" s="35" t="n">
        <f aca="false">G105*3.8235866717</f>
        <v>117179776.228095</v>
      </c>
      <c r="K105" s="6"/>
      <c r="L105" s="35"/>
      <c r="M105" s="35" t="n">
        <f aca="false">F105*2.511711692</f>
        <v>526046.039541693</v>
      </c>
      <c r="N105" s="35"/>
      <c r="O105" s="5"/>
      <c r="P105" s="5"/>
      <c r="Q105" s="35"/>
      <c r="R105" s="35"/>
      <c r="S105" s="35"/>
      <c r="T105" s="5"/>
      <c r="U105" s="5"/>
      <c r="V105" s="35"/>
      <c r="W105" s="35"/>
      <c r="X105" s="35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97" t="n">
        <v>36361233.463719</v>
      </c>
      <c r="F106" s="97" t="n">
        <v>209109.052449588</v>
      </c>
      <c r="G106" s="42" t="n">
        <f aca="false">E106-F106*0.7</f>
        <v>36214857.1270043</v>
      </c>
      <c r="H106" s="42"/>
      <c r="I106" s="42"/>
      <c r="J106" s="42" t="n">
        <f aca="false">G106*3.8235866717</f>
        <v>138470645.028333</v>
      </c>
      <c r="K106" s="8"/>
      <c r="L106" s="42"/>
      <c r="M106" s="42" t="n">
        <f aca="false">F106*2.511711692</f>
        <v>525221.651940671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97" t="n">
        <v>31209740.1906374</v>
      </c>
      <c r="F107" s="97" t="n">
        <v>205737.493680547</v>
      </c>
      <c r="G107" s="42" t="n">
        <f aca="false">E107-F107*0.7</f>
        <v>31065723.945061</v>
      </c>
      <c r="H107" s="42"/>
      <c r="I107" s="42"/>
      <c r="J107" s="42" t="n">
        <f aca="false">G107*3.8235866717</f>
        <v>118782488.023047</v>
      </c>
      <c r="K107" s="8"/>
      <c r="L107" s="42"/>
      <c r="M107" s="42" t="n">
        <f aca="false">F107*2.511711692</f>
        <v>516753.268360206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97" t="n">
        <v>36638311.8243584</v>
      </c>
      <c r="F108" s="97" t="n">
        <v>209444.614569925</v>
      </c>
      <c r="G108" s="42" t="n">
        <f aca="false">E108-F108*0.7</f>
        <v>36491700.5941595</v>
      </c>
      <c r="H108" s="42"/>
      <c r="I108" s="42"/>
      <c r="J108" s="42" t="n">
        <f aca="false">G108*3.8235866717</f>
        <v>139529180.019495</v>
      </c>
      <c r="K108" s="8"/>
      <c r="L108" s="42"/>
      <c r="M108" s="42" t="n">
        <f aca="false">F108*2.511711692</f>
        <v>526064.487241714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93"/>
      <c r="B109" s="93" t="n">
        <v>2040</v>
      </c>
      <c r="C109" s="5" t="n">
        <v>1</v>
      </c>
      <c r="D109" s="93" t="n">
        <v>261</v>
      </c>
      <c r="E109" s="95" t="n">
        <v>31347670.0202329</v>
      </c>
      <c r="F109" s="95" t="n">
        <v>213142.356430152</v>
      </c>
      <c r="G109" s="35" t="n">
        <f aca="false">E109-F109*0.7</f>
        <v>31198470.3707318</v>
      </c>
      <c r="H109" s="35"/>
      <c r="I109" s="35"/>
      <c r="J109" s="35" t="n">
        <f aca="false">G109*3.8235866717</f>
        <v>119290055.486957</v>
      </c>
      <c r="K109" s="6"/>
      <c r="L109" s="35"/>
      <c r="M109" s="35" t="n">
        <f aca="false">F109*2.511711692</f>
        <v>535352.148706044</v>
      </c>
      <c r="N109" s="35"/>
      <c r="O109" s="5"/>
      <c r="P109" s="5"/>
      <c r="Q109" s="35"/>
      <c r="R109" s="35"/>
      <c r="S109" s="35"/>
      <c r="T109" s="5"/>
      <c r="U109" s="5"/>
      <c r="V109" s="35"/>
      <c r="W109" s="35"/>
      <c r="X109" s="35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97" t="n">
        <v>37140000.6491564</v>
      </c>
      <c r="F110" s="97" t="n">
        <v>215130.251390746</v>
      </c>
      <c r="G110" s="42" t="n">
        <f aca="false">E110-F110*0.7</f>
        <v>36989409.4731829</v>
      </c>
      <c r="H110" s="42"/>
      <c r="I110" s="42"/>
      <c r="J110" s="42" t="n">
        <f aca="false">G110*3.8235866717</f>
        <v>141432213.055716</v>
      </c>
      <c r="K110" s="8"/>
      <c r="L110" s="42"/>
      <c r="M110" s="42" t="n">
        <f aca="false">F110*2.511711692</f>
        <v>540345.167721036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97" t="n">
        <v>31797922.2684842</v>
      </c>
      <c r="F111" s="97" t="n">
        <v>213769.242169921</v>
      </c>
      <c r="G111" s="42" t="n">
        <f aca="false">E111-F111*0.7</f>
        <v>31648283.7989653</v>
      </c>
      <c r="H111" s="42"/>
      <c r="I111" s="42"/>
      <c r="J111" s="42" t="n">
        <f aca="false">G111*3.8235866717</f>
        <v>121009956.115903</v>
      </c>
      <c r="K111" s="8"/>
      <c r="L111" s="42"/>
      <c r="M111" s="42" t="n">
        <f aca="false">F111*2.511711692</f>
        <v>536926.70494817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97" t="n">
        <v>37602495.0317151</v>
      </c>
      <c r="F112" s="97" t="n">
        <v>209067.743482865</v>
      </c>
      <c r="G112" s="42" t="n">
        <f aca="false">E112-F112*0.7</f>
        <v>37456147.6112771</v>
      </c>
      <c r="H112" s="42"/>
      <c r="I112" s="42"/>
      <c r="J112" s="42" t="n">
        <f aca="false">G112*3.8235866717</f>
        <v>143216826.779707</v>
      </c>
      <c r="K112" s="8"/>
      <c r="L112" s="42"/>
      <c r="M112" s="42" t="n">
        <f aca="false">F112*2.511711692</f>
        <v>525117.895725969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93"/>
      <c r="B113" s="93"/>
      <c r="C113" s="5"/>
      <c r="D113" s="93"/>
      <c r="E113" s="37"/>
      <c r="F113" s="37"/>
      <c r="G113" s="35"/>
      <c r="H113" s="35"/>
      <c r="I113" s="35"/>
      <c r="J113" s="35"/>
      <c r="K113" s="6"/>
      <c r="L113" s="35"/>
      <c r="M113" s="35"/>
      <c r="N113" s="35"/>
      <c r="O113" s="5"/>
      <c r="P113" s="5"/>
      <c r="Q113" s="35"/>
      <c r="R113" s="35"/>
      <c r="S113" s="35"/>
      <c r="T113" s="5"/>
      <c r="U113" s="5"/>
      <c r="V113" s="35"/>
      <c r="W113" s="35"/>
      <c r="X113" s="35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8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8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8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6034.72497182512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0" t="n">
        <v>6095.28011336379</v>
      </c>
      <c r="C21" s="0" t="n">
        <v>11652168</v>
      </c>
    </row>
    <row r="22" customFormat="false" ht="12.8" hidden="false" customHeight="false" outlineLevel="0" collapsed="false">
      <c r="A22" s="0" t="n">
        <v>69</v>
      </c>
      <c r="B22" s="0" t="n">
        <v>6182.21358406969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0" t="n">
        <v>6227.33769286389</v>
      </c>
      <c r="C23" s="0" t="n">
        <v>11835794</v>
      </c>
    </row>
    <row r="24" customFormat="false" ht="12.8" hidden="false" customHeight="false" outlineLevel="0" collapsed="false">
      <c r="A24" s="0" t="n">
        <v>71</v>
      </c>
      <c r="B24" s="0" t="n">
        <v>6289.75141163028</v>
      </c>
      <c r="C24" s="0" t="n">
        <v>11834341</v>
      </c>
    </row>
    <row r="25" customFormat="false" ht="12.8" hidden="false" customHeight="false" outlineLevel="0" collapsed="false">
      <c r="A25" s="0" t="n">
        <v>72</v>
      </c>
      <c r="B25" s="0" t="n">
        <v>6363.67015261127</v>
      </c>
      <c r="C25" s="0" t="n">
        <v>11875292</v>
      </c>
    </row>
    <row r="26" customFormat="false" ht="12.8" hidden="false" customHeight="false" outlineLevel="0" collapsed="false">
      <c r="A26" s="0" t="n">
        <v>73</v>
      </c>
      <c r="B26" s="0" t="n">
        <v>6421.27314138303</v>
      </c>
      <c r="C26" s="0" t="n">
        <v>11916883</v>
      </c>
    </row>
    <row r="27" customFormat="false" ht="12.8" hidden="false" customHeight="false" outlineLevel="0" collapsed="false">
      <c r="A27" s="0" t="n">
        <v>74</v>
      </c>
      <c r="B27" s="0" t="n">
        <v>6499.97393110407</v>
      </c>
      <c r="C27" s="0" t="n">
        <v>11903751</v>
      </c>
    </row>
    <row r="28" customFormat="false" ht="12.8" hidden="false" customHeight="false" outlineLevel="0" collapsed="false">
      <c r="A28" s="0" t="n">
        <v>75</v>
      </c>
      <c r="B28" s="0" t="n">
        <v>6573.25831780764</v>
      </c>
      <c r="C28" s="0" t="n">
        <v>11972735</v>
      </c>
    </row>
    <row r="29" customFormat="false" ht="12.8" hidden="false" customHeight="false" outlineLevel="0" collapsed="false">
      <c r="A29" s="0" t="n">
        <v>76</v>
      </c>
      <c r="B29" s="0" t="n">
        <v>6687.05866300904</v>
      </c>
      <c r="C29" s="0" t="n">
        <v>12009384</v>
      </c>
    </row>
    <row r="30" customFormat="false" ht="12.8" hidden="false" customHeight="false" outlineLevel="0" collapsed="false">
      <c r="A30" s="0" t="n">
        <v>77</v>
      </c>
      <c r="B30" s="0" t="n">
        <v>6720.35754655378</v>
      </c>
      <c r="C30" s="0" t="n">
        <v>12000239</v>
      </c>
    </row>
    <row r="31" customFormat="false" ht="12.8" hidden="false" customHeight="false" outlineLevel="0" collapsed="false">
      <c r="A31" s="0" t="n">
        <v>78</v>
      </c>
      <c r="B31" s="0" t="n">
        <v>6719.1822206236</v>
      </c>
      <c r="C31" s="0" t="n">
        <v>12054619</v>
      </c>
    </row>
    <row r="32" customFormat="false" ht="12.8" hidden="false" customHeight="false" outlineLevel="0" collapsed="false">
      <c r="A32" s="0" t="n">
        <v>79</v>
      </c>
      <c r="B32" s="0" t="n">
        <v>6726.39135037188</v>
      </c>
      <c r="C32" s="0" t="n">
        <v>12103856</v>
      </c>
    </row>
    <row r="33" customFormat="false" ht="12.8" hidden="false" customHeight="false" outlineLevel="0" collapsed="false">
      <c r="A33" s="0" t="n">
        <v>80</v>
      </c>
      <c r="B33" s="0" t="n">
        <v>6729.39113344637</v>
      </c>
      <c r="C33" s="0" t="n">
        <v>12157928</v>
      </c>
    </row>
    <row r="34" customFormat="false" ht="12.8" hidden="false" customHeight="false" outlineLevel="0" collapsed="false">
      <c r="A34" s="0" t="n">
        <v>81</v>
      </c>
      <c r="B34" s="0" t="n">
        <v>6780.85389371398</v>
      </c>
      <c r="C34" s="0" t="n">
        <v>12141753</v>
      </c>
    </row>
    <row r="35" customFormat="false" ht="12.8" hidden="false" customHeight="false" outlineLevel="0" collapsed="false">
      <c r="A35" s="0" t="n">
        <v>82</v>
      </c>
      <c r="B35" s="0" t="n">
        <v>6752.19951310844</v>
      </c>
      <c r="C35" s="0" t="n">
        <v>12201676</v>
      </c>
    </row>
    <row r="36" customFormat="false" ht="12.8" hidden="false" customHeight="false" outlineLevel="0" collapsed="false">
      <c r="A36" s="0" t="n">
        <v>83</v>
      </c>
      <c r="B36" s="0" t="n">
        <v>6806.7325491233</v>
      </c>
      <c r="C36" s="0" t="n">
        <v>12213071</v>
      </c>
    </row>
    <row r="37" customFormat="false" ht="12.8" hidden="false" customHeight="false" outlineLevel="0" collapsed="false">
      <c r="A37" s="0" t="n">
        <v>84</v>
      </c>
      <c r="B37" s="0" t="n">
        <v>6826.59731535895</v>
      </c>
      <c r="C37" s="0" t="n">
        <v>12259487</v>
      </c>
    </row>
    <row r="38" customFormat="false" ht="12.8" hidden="false" customHeight="false" outlineLevel="0" collapsed="false">
      <c r="A38" s="0" t="n">
        <v>85</v>
      </c>
      <c r="B38" s="0" t="n">
        <v>6861.31424285655</v>
      </c>
      <c r="C38" s="0" t="n">
        <v>12256842</v>
      </c>
    </row>
    <row r="39" customFormat="false" ht="12.8" hidden="false" customHeight="false" outlineLevel="0" collapsed="false">
      <c r="A39" s="0" t="n">
        <v>86</v>
      </c>
      <c r="B39" s="0" t="n">
        <v>6815.90973086482</v>
      </c>
      <c r="C39" s="0" t="n">
        <v>12248737</v>
      </c>
    </row>
    <row r="40" customFormat="false" ht="12.8" hidden="false" customHeight="false" outlineLevel="0" collapsed="false">
      <c r="A40" s="0" t="n">
        <v>87</v>
      </c>
      <c r="B40" s="0" t="n">
        <v>6845.45667130218</v>
      </c>
      <c r="C40" s="0" t="n">
        <v>12287336</v>
      </c>
    </row>
    <row r="41" customFormat="false" ht="12.8" hidden="false" customHeight="false" outlineLevel="0" collapsed="false">
      <c r="A41" s="0" t="n">
        <v>88</v>
      </c>
      <c r="B41" s="0" t="n">
        <v>6854.10756159528</v>
      </c>
      <c r="C41" s="0" t="n">
        <v>12341557</v>
      </c>
    </row>
    <row r="42" customFormat="false" ht="12.8" hidden="false" customHeight="false" outlineLevel="0" collapsed="false">
      <c r="A42" s="0" t="n">
        <v>89</v>
      </c>
      <c r="B42" s="0" t="n">
        <v>6853.24506559166</v>
      </c>
      <c r="C42" s="0" t="n">
        <v>12358938</v>
      </c>
    </row>
    <row r="43" customFormat="false" ht="12.8" hidden="false" customHeight="false" outlineLevel="0" collapsed="false">
      <c r="A43" s="0" t="n">
        <v>90</v>
      </c>
      <c r="B43" s="0" t="n">
        <v>6896.80322857613</v>
      </c>
      <c r="C43" s="0" t="n">
        <v>12429643</v>
      </c>
    </row>
    <row r="44" customFormat="false" ht="12.8" hidden="false" customHeight="false" outlineLevel="0" collapsed="false">
      <c r="A44" s="0" t="n">
        <v>91</v>
      </c>
      <c r="B44" s="0" t="n">
        <v>6900.26631276047</v>
      </c>
      <c r="C44" s="0" t="n">
        <v>12468298</v>
      </c>
    </row>
    <row r="45" customFormat="false" ht="12.8" hidden="false" customHeight="false" outlineLevel="0" collapsed="false">
      <c r="A45" s="0" t="n">
        <v>92</v>
      </c>
      <c r="B45" s="0" t="n">
        <v>6897.19328338508</v>
      </c>
      <c r="C45" s="0" t="n">
        <v>12532776</v>
      </c>
    </row>
    <row r="46" customFormat="false" ht="12.8" hidden="false" customHeight="false" outlineLevel="0" collapsed="false">
      <c r="A46" s="0" t="n">
        <v>93</v>
      </c>
      <c r="B46" s="0" t="n">
        <v>6944.31363844712</v>
      </c>
      <c r="C46" s="0" t="n">
        <v>12528824</v>
      </c>
    </row>
    <row r="47" customFormat="false" ht="12.8" hidden="false" customHeight="false" outlineLevel="0" collapsed="false">
      <c r="A47" s="0" t="n">
        <v>94</v>
      </c>
      <c r="B47" s="0" t="n">
        <v>6962.04860383464</v>
      </c>
      <c r="C47" s="0" t="n">
        <v>12567368</v>
      </c>
    </row>
    <row r="48" customFormat="false" ht="12.8" hidden="false" customHeight="false" outlineLevel="0" collapsed="false">
      <c r="A48" s="0" t="n">
        <v>95</v>
      </c>
      <c r="B48" s="0" t="n">
        <v>6970.01502960249</v>
      </c>
      <c r="C48" s="0" t="n">
        <v>12613001</v>
      </c>
    </row>
    <row r="49" customFormat="false" ht="12.8" hidden="false" customHeight="false" outlineLevel="0" collapsed="false">
      <c r="A49" s="0" t="n">
        <v>96</v>
      </c>
      <c r="B49" s="0" t="n">
        <v>6966.35664590355</v>
      </c>
      <c r="C49" s="0" t="n">
        <v>12614822</v>
      </c>
    </row>
    <row r="50" customFormat="false" ht="12.8" hidden="false" customHeight="false" outlineLevel="0" collapsed="false">
      <c r="A50" s="0" t="n">
        <v>97</v>
      </c>
      <c r="B50" s="0" t="n">
        <v>7020.45805143716</v>
      </c>
      <c r="C50" s="0" t="n">
        <v>12620396</v>
      </c>
    </row>
    <row r="51" customFormat="false" ht="12.8" hidden="false" customHeight="false" outlineLevel="0" collapsed="false">
      <c r="A51" s="0" t="n">
        <v>98</v>
      </c>
      <c r="B51" s="0" t="n">
        <v>7070.80447851138</v>
      </c>
      <c r="C51" s="0" t="n">
        <v>12632502</v>
      </c>
    </row>
    <row r="52" customFormat="false" ht="12.8" hidden="false" customHeight="false" outlineLevel="0" collapsed="false">
      <c r="A52" s="0" t="n">
        <v>99</v>
      </c>
      <c r="B52" s="0" t="n">
        <v>7049.4723738836</v>
      </c>
      <c r="C52" s="0" t="n">
        <v>12735146</v>
      </c>
    </row>
    <row r="53" customFormat="false" ht="12.8" hidden="false" customHeight="false" outlineLevel="0" collapsed="false">
      <c r="A53" s="0" t="n">
        <v>100</v>
      </c>
      <c r="B53" s="0" t="n">
        <v>7066.83097647708</v>
      </c>
      <c r="C53" s="0" t="n">
        <v>12827704</v>
      </c>
    </row>
    <row r="54" customFormat="false" ht="12.8" hidden="false" customHeight="false" outlineLevel="0" collapsed="false">
      <c r="A54" s="0" t="n">
        <v>101</v>
      </c>
      <c r="B54" s="0" t="n">
        <v>7111.81984280316</v>
      </c>
      <c r="C54" s="0" t="n">
        <v>12860954</v>
      </c>
    </row>
    <row r="55" customFormat="false" ht="12.8" hidden="false" customHeight="false" outlineLevel="0" collapsed="false">
      <c r="A55" s="0" t="n">
        <v>102</v>
      </c>
      <c r="B55" s="0" t="n">
        <v>7108.81749317609</v>
      </c>
      <c r="C55" s="0" t="n">
        <v>12889379</v>
      </c>
    </row>
    <row r="56" customFormat="false" ht="12.8" hidden="false" customHeight="false" outlineLevel="0" collapsed="false">
      <c r="A56" s="0" t="n">
        <v>103</v>
      </c>
      <c r="B56" s="0" t="n">
        <v>7086.40180506685</v>
      </c>
      <c r="C56" s="0" t="n">
        <v>12927245</v>
      </c>
    </row>
    <row r="57" customFormat="false" ht="12.8" hidden="false" customHeight="false" outlineLevel="0" collapsed="false">
      <c r="A57" s="0" t="n">
        <v>104</v>
      </c>
      <c r="B57" s="0" t="n">
        <v>7129.83336306942</v>
      </c>
      <c r="C57" s="0" t="n">
        <v>12961532</v>
      </c>
    </row>
    <row r="58" customFormat="false" ht="12.8" hidden="false" customHeight="false" outlineLevel="0" collapsed="false">
      <c r="A58" s="0" t="n">
        <v>105</v>
      </c>
      <c r="B58" s="0" t="n">
        <v>7157.50348064263</v>
      </c>
      <c r="C58" s="0" t="n">
        <v>12952456</v>
      </c>
    </row>
    <row r="59" customFormat="false" ht="12.8" hidden="false" customHeight="false" outlineLevel="0" collapsed="false">
      <c r="A59" s="0" t="n">
        <v>106</v>
      </c>
      <c r="B59" s="0" t="n">
        <v>7188.33329994116</v>
      </c>
      <c r="C59" s="0" t="n">
        <v>12997050</v>
      </c>
    </row>
    <row r="60" customFormat="false" ht="12.8" hidden="false" customHeight="false" outlineLevel="0" collapsed="false">
      <c r="A60" s="0" t="n">
        <v>107</v>
      </c>
      <c r="B60" s="0" t="n">
        <v>7165.70679169596</v>
      </c>
      <c r="C60" s="0" t="n">
        <v>13050968</v>
      </c>
    </row>
    <row r="61" customFormat="false" ht="12.8" hidden="false" customHeight="false" outlineLevel="0" collapsed="false">
      <c r="A61" s="0" t="n">
        <v>108</v>
      </c>
      <c r="B61" s="0" t="n">
        <v>7177.78046410405</v>
      </c>
      <c r="C61" s="0" t="n">
        <v>13092181</v>
      </c>
    </row>
    <row r="62" customFormat="false" ht="12.8" hidden="false" customHeight="false" outlineLevel="0" collapsed="false">
      <c r="A62" s="0" t="n">
        <v>109</v>
      </c>
      <c r="B62" s="0" t="n">
        <v>7234.1655980291</v>
      </c>
      <c r="C62" s="0" t="n">
        <v>13044238</v>
      </c>
    </row>
    <row r="63" customFormat="false" ht="12.8" hidden="false" customHeight="false" outlineLevel="0" collapsed="false">
      <c r="A63" s="0" t="n">
        <v>110</v>
      </c>
      <c r="B63" s="0" t="n">
        <v>7244.82049924164</v>
      </c>
      <c r="C63" s="0" t="n">
        <v>13075383</v>
      </c>
    </row>
    <row r="64" customFormat="false" ht="12.8" hidden="false" customHeight="false" outlineLevel="0" collapsed="false">
      <c r="A64" s="0" t="n">
        <v>111</v>
      </c>
      <c r="B64" s="0" t="n">
        <v>7227.80782849491</v>
      </c>
      <c r="C64" s="0" t="n">
        <v>13043890</v>
      </c>
    </row>
    <row r="65" customFormat="false" ht="12.8" hidden="false" customHeight="false" outlineLevel="0" collapsed="false">
      <c r="A65" s="0" t="n">
        <v>112</v>
      </c>
      <c r="B65" s="0" t="n">
        <v>7233.22092413624</v>
      </c>
      <c r="C65" s="0" t="n">
        <v>13141240</v>
      </c>
    </row>
    <row r="66" customFormat="false" ht="12.8" hidden="false" customHeight="false" outlineLevel="0" collapsed="false">
      <c r="A66" s="0" t="n">
        <v>113</v>
      </c>
      <c r="B66" s="0" t="n">
        <v>7243.32500360248</v>
      </c>
      <c r="C66" s="0" t="n">
        <v>13129142</v>
      </c>
    </row>
    <row r="67" customFormat="false" ht="12.8" hidden="false" customHeight="false" outlineLevel="0" collapsed="false">
      <c r="A67" s="0" t="n">
        <v>114</v>
      </c>
      <c r="B67" s="0" t="n">
        <v>7256.05482771512</v>
      </c>
      <c r="C67" s="0" t="n">
        <v>13128793</v>
      </c>
    </row>
    <row r="68" customFormat="false" ht="12.8" hidden="false" customHeight="false" outlineLevel="0" collapsed="false">
      <c r="A68" s="0" t="n">
        <v>115</v>
      </c>
      <c r="B68" s="0" t="n">
        <v>7267.57711083763</v>
      </c>
      <c r="C68" s="0" t="n">
        <v>13097565</v>
      </c>
    </row>
    <row r="69" customFormat="false" ht="12.8" hidden="false" customHeight="false" outlineLevel="0" collapsed="false">
      <c r="A69" s="0" t="n">
        <v>116</v>
      </c>
      <c r="B69" s="0" t="n">
        <v>7297.66548685733</v>
      </c>
      <c r="C69" s="0" t="n">
        <v>13114310</v>
      </c>
    </row>
    <row r="70" customFormat="false" ht="12.8" hidden="false" customHeight="false" outlineLevel="0" collapsed="false">
      <c r="A70" s="0" t="n">
        <v>117</v>
      </c>
      <c r="B70" s="0" t="n">
        <v>7337.21107774914</v>
      </c>
      <c r="C70" s="0" t="n">
        <v>13086820</v>
      </c>
    </row>
    <row r="71" customFormat="false" ht="12.8" hidden="false" customHeight="false" outlineLevel="0" collapsed="false">
      <c r="A71" s="0" t="n">
        <v>118</v>
      </c>
      <c r="B71" s="0" t="n">
        <v>7377.72277176646</v>
      </c>
      <c r="C71" s="0" t="n">
        <v>13098918</v>
      </c>
    </row>
    <row r="72" customFormat="false" ht="12.8" hidden="false" customHeight="false" outlineLevel="0" collapsed="false">
      <c r="A72" s="0" t="n">
        <v>119</v>
      </c>
      <c r="B72" s="0" t="n">
        <v>7359.55020388319</v>
      </c>
      <c r="C72" s="0" t="n">
        <v>13155246</v>
      </c>
    </row>
    <row r="73" customFormat="false" ht="12.8" hidden="false" customHeight="false" outlineLevel="0" collapsed="false">
      <c r="A73" s="0" t="n">
        <v>120</v>
      </c>
      <c r="B73" s="0" t="n">
        <v>7348.58377142362</v>
      </c>
      <c r="C73" s="0" t="n">
        <v>13179934</v>
      </c>
    </row>
    <row r="74" customFormat="false" ht="12.8" hidden="false" customHeight="false" outlineLevel="0" collapsed="false">
      <c r="A74" s="0" t="n">
        <v>121</v>
      </c>
      <c r="B74" s="0" t="n">
        <v>7378.64631821331</v>
      </c>
      <c r="C74" s="0" t="n">
        <v>13166693</v>
      </c>
    </row>
    <row r="75" customFormat="false" ht="12.8" hidden="false" customHeight="false" outlineLevel="0" collapsed="false">
      <c r="A75" s="0" t="n">
        <v>122</v>
      </c>
      <c r="B75" s="0" t="n">
        <v>7411.92708958323</v>
      </c>
      <c r="C75" s="0" t="n">
        <v>13153227</v>
      </c>
    </row>
    <row r="76" customFormat="false" ht="12.8" hidden="false" customHeight="false" outlineLevel="0" collapsed="false">
      <c r="A76" s="0" t="n">
        <v>123</v>
      </c>
      <c r="B76" s="0" t="n">
        <v>7458.97192309056</v>
      </c>
      <c r="C76" s="0" t="n">
        <v>13147865</v>
      </c>
    </row>
    <row r="77" customFormat="false" ht="12.8" hidden="false" customHeight="false" outlineLevel="0" collapsed="false">
      <c r="A77" s="0" t="n">
        <v>124</v>
      </c>
      <c r="B77" s="0" t="n">
        <v>7473.0738473613</v>
      </c>
      <c r="C77" s="0" t="n">
        <v>13213884</v>
      </c>
    </row>
    <row r="78" customFormat="false" ht="12.8" hidden="false" customHeight="false" outlineLevel="0" collapsed="false">
      <c r="A78" s="0" t="n">
        <v>125</v>
      </c>
      <c r="B78" s="0" t="n">
        <v>7464.94746722631</v>
      </c>
      <c r="C78" s="0" t="n">
        <v>13223606</v>
      </c>
    </row>
    <row r="79" customFormat="false" ht="12.8" hidden="false" customHeight="false" outlineLevel="0" collapsed="false">
      <c r="A79" s="0" t="n">
        <v>126</v>
      </c>
      <c r="B79" s="0" t="n">
        <v>7459.34123319384</v>
      </c>
      <c r="C79" s="0" t="n">
        <v>13253102</v>
      </c>
    </row>
    <row r="80" customFormat="false" ht="12.8" hidden="false" customHeight="false" outlineLevel="0" collapsed="false">
      <c r="A80" s="0" t="n">
        <v>127</v>
      </c>
      <c r="B80" s="0" t="n">
        <v>7459.40921472804</v>
      </c>
      <c r="C80" s="0" t="n">
        <v>13265660</v>
      </c>
    </row>
    <row r="81" customFormat="false" ht="12.8" hidden="false" customHeight="false" outlineLevel="0" collapsed="false">
      <c r="A81" s="0" t="n">
        <v>128</v>
      </c>
      <c r="B81" s="0" t="n">
        <v>7472.06042473917</v>
      </c>
      <c r="C81" s="0" t="n">
        <v>13329399</v>
      </c>
    </row>
    <row r="82" customFormat="false" ht="12.8" hidden="false" customHeight="false" outlineLevel="0" collapsed="false">
      <c r="A82" s="0" t="n">
        <v>129</v>
      </c>
      <c r="B82" s="0" t="n">
        <v>7506.04707713732</v>
      </c>
      <c r="C82" s="0" t="n">
        <v>13287917</v>
      </c>
    </row>
    <row r="83" customFormat="false" ht="12.8" hidden="false" customHeight="false" outlineLevel="0" collapsed="false">
      <c r="A83" s="0" t="n">
        <v>130</v>
      </c>
      <c r="B83" s="0" t="n">
        <v>7498.3723989083</v>
      </c>
      <c r="C83" s="0" t="n">
        <v>13360827</v>
      </c>
    </row>
    <row r="84" customFormat="false" ht="12.8" hidden="false" customHeight="false" outlineLevel="0" collapsed="false">
      <c r="A84" s="0" t="n">
        <v>131</v>
      </c>
      <c r="B84" s="0" t="n">
        <v>7474.40390984061</v>
      </c>
      <c r="C84" s="0" t="n">
        <v>13388851</v>
      </c>
    </row>
    <row r="85" customFormat="false" ht="12.8" hidden="false" customHeight="false" outlineLevel="0" collapsed="false">
      <c r="A85" s="0" t="n">
        <v>132</v>
      </c>
      <c r="B85" s="0" t="n">
        <v>7546.29316828145</v>
      </c>
      <c r="C85" s="0" t="n">
        <v>13354576</v>
      </c>
    </row>
    <row r="86" customFormat="false" ht="12.8" hidden="false" customHeight="false" outlineLevel="0" collapsed="false">
      <c r="A86" s="0" t="n">
        <v>133</v>
      </c>
      <c r="B86" s="0" t="n">
        <v>7545.9825234139</v>
      </c>
      <c r="C86" s="0" t="n">
        <v>13373538</v>
      </c>
    </row>
    <row r="87" customFormat="false" ht="12.8" hidden="false" customHeight="false" outlineLevel="0" collapsed="false">
      <c r="A87" s="0" t="n">
        <v>134</v>
      </c>
      <c r="B87" s="0" t="n">
        <v>7561.57070204128</v>
      </c>
      <c r="C87" s="0" t="n">
        <v>13384995</v>
      </c>
    </row>
    <row r="88" customFormat="false" ht="12.8" hidden="false" customHeight="false" outlineLevel="0" collapsed="false">
      <c r="A88" s="0" t="n">
        <v>135</v>
      </c>
      <c r="B88" s="0" t="n">
        <v>7535.04481970489</v>
      </c>
      <c r="C88" s="0" t="n">
        <v>13438071</v>
      </c>
    </row>
    <row r="89" customFormat="false" ht="12.8" hidden="false" customHeight="false" outlineLevel="0" collapsed="false">
      <c r="A89" s="0" t="n">
        <v>136</v>
      </c>
      <c r="B89" s="0" t="n">
        <v>7568.09734769421</v>
      </c>
      <c r="C89" s="0" t="n">
        <v>13407101</v>
      </c>
    </row>
    <row r="90" customFormat="false" ht="12.8" hidden="false" customHeight="false" outlineLevel="0" collapsed="false">
      <c r="A90" s="0" t="n">
        <v>137</v>
      </c>
      <c r="B90" s="0" t="n">
        <v>7584.06593919951</v>
      </c>
      <c r="C90" s="0" t="n">
        <v>13418783</v>
      </c>
    </row>
    <row r="91" customFormat="false" ht="12.8" hidden="false" customHeight="false" outlineLevel="0" collapsed="false">
      <c r="A91" s="0" t="n">
        <v>138</v>
      </c>
      <c r="B91" s="0" t="n">
        <v>7606.9979951591</v>
      </c>
      <c r="C91" s="0" t="n">
        <v>13482452</v>
      </c>
    </row>
    <row r="92" customFormat="false" ht="12.8" hidden="false" customHeight="false" outlineLevel="0" collapsed="false">
      <c r="A92" s="0" t="n">
        <v>139</v>
      </c>
      <c r="B92" s="0" t="n">
        <v>7602.52193691053</v>
      </c>
      <c r="C92" s="0" t="n">
        <v>13466002</v>
      </c>
    </row>
    <row r="93" customFormat="false" ht="12.8" hidden="false" customHeight="false" outlineLevel="0" collapsed="false">
      <c r="A93" s="0" t="n">
        <v>140</v>
      </c>
      <c r="B93" s="0" t="n">
        <v>7637.34858490598</v>
      </c>
      <c r="C93" s="0" t="n">
        <v>13466291</v>
      </c>
    </row>
    <row r="94" customFormat="false" ht="12.8" hidden="false" customHeight="false" outlineLevel="0" collapsed="false">
      <c r="A94" s="0" t="n">
        <v>141</v>
      </c>
      <c r="B94" s="0" t="n">
        <v>7647.0826262583</v>
      </c>
      <c r="C94" s="0" t="n">
        <v>13472157</v>
      </c>
    </row>
    <row r="95" customFormat="false" ht="12.8" hidden="false" customHeight="false" outlineLevel="0" collapsed="false">
      <c r="A95" s="0" t="n">
        <v>142</v>
      </c>
      <c r="B95" s="0" t="n">
        <v>7669.1640545029</v>
      </c>
      <c r="C95" s="0" t="n">
        <v>13428930</v>
      </c>
    </row>
    <row r="96" customFormat="false" ht="12.8" hidden="false" customHeight="false" outlineLevel="0" collapsed="false">
      <c r="A96" s="0" t="n">
        <v>143</v>
      </c>
      <c r="B96" s="0" t="n">
        <v>7680.37095357988</v>
      </c>
      <c r="C96" s="0" t="n">
        <v>13485155</v>
      </c>
    </row>
    <row r="97" customFormat="false" ht="12.8" hidden="false" customHeight="false" outlineLevel="0" collapsed="false">
      <c r="A97" s="0" t="n">
        <v>144</v>
      </c>
      <c r="B97" s="0" t="n">
        <v>7725.41488437342</v>
      </c>
      <c r="C97" s="0" t="n">
        <v>13430229</v>
      </c>
    </row>
    <row r="98" customFormat="false" ht="12.8" hidden="false" customHeight="false" outlineLevel="0" collapsed="false">
      <c r="A98" s="0" t="n">
        <v>145</v>
      </c>
      <c r="B98" s="0" t="n">
        <v>7749.87035739456</v>
      </c>
      <c r="C98" s="0" t="n">
        <v>13477062</v>
      </c>
    </row>
    <row r="99" customFormat="false" ht="12.8" hidden="false" customHeight="false" outlineLevel="0" collapsed="false">
      <c r="A99" s="0" t="n">
        <v>146</v>
      </c>
      <c r="B99" s="0" t="n">
        <v>7765.70974620012</v>
      </c>
      <c r="C99" s="0" t="n">
        <v>13508413</v>
      </c>
    </row>
    <row r="100" customFormat="false" ht="12.8" hidden="false" customHeight="false" outlineLevel="0" collapsed="false">
      <c r="A100" s="0" t="n">
        <v>147</v>
      </c>
      <c r="B100" s="0" t="n">
        <v>7811.34132567832</v>
      </c>
      <c r="C100" s="0" t="n">
        <v>13526839</v>
      </c>
    </row>
    <row r="101" customFormat="false" ht="12.8" hidden="false" customHeight="false" outlineLevel="0" collapsed="false">
      <c r="A101" s="0" t="n">
        <v>148</v>
      </c>
      <c r="B101" s="0" t="n">
        <v>7823.99461260475</v>
      </c>
      <c r="C101" s="0" t="n">
        <v>13512487</v>
      </c>
    </row>
    <row r="102" customFormat="false" ht="12.8" hidden="false" customHeight="false" outlineLevel="0" collapsed="false">
      <c r="A102" s="0" t="n">
        <v>149</v>
      </c>
      <c r="B102" s="0" t="n">
        <v>7849.02986690713</v>
      </c>
      <c r="C102" s="0" t="n">
        <v>13523634</v>
      </c>
    </row>
    <row r="103" customFormat="false" ht="12.8" hidden="false" customHeight="false" outlineLevel="0" collapsed="false">
      <c r="A103" s="0" t="n">
        <v>150</v>
      </c>
      <c r="B103" s="0" t="n">
        <v>7818.61697062905</v>
      </c>
      <c r="C103" s="0" t="n">
        <v>13618738</v>
      </c>
    </row>
    <row r="104" customFormat="false" ht="12.8" hidden="false" customHeight="false" outlineLevel="0" collapsed="false">
      <c r="A104" s="0" t="n">
        <v>151</v>
      </c>
      <c r="B104" s="0" t="n">
        <v>7839.22904585774</v>
      </c>
      <c r="C104" s="0" t="n">
        <v>13580042</v>
      </c>
    </row>
    <row r="105" customFormat="false" ht="12.8" hidden="false" customHeight="false" outlineLevel="0" collapsed="false">
      <c r="A105" s="0" t="n">
        <v>152</v>
      </c>
      <c r="B105" s="0" t="n">
        <v>7820.0096158389</v>
      </c>
      <c r="C105" s="0" t="n">
        <v>13573624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109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09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09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09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09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09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09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09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09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09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09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09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09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09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09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09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09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09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09" t="n">
        <v>6065.81500710795</v>
      </c>
      <c r="C20" s="0" t="n">
        <v>11516322</v>
      </c>
    </row>
    <row r="21" customFormat="false" ht="12.8" hidden="false" customHeight="false" outlineLevel="0" collapsed="false">
      <c r="A21" s="0" t="n">
        <v>68</v>
      </c>
      <c r="B21" s="109" t="n">
        <v>6166.67729665834</v>
      </c>
      <c r="C21" s="0" t="n">
        <v>11659081</v>
      </c>
    </row>
    <row r="22" customFormat="false" ht="12.8" hidden="false" customHeight="false" outlineLevel="0" collapsed="false">
      <c r="A22" s="0" t="n">
        <v>69</v>
      </c>
      <c r="B22" s="109" t="n">
        <v>6292.7092145162</v>
      </c>
      <c r="C22" s="0" t="n">
        <v>11717269</v>
      </c>
    </row>
    <row r="23" customFormat="false" ht="12.8" hidden="false" customHeight="false" outlineLevel="0" collapsed="false">
      <c r="A23" s="0" t="n">
        <v>70</v>
      </c>
      <c r="B23" s="109" t="n">
        <v>6386.50636966383</v>
      </c>
      <c r="C23" s="0" t="n">
        <v>11847350</v>
      </c>
    </row>
    <row r="24" customFormat="false" ht="12.8" hidden="false" customHeight="false" outlineLevel="0" collapsed="false">
      <c r="A24" s="0" t="n">
        <v>71</v>
      </c>
      <c r="B24" s="109" t="n">
        <v>6513.95734901015</v>
      </c>
      <c r="C24" s="0" t="n">
        <v>11819701</v>
      </c>
    </row>
    <row r="25" customFormat="false" ht="12.8" hidden="false" customHeight="false" outlineLevel="0" collapsed="false">
      <c r="A25" s="0" t="n">
        <v>72</v>
      </c>
      <c r="B25" s="109" t="n">
        <v>6615.01809677804</v>
      </c>
      <c r="C25" s="0" t="n">
        <v>11828267</v>
      </c>
    </row>
    <row r="26" customFormat="false" ht="12.8" hidden="false" customHeight="false" outlineLevel="0" collapsed="false">
      <c r="A26" s="0" t="n">
        <v>73</v>
      </c>
      <c r="B26" s="109" t="n">
        <v>6682.44369484741</v>
      </c>
      <c r="C26" s="0" t="n">
        <v>11882003</v>
      </c>
    </row>
    <row r="27" customFormat="false" ht="12.8" hidden="false" customHeight="false" outlineLevel="0" collapsed="false">
      <c r="A27" s="0" t="n">
        <v>74</v>
      </c>
      <c r="B27" s="109" t="n">
        <v>6806.0166755341</v>
      </c>
      <c r="C27" s="0" t="n">
        <v>11966282</v>
      </c>
    </row>
    <row r="28" customFormat="false" ht="12.8" hidden="false" customHeight="false" outlineLevel="0" collapsed="false">
      <c r="A28" s="0" t="n">
        <v>75</v>
      </c>
      <c r="B28" s="109" t="n">
        <v>6941.52056049865</v>
      </c>
      <c r="C28" s="0" t="n">
        <v>12011066</v>
      </c>
    </row>
    <row r="29" customFormat="false" ht="12.8" hidden="false" customHeight="false" outlineLevel="0" collapsed="false">
      <c r="A29" s="0" t="n">
        <v>76</v>
      </c>
      <c r="B29" s="109" t="n">
        <v>7087.19944943836</v>
      </c>
      <c r="C29" s="0" t="n">
        <v>12024144</v>
      </c>
    </row>
    <row r="30" customFormat="false" ht="12.8" hidden="false" customHeight="false" outlineLevel="0" collapsed="false">
      <c r="A30" s="0" t="n">
        <v>77</v>
      </c>
      <c r="B30" s="109" t="n">
        <v>7111.96761804412</v>
      </c>
      <c r="C30" s="0" t="n">
        <v>12075734</v>
      </c>
    </row>
    <row r="31" customFormat="false" ht="12.8" hidden="false" customHeight="false" outlineLevel="0" collapsed="false">
      <c r="A31" s="0" t="n">
        <v>78</v>
      </c>
      <c r="B31" s="109" t="n">
        <v>7150.76629360618</v>
      </c>
      <c r="C31" s="0" t="n">
        <v>12064829</v>
      </c>
    </row>
    <row r="32" customFormat="false" ht="12.8" hidden="false" customHeight="false" outlineLevel="0" collapsed="false">
      <c r="A32" s="0" t="n">
        <v>79</v>
      </c>
      <c r="B32" s="109" t="n">
        <v>7168.52387739469</v>
      </c>
      <c r="C32" s="0" t="n">
        <v>12095832</v>
      </c>
    </row>
    <row r="33" customFormat="false" ht="12.8" hidden="false" customHeight="false" outlineLevel="0" collapsed="false">
      <c r="A33" s="0" t="n">
        <v>80</v>
      </c>
      <c r="B33" s="109" t="n">
        <v>7200.46068051314</v>
      </c>
      <c r="C33" s="0" t="n">
        <v>12118499</v>
      </c>
    </row>
    <row r="34" customFormat="false" ht="12.8" hidden="false" customHeight="false" outlineLevel="0" collapsed="false">
      <c r="A34" s="0" t="n">
        <v>81</v>
      </c>
      <c r="B34" s="109" t="n">
        <v>7213.31676786926</v>
      </c>
      <c r="C34" s="0" t="n">
        <v>12131313</v>
      </c>
    </row>
    <row r="35" customFormat="false" ht="12.8" hidden="false" customHeight="false" outlineLevel="0" collapsed="false">
      <c r="A35" s="0" t="n">
        <v>82</v>
      </c>
      <c r="B35" s="109" t="n">
        <v>7259.87765122341</v>
      </c>
      <c r="C35" s="0" t="n">
        <v>12223801</v>
      </c>
    </row>
    <row r="36" customFormat="false" ht="12.8" hidden="false" customHeight="false" outlineLevel="0" collapsed="false">
      <c r="A36" s="0" t="n">
        <v>83</v>
      </c>
      <c r="B36" s="109" t="n">
        <v>7262.06203086728</v>
      </c>
      <c r="C36" s="0" t="n">
        <v>12291026</v>
      </c>
    </row>
    <row r="37" customFormat="false" ht="12.8" hidden="false" customHeight="false" outlineLevel="0" collapsed="false">
      <c r="A37" s="0" t="n">
        <v>84</v>
      </c>
      <c r="B37" s="109" t="n">
        <v>7303.71468348135</v>
      </c>
      <c r="C37" s="0" t="n">
        <v>12317074</v>
      </c>
    </row>
    <row r="38" customFormat="false" ht="12.8" hidden="false" customHeight="false" outlineLevel="0" collapsed="false">
      <c r="A38" s="0" t="n">
        <v>85</v>
      </c>
      <c r="B38" s="109" t="n">
        <v>7323.74388571477</v>
      </c>
      <c r="C38" s="0" t="n">
        <v>12401957</v>
      </c>
    </row>
    <row r="39" customFormat="false" ht="12.8" hidden="false" customHeight="false" outlineLevel="0" collapsed="false">
      <c r="A39" s="0" t="n">
        <v>86</v>
      </c>
      <c r="B39" s="109" t="n">
        <v>7369.69874170014</v>
      </c>
      <c r="C39" s="0" t="n">
        <v>12396913</v>
      </c>
    </row>
    <row r="40" customFormat="false" ht="12.8" hidden="false" customHeight="false" outlineLevel="0" collapsed="false">
      <c r="A40" s="0" t="n">
        <v>87</v>
      </c>
      <c r="B40" s="109" t="n">
        <v>7431.59654410694</v>
      </c>
      <c r="C40" s="0" t="n">
        <v>12462728</v>
      </c>
    </row>
    <row r="41" customFormat="false" ht="12.8" hidden="false" customHeight="false" outlineLevel="0" collapsed="false">
      <c r="A41" s="0" t="n">
        <v>88</v>
      </c>
      <c r="B41" s="109" t="n">
        <v>7492.84852234312</v>
      </c>
      <c r="C41" s="0" t="n">
        <v>12469879</v>
      </c>
    </row>
    <row r="42" customFormat="false" ht="12.8" hidden="false" customHeight="false" outlineLevel="0" collapsed="false">
      <c r="A42" s="0" t="n">
        <v>89</v>
      </c>
      <c r="B42" s="109" t="n">
        <v>7515.74802320972</v>
      </c>
      <c r="C42" s="0" t="n">
        <v>12548094</v>
      </c>
    </row>
    <row r="43" customFormat="false" ht="12.8" hidden="false" customHeight="false" outlineLevel="0" collapsed="false">
      <c r="A43" s="0" t="n">
        <v>90</v>
      </c>
      <c r="B43" s="109" t="n">
        <v>7537.20092114094</v>
      </c>
      <c r="C43" s="0" t="n">
        <v>12624255</v>
      </c>
    </row>
    <row r="44" customFormat="false" ht="12.8" hidden="false" customHeight="false" outlineLevel="0" collapsed="false">
      <c r="A44" s="0" t="n">
        <v>91</v>
      </c>
      <c r="B44" s="109" t="n">
        <v>7580.44087191048</v>
      </c>
      <c r="C44" s="0" t="n">
        <v>12686358</v>
      </c>
    </row>
    <row r="45" customFormat="false" ht="12.8" hidden="false" customHeight="false" outlineLevel="0" collapsed="false">
      <c r="A45" s="0" t="n">
        <v>92</v>
      </c>
      <c r="B45" s="109" t="n">
        <v>7631.05514617254</v>
      </c>
      <c r="C45" s="0" t="n">
        <v>12730696</v>
      </c>
    </row>
    <row r="46" customFormat="false" ht="12.8" hidden="false" customHeight="false" outlineLevel="0" collapsed="false">
      <c r="A46" s="0" t="n">
        <v>93</v>
      </c>
      <c r="B46" s="109" t="n">
        <v>7667.33980797373</v>
      </c>
      <c r="C46" s="0" t="n">
        <v>12758156</v>
      </c>
    </row>
    <row r="47" customFormat="false" ht="12.8" hidden="false" customHeight="false" outlineLevel="0" collapsed="false">
      <c r="A47" s="0" t="n">
        <v>94</v>
      </c>
      <c r="B47" s="109" t="n">
        <v>7709.24704025067</v>
      </c>
      <c r="C47" s="0" t="n">
        <v>12779924</v>
      </c>
    </row>
    <row r="48" customFormat="false" ht="12.8" hidden="false" customHeight="false" outlineLevel="0" collapsed="false">
      <c r="A48" s="0" t="n">
        <v>95</v>
      </c>
      <c r="B48" s="109" t="n">
        <v>7751.79399757638</v>
      </c>
      <c r="C48" s="0" t="n">
        <v>12852963</v>
      </c>
    </row>
    <row r="49" customFormat="false" ht="12.8" hidden="false" customHeight="false" outlineLevel="0" collapsed="false">
      <c r="A49" s="0" t="n">
        <v>96</v>
      </c>
      <c r="B49" s="109" t="n">
        <v>7800.95482223319</v>
      </c>
      <c r="C49" s="0" t="n">
        <v>12889008</v>
      </c>
    </row>
    <row r="50" customFormat="false" ht="12.8" hidden="false" customHeight="false" outlineLevel="0" collapsed="false">
      <c r="A50" s="0" t="n">
        <v>97</v>
      </c>
      <c r="B50" s="109" t="n">
        <v>7822.67997682726</v>
      </c>
      <c r="C50" s="0" t="n">
        <v>12909090</v>
      </c>
    </row>
    <row r="51" customFormat="false" ht="12.8" hidden="false" customHeight="false" outlineLevel="0" collapsed="false">
      <c r="A51" s="0" t="n">
        <v>98</v>
      </c>
      <c r="B51" s="109" t="n">
        <v>7822.95346567869</v>
      </c>
      <c r="C51" s="0" t="n">
        <v>12930743</v>
      </c>
    </row>
    <row r="52" customFormat="false" ht="12.8" hidden="false" customHeight="false" outlineLevel="0" collapsed="false">
      <c r="A52" s="0" t="n">
        <v>99</v>
      </c>
      <c r="B52" s="109" t="n">
        <v>7838.2378109185</v>
      </c>
      <c r="C52" s="0" t="n">
        <v>13036374</v>
      </c>
    </row>
    <row r="53" customFormat="false" ht="12.8" hidden="false" customHeight="false" outlineLevel="0" collapsed="false">
      <c r="A53" s="0" t="n">
        <v>100</v>
      </c>
      <c r="B53" s="109" t="n">
        <v>7936.14576755519</v>
      </c>
      <c r="C53" s="0" t="n">
        <v>13060821</v>
      </c>
    </row>
    <row r="54" customFormat="false" ht="12.8" hidden="false" customHeight="false" outlineLevel="0" collapsed="false">
      <c r="A54" s="0" t="n">
        <v>101</v>
      </c>
      <c r="B54" s="109" t="n">
        <v>7983.76163082739</v>
      </c>
      <c r="C54" s="0" t="n">
        <v>13086765</v>
      </c>
    </row>
    <row r="55" customFormat="false" ht="12.8" hidden="false" customHeight="false" outlineLevel="0" collapsed="false">
      <c r="A55" s="0" t="n">
        <v>102</v>
      </c>
      <c r="B55" s="109" t="n">
        <v>8009.06615116042</v>
      </c>
      <c r="C55" s="0" t="n">
        <v>13132802</v>
      </c>
    </row>
    <row r="56" customFormat="false" ht="12.8" hidden="false" customHeight="false" outlineLevel="0" collapsed="false">
      <c r="A56" s="0" t="n">
        <v>103</v>
      </c>
      <c r="B56" s="109" t="n">
        <v>8030.24374732588</v>
      </c>
      <c r="C56" s="0" t="n">
        <v>13203998</v>
      </c>
    </row>
    <row r="57" customFormat="false" ht="12.8" hidden="false" customHeight="false" outlineLevel="0" collapsed="false">
      <c r="A57" s="0" t="n">
        <v>104</v>
      </c>
      <c r="B57" s="109" t="n">
        <v>8077.21271518629</v>
      </c>
      <c r="C57" s="0" t="n">
        <v>13247013</v>
      </c>
    </row>
    <row r="58" customFormat="false" ht="12.8" hidden="false" customHeight="false" outlineLevel="0" collapsed="false">
      <c r="A58" s="0" t="n">
        <v>105</v>
      </c>
      <c r="B58" s="109" t="n">
        <v>8121.13374915836</v>
      </c>
      <c r="C58" s="0" t="n">
        <v>13285208</v>
      </c>
    </row>
    <row r="59" customFormat="false" ht="12.8" hidden="false" customHeight="false" outlineLevel="0" collapsed="false">
      <c r="A59" s="0" t="n">
        <v>106</v>
      </c>
      <c r="B59" s="109" t="n">
        <v>8150.96616039504</v>
      </c>
      <c r="C59" s="0" t="n">
        <v>13280433</v>
      </c>
    </row>
    <row r="60" customFormat="false" ht="12.8" hidden="false" customHeight="false" outlineLevel="0" collapsed="false">
      <c r="A60" s="0" t="n">
        <v>107</v>
      </c>
      <c r="B60" s="109" t="n">
        <v>8154.98726185214</v>
      </c>
      <c r="C60" s="0" t="n">
        <v>13337060</v>
      </c>
    </row>
    <row r="61" customFormat="false" ht="12.8" hidden="false" customHeight="false" outlineLevel="0" collapsed="false">
      <c r="A61" s="0" t="n">
        <v>108</v>
      </c>
      <c r="B61" s="109" t="n">
        <v>8234.28260105139</v>
      </c>
      <c r="C61" s="0" t="n">
        <v>13274574</v>
      </c>
    </row>
    <row r="62" customFormat="false" ht="12.8" hidden="false" customHeight="false" outlineLevel="0" collapsed="false">
      <c r="A62" s="0" t="n">
        <v>109</v>
      </c>
      <c r="B62" s="109" t="n">
        <v>8229.23363027645</v>
      </c>
      <c r="C62" s="0" t="n">
        <v>13397960</v>
      </c>
    </row>
    <row r="63" customFormat="false" ht="12.8" hidden="false" customHeight="false" outlineLevel="0" collapsed="false">
      <c r="A63" s="0" t="n">
        <v>110</v>
      </c>
      <c r="B63" s="109" t="n">
        <v>8282.41755470054</v>
      </c>
      <c r="C63" s="0" t="n">
        <v>13438556</v>
      </c>
    </row>
    <row r="64" customFormat="false" ht="12.8" hidden="false" customHeight="false" outlineLevel="0" collapsed="false">
      <c r="A64" s="0" t="n">
        <v>111</v>
      </c>
      <c r="B64" s="109" t="n">
        <v>8301.10242226719</v>
      </c>
      <c r="C64" s="0" t="n">
        <v>13465111</v>
      </c>
    </row>
    <row r="65" customFormat="false" ht="12.8" hidden="false" customHeight="false" outlineLevel="0" collapsed="false">
      <c r="A65" s="0" t="n">
        <v>112</v>
      </c>
      <c r="B65" s="109" t="n">
        <v>8307.30505333765</v>
      </c>
      <c r="C65" s="0" t="n">
        <v>13534867</v>
      </c>
    </row>
    <row r="66" customFormat="false" ht="12.8" hidden="false" customHeight="false" outlineLevel="0" collapsed="false">
      <c r="A66" s="0" t="n">
        <v>113</v>
      </c>
      <c r="B66" s="109" t="n">
        <v>8382.72810642213</v>
      </c>
      <c r="C66" s="0" t="n">
        <v>13583723</v>
      </c>
    </row>
    <row r="67" customFormat="false" ht="12.8" hidden="false" customHeight="false" outlineLevel="0" collapsed="false">
      <c r="A67" s="0" t="n">
        <v>114</v>
      </c>
      <c r="B67" s="109" t="n">
        <v>8434.17748848801</v>
      </c>
      <c r="C67" s="0" t="n">
        <v>13568870</v>
      </c>
    </row>
    <row r="68" customFormat="false" ht="12.8" hidden="false" customHeight="false" outlineLevel="0" collapsed="false">
      <c r="A68" s="0" t="n">
        <v>115</v>
      </c>
      <c r="B68" s="109" t="n">
        <v>8474.57204599145</v>
      </c>
      <c r="C68" s="0" t="n">
        <v>13616917</v>
      </c>
    </row>
    <row r="69" customFormat="false" ht="12.8" hidden="false" customHeight="false" outlineLevel="0" collapsed="false">
      <c r="A69" s="0" t="n">
        <v>116</v>
      </c>
      <c r="B69" s="109" t="n">
        <v>8514.27862814603</v>
      </c>
      <c r="C69" s="0" t="n">
        <v>13604417</v>
      </c>
    </row>
    <row r="70" customFormat="false" ht="12.8" hidden="false" customHeight="false" outlineLevel="0" collapsed="false">
      <c r="A70" s="0" t="n">
        <v>117</v>
      </c>
      <c r="B70" s="109" t="n">
        <v>8547.20695368783</v>
      </c>
      <c r="C70" s="0" t="n">
        <v>13626851</v>
      </c>
    </row>
    <row r="71" customFormat="false" ht="12.8" hidden="false" customHeight="false" outlineLevel="0" collapsed="false">
      <c r="A71" s="0" t="n">
        <v>118</v>
      </c>
      <c r="B71" s="109" t="n">
        <v>8548.2938193769</v>
      </c>
      <c r="C71" s="0" t="n">
        <v>13672714</v>
      </c>
    </row>
    <row r="72" customFormat="false" ht="12.8" hidden="false" customHeight="false" outlineLevel="0" collapsed="false">
      <c r="A72" s="0" t="n">
        <v>119</v>
      </c>
      <c r="B72" s="109" t="n">
        <v>8604.66513979711</v>
      </c>
      <c r="C72" s="0" t="n">
        <v>13665029</v>
      </c>
    </row>
    <row r="73" customFormat="false" ht="12.8" hidden="false" customHeight="false" outlineLevel="0" collapsed="false">
      <c r="A73" s="0" t="n">
        <v>120</v>
      </c>
      <c r="B73" s="109" t="n">
        <v>8680.36307611008</v>
      </c>
      <c r="C73" s="0" t="n">
        <v>13649974</v>
      </c>
    </row>
    <row r="74" customFormat="false" ht="12.8" hidden="false" customHeight="false" outlineLevel="0" collapsed="false">
      <c r="A74" s="0" t="n">
        <v>121</v>
      </c>
      <c r="B74" s="109" t="n">
        <v>8710.99127918752</v>
      </c>
      <c r="C74" s="0" t="n">
        <v>13707055</v>
      </c>
    </row>
    <row r="75" customFormat="false" ht="12.8" hidden="false" customHeight="false" outlineLevel="0" collapsed="false">
      <c r="A75" s="0" t="n">
        <v>122</v>
      </c>
      <c r="B75" s="109" t="n">
        <v>8742.40131642198</v>
      </c>
      <c r="C75" s="0" t="n">
        <v>13709559</v>
      </c>
    </row>
    <row r="76" customFormat="false" ht="12.8" hidden="false" customHeight="false" outlineLevel="0" collapsed="false">
      <c r="A76" s="0" t="n">
        <v>123</v>
      </c>
      <c r="B76" s="109" t="n">
        <v>8761.2912909142</v>
      </c>
      <c r="C76" s="0" t="n">
        <v>13806010</v>
      </c>
    </row>
    <row r="77" customFormat="false" ht="12.8" hidden="false" customHeight="false" outlineLevel="0" collapsed="false">
      <c r="A77" s="0" t="n">
        <v>124</v>
      </c>
      <c r="B77" s="109" t="n">
        <v>8843.4623063985</v>
      </c>
      <c r="C77" s="0" t="n">
        <v>13792712</v>
      </c>
    </row>
    <row r="78" customFormat="false" ht="12.8" hidden="false" customHeight="false" outlineLevel="0" collapsed="false">
      <c r="A78" s="0" t="n">
        <v>125</v>
      </c>
      <c r="B78" s="109" t="n">
        <v>8890.60625796929</v>
      </c>
      <c r="C78" s="0" t="n">
        <v>13851063</v>
      </c>
    </row>
    <row r="79" customFormat="false" ht="12.8" hidden="false" customHeight="false" outlineLevel="0" collapsed="false">
      <c r="A79" s="0" t="n">
        <v>126</v>
      </c>
      <c r="B79" s="109" t="n">
        <v>8948.32209340089</v>
      </c>
      <c r="C79" s="0" t="n">
        <v>13833520</v>
      </c>
    </row>
    <row r="80" customFormat="false" ht="12.8" hidden="false" customHeight="false" outlineLevel="0" collapsed="false">
      <c r="A80" s="0" t="n">
        <v>127</v>
      </c>
      <c r="B80" s="109" t="n">
        <v>9012.22922517546</v>
      </c>
      <c r="C80" s="0" t="n">
        <v>13894006</v>
      </c>
    </row>
    <row r="81" customFormat="false" ht="12.8" hidden="false" customHeight="false" outlineLevel="0" collapsed="false">
      <c r="A81" s="0" t="n">
        <v>128</v>
      </c>
      <c r="B81" s="109" t="n">
        <v>9034.52921827582</v>
      </c>
      <c r="C81" s="0" t="n">
        <v>13908189</v>
      </c>
    </row>
    <row r="82" customFormat="false" ht="12.8" hidden="false" customHeight="false" outlineLevel="0" collapsed="false">
      <c r="A82" s="0" t="n">
        <v>129</v>
      </c>
      <c r="B82" s="109" t="n">
        <v>9063.81114937247</v>
      </c>
      <c r="C82" s="0" t="n">
        <v>13905828</v>
      </c>
    </row>
    <row r="83" customFormat="false" ht="12.8" hidden="false" customHeight="false" outlineLevel="0" collapsed="false">
      <c r="A83" s="0" t="n">
        <v>130</v>
      </c>
      <c r="B83" s="109" t="n">
        <v>9088.91007299038</v>
      </c>
      <c r="C83" s="0" t="n">
        <v>13880080</v>
      </c>
    </row>
    <row r="84" customFormat="false" ht="12.8" hidden="false" customHeight="false" outlineLevel="0" collapsed="false">
      <c r="A84" s="0" t="n">
        <v>131</v>
      </c>
      <c r="B84" s="109" t="n">
        <v>9129.99817773406</v>
      </c>
      <c r="C84" s="0" t="n">
        <v>13959122</v>
      </c>
    </row>
    <row r="85" customFormat="false" ht="12.8" hidden="false" customHeight="false" outlineLevel="0" collapsed="false">
      <c r="A85" s="0" t="n">
        <v>132</v>
      </c>
      <c r="B85" s="109" t="n">
        <v>9159.67808570153</v>
      </c>
      <c r="C85" s="0" t="n">
        <v>14004323</v>
      </c>
    </row>
    <row r="86" customFormat="false" ht="12.8" hidden="false" customHeight="false" outlineLevel="0" collapsed="false">
      <c r="A86" s="0" t="n">
        <v>133</v>
      </c>
      <c r="B86" s="109" t="n">
        <v>9231.39230348669</v>
      </c>
      <c r="C86" s="0" t="n">
        <v>14056112</v>
      </c>
    </row>
    <row r="87" customFormat="false" ht="12.8" hidden="false" customHeight="false" outlineLevel="0" collapsed="false">
      <c r="A87" s="0" t="n">
        <v>134</v>
      </c>
      <c r="B87" s="109" t="n">
        <v>9275.22750176509</v>
      </c>
      <c r="C87" s="0" t="n">
        <v>14037132</v>
      </c>
    </row>
    <row r="88" customFormat="false" ht="12.8" hidden="false" customHeight="false" outlineLevel="0" collapsed="false">
      <c r="A88" s="0" t="n">
        <v>135</v>
      </c>
      <c r="B88" s="109" t="n">
        <v>9278.09548770685</v>
      </c>
      <c r="C88" s="0" t="n">
        <v>14081517</v>
      </c>
    </row>
    <row r="89" customFormat="false" ht="12.8" hidden="false" customHeight="false" outlineLevel="0" collapsed="false">
      <c r="A89" s="0" t="n">
        <v>136</v>
      </c>
      <c r="B89" s="109" t="n">
        <v>9331.91035565121</v>
      </c>
      <c r="C89" s="0" t="n">
        <v>14156991</v>
      </c>
    </row>
    <row r="90" customFormat="false" ht="12.8" hidden="false" customHeight="false" outlineLevel="0" collapsed="false">
      <c r="A90" s="0" t="n">
        <v>137</v>
      </c>
      <c r="B90" s="109" t="n">
        <v>9345.65440788492</v>
      </c>
      <c r="C90" s="0" t="n">
        <v>14199691</v>
      </c>
    </row>
    <row r="91" customFormat="false" ht="12.8" hidden="false" customHeight="false" outlineLevel="0" collapsed="false">
      <c r="A91" s="0" t="n">
        <v>138</v>
      </c>
      <c r="B91" s="109" t="n">
        <v>9407.51757659965</v>
      </c>
      <c r="C91" s="0" t="n">
        <v>14200454</v>
      </c>
    </row>
    <row r="92" customFormat="false" ht="12.8" hidden="false" customHeight="false" outlineLevel="0" collapsed="false">
      <c r="A92" s="0" t="n">
        <v>139</v>
      </c>
      <c r="B92" s="109" t="n">
        <v>9440.84637641997</v>
      </c>
      <c r="C92" s="0" t="n">
        <v>14204705</v>
      </c>
    </row>
    <row r="93" customFormat="false" ht="12.8" hidden="false" customHeight="false" outlineLevel="0" collapsed="false">
      <c r="A93" s="0" t="n">
        <v>140</v>
      </c>
      <c r="B93" s="109" t="n">
        <v>9506.63298745696</v>
      </c>
      <c r="C93" s="0" t="n">
        <v>14140721</v>
      </c>
    </row>
    <row r="94" customFormat="false" ht="12.8" hidden="false" customHeight="false" outlineLevel="0" collapsed="false">
      <c r="A94" s="0" t="n">
        <v>141</v>
      </c>
      <c r="B94" s="109" t="n">
        <v>9527.00572879725</v>
      </c>
      <c r="C94" s="0" t="n">
        <v>14199562</v>
      </c>
    </row>
    <row r="95" customFormat="false" ht="12.8" hidden="false" customHeight="false" outlineLevel="0" collapsed="false">
      <c r="A95" s="0" t="n">
        <v>142</v>
      </c>
      <c r="B95" s="109" t="n">
        <v>9568.52567609107</v>
      </c>
      <c r="C95" s="0" t="n">
        <v>14217042</v>
      </c>
    </row>
    <row r="96" customFormat="false" ht="12.8" hidden="false" customHeight="false" outlineLevel="0" collapsed="false">
      <c r="A96" s="0" t="n">
        <v>143</v>
      </c>
      <c r="B96" s="109" t="n">
        <v>9649.06390765625</v>
      </c>
      <c r="C96" s="0" t="n">
        <v>14251064</v>
      </c>
    </row>
    <row r="97" customFormat="false" ht="12.8" hidden="false" customHeight="false" outlineLevel="0" collapsed="false">
      <c r="A97" s="0" t="n">
        <v>144</v>
      </c>
      <c r="B97" s="109" t="n">
        <v>9682.44592180598</v>
      </c>
      <c r="C97" s="0" t="n">
        <v>14264070</v>
      </c>
    </row>
    <row r="98" customFormat="false" ht="12.8" hidden="false" customHeight="false" outlineLevel="0" collapsed="false">
      <c r="A98" s="0" t="n">
        <v>145</v>
      </c>
      <c r="B98" s="109" t="n">
        <v>9742.20535078549</v>
      </c>
      <c r="C98" s="0" t="n">
        <v>14230175</v>
      </c>
    </row>
    <row r="99" customFormat="false" ht="12.8" hidden="false" customHeight="false" outlineLevel="0" collapsed="false">
      <c r="A99" s="0" t="n">
        <v>146</v>
      </c>
      <c r="B99" s="109" t="n">
        <v>9750.02215603756</v>
      </c>
      <c r="C99" s="0" t="n">
        <v>14307893</v>
      </c>
    </row>
    <row r="100" customFormat="false" ht="12.8" hidden="false" customHeight="false" outlineLevel="0" collapsed="false">
      <c r="A100" s="0" t="n">
        <v>147</v>
      </c>
      <c r="B100" s="109" t="n">
        <v>9755.99175175613</v>
      </c>
      <c r="C100" s="0" t="n">
        <v>14369749</v>
      </c>
    </row>
    <row r="101" customFormat="false" ht="12.8" hidden="false" customHeight="false" outlineLevel="0" collapsed="false">
      <c r="A101" s="0" t="n">
        <v>148</v>
      </c>
      <c r="B101" s="109" t="n">
        <v>9762.06730283836</v>
      </c>
      <c r="C101" s="0" t="n">
        <v>14378870</v>
      </c>
    </row>
    <row r="102" customFormat="false" ht="12.8" hidden="false" customHeight="false" outlineLevel="0" collapsed="false">
      <c r="A102" s="0" t="n">
        <v>149</v>
      </c>
      <c r="B102" s="109" t="n">
        <v>9797.56650248655</v>
      </c>
      <c r="C102" s="0" t="n">
        <v>14388816</v>
      </c>
    </row>
    <row r="103" customFormat="false" ht="12.8" hidden="false" customHeight="false" outlineLevel="0" collapsed="false">
      <c r="A103" s="0" t="n">
        <v>150</v>
      </c>
      <c r="B103" s="109" t="n">
        <v>9830.18618491982</v>
      </c>
      <c r="C103" s="0" t="n">
        <v>14457416</v>
      </c>
    </row>
    <row r="104" customFormat="false" ht="12.8" hidden="false" customHeight="false" outlineLevel="0" collapsed="false">
      <c r="A104" s="0" t="n">
        <v>151</v>
      </c>
      <c r="B104" s="109" t="n">
        <v>9872.1980201184</v>
      </c>
      <c r="C104" s="0" t="n">
        <v>14446485</v>
      </c>
    </row>
    <row r="105" customFormat="false" ht="12.8" hidden="false" customHeight="false" outlineLevel="0" collapsed="false">
      <c r="A105" s="0" t="n">
        <v>152</v>
      </c>
      <c r="B105" s="109" t="n">
        <v>9899.86963232318</v>
      </c>
      <c r="C105" s="0" t="n">
        <v>14484437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n">
        <v>49</v>
      </c>
      <c r="B2" s="11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1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1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1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1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1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1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1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1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1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1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1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1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1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1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1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1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1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10" t="n">
        <v>5999.70581812607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110" t="n">
        <v>6025.06452803059</v>
      </c>
      <c r="C21" s="0" t="n">
        <v>11651666</v>
      </c>
    </row>
    <row r="22" customFormat="false" ht="12.8" hidden="false" customHeight="false" outlineLevel="0" collapsed="false">
      <c r="A22" s="0" t="n">
        <v>69</v>
      </c>
      <c r="B22" s="110" t="n">
        <v>6077.16797450617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110" t="n">
        <v>6090.61262913798</v>
      </c>
      <c r="C23" s="0" t="n">
        <v>11822881</v>
      </c>
    </row>
    <row r="24" customFormat="false" ht="12.8" hidden="false" customHeight="false" outlineLevel="0" collapsed="false">
      <c r="A24" s="0" t="n">
        <v>71</v>
      </c>
      <c r="B24" s="110" t="n">
        <v>6112.93252396177</v>
      </c>
      <c r="C24" s="0" t="n">
        <v>11828535</v>
      </c>
    </row>
    <row r="25" customFormat="false" ht="12.8" hidden="false" customHeight="false" outlineLevel="0" collapsed="false">
      <c r="A25" s="0" t="n">
        <v>72</v>
      </c>
      <c r="B25" s="110" t="n">
        <v>6154.223263425</v>
      </c>
      <c r="C25" s="0" t="n">
        <v>11855917</v>
      </c>
    </row>
    <row r="26" customFormat="false" ht="12.8" hidden="false" customHeight="false" outlineLevel="0" collapsed="false">
      <c r="A26" s="0" t="n">
        <v>73</v>
      </c>
      <c r="B26" s="110" t="n">
        <v>6169.06364402465</v>
      </c>
      <c r="C26" s="0" t="n">
        <v>11889512</v>
      </c>
    </row>
    <row r="27" customFormat="false" ht="12.8" hidden="false" customHeight="false" outlineLevel="0" collapsed="false">
      <c r="A27" s="0" t="n">
        <v>74</v>
      </c>
      <c r="B27" s="110" t="n">
        <v>6218.75510675214</v>
      </c>
      <c r="C27" s="0" t="n">
        <v>11854798</v>
      </c>
    </row>
    <row r="28" customFormat="false" ht="12.8" hidden="false" customHeight="false" outlineLevel="0" collapsed="false">
      <c r="A28" s="0" t="n">
        <v>75</v>
      </c>
      <c r="B28" s="110" t="n">
        <v>6241.95370273798</v>
      </c>
      <c r="C28" s="0" t="n">
        <v>11923183</v>
      </c>
    </row>
    <row r="29" customFormat="false" ht="12.8" hidden="false" customHeight="false" outlineLevel="0" collapsed="false">
      <c r="A29" s="0" t="n">
        <v>76</v>
      </c>
      <c r="B29" s="110" t="n">
        <v>6325.94307793533</v>
      </c>
      <c r="C29" s="0" t="n">
        <v>11948123</v>
      </c>
    </row>
    <row r="30" customFormat="false" ht="12.8" hidden="false" customHeight="false" outlineLevel="0" collapsed="false">
      <c r="A30" s="0" t="n">
        <v>77</v>
      </c>
      <c r="B30" s="110" t="n">
        <v>6345.09006814418</v>
      </c>
      <c r="C30" s="0" t="n">
        <v>11953523</v>
      </c>
    </row>
    <row r="31" customFormat="false" ht="12.8" hidden="false" customHeight="false" outlineLevel="0" collapsed="false">
      <c r="A31" s="0" t="n">
        <v>78</v>
      </c>
      <c r="B31" s="110" t="n">
        <v>6334.71837825488</v>
      </c>
      <c r="C31" s="0" t="n">
        <v>11988498</v>
      </c>
    </row>
    <row r="32" customFormat="false" ht="12.8" hidden="false" customHeight="false" outlineLevel="0" collapsed="false">
      <c r="A32" s="0" t="n">
        <v>79</v>
      </c>
      <c r="B32" s="110" t="n">
        <v>6310.94931365321</v>
      </c>
      <c r="C32" s="0" t="n">
        <v>12034285</v>
      </c>
    </row>
    <row r="33" customFormat="false" ht="12.8" hidden="false" customHeight="false" outlineLevel="0" collapsed="false">
      <c r="A33" s="0" t="n">
        <v>80</v>
      </c>
      <c r="B33" s="110" t="n">
        <v>6291.61319699113</v>
      </c>
      <c r="C33" s="0" t="n">
        <v>12037572</v>
      </c>
    </row>
    <row r="34" customFormat="false" ht="12.8" hidden="false" customHeight="false" outlineLevel="0" collapsed="false">
      <c r="A34" s="0" t="n">
        <v>81</v>
      </c>
      <c r="B34" s="110" t="n">
        <v>6312.12884163925</v>
      </c>
      <c r="C34" s="0" t="n">
        <v>12055162</v>
      </c>
    </row>
    <row r="35" customFormat="false" ht="12.8" hidden="false" customHeight="false" outlineLevel="0" collapsed="false">
      <c r="A35" s="0" t="n">
        <v>82</v>
      </c>
      <c r="B35" s="110" t="n">
        <v>6312.23595208863</v>
      </c>
      <c r="C35" s="0" t="n">
        <v>12069832</v>
      </c>
    </row>
    <row r="36" customFormat="false" ht="12.8" hidden="false" customHeight="false" outlineLevel="0" collapsed="false">
      <c r="A36" s="0" t="n">
        <v>83</v>
      </c>
      <c r="B36" s="110" t="n">
        <v>6297.65400126643</v>
      </c>
      <c r="C36" s="0" t="n">
        <v>12112269</v>
      </c>
    </row>
    <row r="37" customFormat="false" ht="12.8" hidden="false" customHeight="false" outlineLevel="0" collapsed="false">
      <c r="A37" s="0" t="n">
        <v>84</v>
      </c>
      <c r="B37" s="110" t="n">
        <v>6275.09787437239</v>
      </c>
      <c r="C37" s="0" t="n">
        <v>12111444</v>
      </c>
    </row>
    <row r="38" customFormat="false" ht="12.8" hidden="false" customHeight="false" outlineLevel="0" collapsed="false">
      <c r="A38" s="0" t="n">
        <v>85</v>
      </c>
      <c r="B38" s="110" t="n">
        <v>6283.1991282741</v>
      </c>
      <c r="C38" s="0" t="n">
        <v>12131770</v>
      </c>
    </row>
    <row r="39" customFormat="false" ht="12.8" hidden="false" customHeight="false" outlineLevel="0" collapsed="false">
      <c r="A39" s="0" t="n">
        <v>86</v>
      </c>
      <c r="B39" s="110" t="n">
        <v>6302.08540744093</v>
      </c>
      <c r="C39" s="0" t="n">
        <v>12177205</v>
      </c>
    </row>
    <row r="40" customFormat="false" ht="12.8" hidden="false" customHeight="false" outlineLevel="0" collapsed="false">
      <c r="A40" s="0" t="n">
        <v>87</v>
      </c>
      <c r="B40" s="110" t="n">
        <v>6288.87324997389</v>
      </c>
      <c r="C40" s="0" t="n">
        <v>12223463</v>
      </c>
    </row>
    <row r="41" customFormat="false" ht="12.8" hidden="false" customHeight="false" outlineLevel="0" collapsed="false">
      <c r="A41" s="0" t="n">
        <v>88</v>
      </c>
      <c r="B41" s="110" t="n">
        <v>6294.61966357332</v>
      </c>
      <c r="C41" s="0" t="n">
        <v>12211416</v>
      </c>
    </row>
    <row r="42" customFormat="false" ht="12.8" hidden="false" customHeight="false" outlineLevel="0" collapsed="false">
      <c r="A42" s="0" t="n">
        <v>89</v>
      </c>
      <c r="B42" s="110" t="n">
        <v>6279.17652816165</v>
      </c>
      <c r="C42" s="0" t="n">
        <v>12255981</v>
      </c>
    </row>
    <row r="43" customFormat="false" ht="12.8" hidden="false" customHeight="false" outlineLevel="0" collapsed="false">
      <c r="A43" s="0" t="n">
        <v>90</v>
      </c>
      <c r="B43" s="110" t="n">
        <v>6278.26891375123</v>
      </c>
      <c r="C43" s="0" t="n">
        <v>12252583</v>
      </c>
    </row>
    <row r="44" customFormat="false" ht="12.8" hidden="false" customHeight="false" outlineLevel="0" collapsed="false">
      <c r="A44" s="0" t="n">
        <v>91</v>
      </c>
      <c r="B44" s="110" t="n">
        <v>6259.22614225235</v>
      </c>
      <c r="C44" s="0" t="n">
        <v>12320354</v>
      </c>
    </row>
    <row r="45" customFormat="false" ht="12.8" hidden="false" customHeight="false" outlineLevel="0" collapsed="false">
      <c r="A45" s="0" t="n">
        <v>92</v>
      </c>
      <c r="B45" s="110" t="n">
        <v>6245.02938249414</v>
      </c>
      <c r="C45" s="0" t="n">
        <v>12337577</v>
      </c>
    </row>
    <row r="46" customFormat="false" ht="12.8" hidden="false" customHeight="false" outlineLevel="0" collapsed="false">
      <c r="A46" s="0" t="n">
        <v>93</v>
      </c>
      <c r="B46" s="110" t="n">
        <v>6271.97708659905</v>
      </c>
      <c r="C46" s="0" t="n">
        <v>12391190</v>
      </c>
    </row>
    <row r="47" customFormat="false" ht="12.8" hidden="false" customHeight="false" outlineLevel="0" collapsed="false">
      <c r="A47" s="0" t="n">
        <v>94</v>
      </c>
      <c r="B47" s="110" t="n">
        <v>6295.10691387595</v>
      </c>
      <c r="C47" s="0" t="n">
        <v>12403495</v>
      </c>
    </row>
    <row r="48" customFormat="false" ht="12.8" hidden="false" customHeight="false" outlineLevel="0" collapsed="false">
      <c r="A48" s="0" t="n">
        <v>95</v>
      </c>
      <c r="B48" s="110" t="n">
        <v>6275.35254905313</v>
      </c>
      <c r="C48" s="0" t="n">
        <v>12427527</v>
      </c>
    </row>
    <row r="49" customFormat="false" ht="12.8" hidden="false" customHeight="false" outlineLevel="0" collapsed="false">
      <c r="A49" s="0" t="n">
        <v>96</v>
      </c>
      <c r="B49" s="110" t="n">
        <v>6287.41838553881</v>
      </c>
      <c r="C49" s="0" t="n">
        <v>12424211</v>
      </c>
    </row>
    <row r="50" customFormat="false" ht="12.8" hidden="false" customHeight="false" outlineLevel="0" collapsed="false">
      <c r="A50" s="0" t="n">
        <v>97</v>
      </c>
      <c r="B50" s="110" t="n">
        <v>6229.84384004609</v>
      </c>
      <c r="C50" s="0" t="n">
        <v>12470007</v>
      </c>
    </row>
    <row r="51" customFormat="false" ht="12.8" hidden="false" customHeight="false" outlineLevel="0" collapsed="false">
      <c r="A51" s="0" t="n">
        <v>98</v>
      </c>
      <c r="B51" s="110" t="n">
        <v>6253.38801351866</v>
      </c>
      <c r="C51" s="0" t="n">
        <v>12429312</v>
      </c>
    </row>
    <row r="52" customFormat="false" ht="12.8" hidden="false" customHeight="false" outlineLevel="0" collapsed="false">
      <c r="A52" s="0" t="n">
        <v>99</v>
      </c>
      <c r="B52" s="110" t="n">
        <v>6250.25567686712</v>
      </c>
      <c r="C52" s="0" t="n">
        <v>12514444</v>
      </c>
    </row>
    <row r="53" customFormat="false" ht="12.8" hidden="false" customHeight="false" outlineLevel="0" collapsed="false">
      <c r="A53" s="0" t="n">
        <v>100</v>
      </c>
      <c r="B53" s="110" t="n">
        <v>6260.10288720126</v>
      </c>
      <c r="C53" s="0" t="n">
        <v>12532604</v>
      </c>
    </row>
    <row r="54" customFormat="false" ht="12.8" hidden="false" customHeight="false" outlineLevel="0" collapsed="false">
      <c r="A54" s="0" t="n">
        <v>101</v>
      </c>
      <c r="B54" s="110" t="n">
        <v>6258.8337809786</v>
      </c>
      <c r="C54" s="0" t="n">
        <v>12553401</v>
      </c>
    </row>
    <row r="55" customFormat="false" ht="12.8" hidden="false" customHeight="false" outlineLevel="0" collapsed="false">
      <c r="A55" s="0" t="n">
        <v>102</v>
      </c>
      <c r="B55" s="110" t="n">
        <v>6253.91156157046</v>
      </c>
      <c r="C55" s="0" t="n">
        <v>12527707</v>
      </c>
    </row>
    <row r="56" customFormat="false" ht="12.8" hidden="false" customHeight="false" outlineLevel="0" collapsed="false">
      <c r="A56" s="0" t="n">
        <v>103</v>
      </c>
      <c r="B56" s="110" t="n">
        <v>6236.72989308061</v>
      </c>
      <c r="C56" s="0" t="n">
        <v>12547985</v>
      </c>
    </row>
    <row r="57" customFormat="false" ht="12.8" hidden="false" customHeight="false" outlineLevel="0" collapsed="false">
      <c r="A57" s="0" t="n">
        <v>104</v>
      </c>
      <c r="B57" s="110" t="n">
        <v>6249.556779691</v>
      </c>
      <c r="C57" s="0" t="n">
        <v>12529583</v>
      </c>
    </row>
    <row r="58" customFormat="false" ht="12.8" hidden="false" customHeight="false" outlineLevel="0" collapsed="false">
      <c r="A58" s="0" t="n">
        <v>105</v>
      </c>
      <c r="B58" s="110" t="n">
        <v>6212.63256538911</v>
      </c>
      <c r="C58" s="0" t="n">
        <v>12627514</v>
      </c>
    </row>
    <row r="59" customFormat="false" ht="12.8" hidden="false" customHeight="false" outlineLevel="0" collapsed="false">
      <c r="A59" s="0" t="n">
        <v>106</v>
      </c>
      <c r="B59" s="110" t="n">
        <v>6210.07997852053</v>
      </c>
      <c r="C59" s="0" t="n">
        <v>12597105</v>
      </c>
    </row>
    <row r="60" customFormat="false" ht="12.8" hidden="false" customHeight="false" outlineLevel="0" collapsed="false">
      <c r="A60" s="0" t="n">
        <v>107</v>
      </c>
      <c r="B60" s="110" t="n">
        <v>6218.39678168424</v>
      </c>
      <c r="C60" s="0" t="n">
        <v>12574289</v>
      </c>
    </row>
    <row r="61" customFormat="false" ht="12.8" hidden="false" customHeight="false" outlineLevel="0" collapsed="false">
      <c r="A61" s="0" t="n">
        <v>108</v>
      </c>
      <c r="B61" s="110" t="n">
        <v>6249.89652648657</v>
      </c>
      <c r="C61" s="0" t="n">
        <v>12546689</v>
      </c>
    </row>
    <row r="62" customFormat="false" ht="12.8" hidden="false" customHeight="false" outlineLevel="0" collapsed="false">
      <c r="A62" s="0" t="n">
        <v>109</v>
      </c>
      <c r="B62" s="110" t="n">
        <v>6225.5338013741</v>
      </c>
      <c r="C62" s="0" t="n">
        <v>12603328</v>
      </c>
    </row>
    <row r="63" customFormat="false" ht="12.8" hidden="false" customHeight="false" outlineLevel="0" collapsed="false">
      <c r="A63" s="0" t="n">
        <v>110</v>
      </c>
      <c r="B63" s="110" t="n">
        <v>6243.67711003873</v>
      </c>
      <c r="C63" s="0" t="n">
        <v>12595609</v>
      </c>
    </row>
    <row r="64" customFormat="false" ht="12.8" hidden="false" customHeight="false" outlineLevel="0" collapsed="false">
      <c r="A64" s="0" t="n">
        <v>111</v>
      </c>
      <c r="B64" s="110" t="n">
        <v>6246.5617014334</v>
      </c>
      <c r="C64" s="0" t="n">
        <v>12591016</v>
      </c>
    </row>
    <row r="65" customFormat="false" ht="12.8" hidden="false" customHeight="false" outlineLevel="0" collapsed="false">
      <c r="A65" s="0" t="n">
        <v>112</v>
      </c>
      <c r="B65" s="110" t="n">
        <v>6244.63107649968</v>
      </c>
      <c r="C65" s="0" t="n">
        <v>12609244</v>
      </c>
    </row>
    <row r="66" customFormat="false" ht="12.8" hidden="false" customHeight="false" outlineLevel="0" collapsed="false">
      <c r="A66" s="0" t="n">
        <v>113</v>
      </c>
      <c r="B66" s="110" t="n">
        <v>6264.73487227443</v>
      </c>
      <c r="C66" s="0" t="n">
        <v>12601171</v>
      </c>
    </row>
    <row r="67" customFormat="false" ht="12.8" hidden="false" customHeight="false" outlineLevel="0" collapsed="false">
      <c r="A67" s="0" t="n">
        <v>114</v>
      </c>
      <c r="B67" s="110" t="n">
        <v>6252.66377210685</v>
      </c>
      <c r="C67" s="0" t="n">
        <v>12667934</v>
      </c>
    </row>
    <row r="68" customFormat="false" ht="12.8" hidden="false" customHeight="false" outlineLevel="0" collapsed="false">
      <c r="A68" s="0" t="n">
        <v>115</v>
      </c>
      <c r="B68" s="110" t="n">
        <v>6225.67292564353</v>
      </c>
      <c r="C68" s="0" t="n">
        <v>12671438</v>
      </c>
    </row>
    <row r="69" customFormat="false" ht="12.8" hidden="false" customHeight="false" outlineLevel="0" collapsed="false">
      <c r="A69" s="0" t="n">
        <v>116</v>
      </c>
      <c r="B69" s="110" t="n">
        <v>6236.05050729576</v>
      </c>
      <c r="C69" s="0" t="n">
        <v>12644836</v>
      </c>
    </row>
    <row r="70" customFormat="false" ht="12.8" hidden="false" customHeight="false" outlineLevel="0" collapsed="false">
      <c r="A70" s="0" t="n">
        <v>117</v>
      </c>
      <c r="B70" s="110" t="n">
        <v>6237.65543288904</v>
      </c>
      <c r="C70" s="0" t="n">
        <v>12631536</v>
      </c>
    </row>
    <row r="71" customFormat="false" ht="12.8" hidden="false" customHeight="false" outlineLevel="0" collapsed="false">
      <c r="A71" s="0" t="n">
        <v>118</v>
      </c>
      <c r="B71" s="110" t="n">
        <v>6262.59084962065</v>
      </c>
      <c r="C71" s="0" t="n">
        <v>12626237</v>
      </c>
    </row>
    <row r="72" customFormat="false" ht="12.8" hidden="false" customHeight="false" outlineLevel="0" collapsed="false">
      <c r="A72" s="0" t="n">
        <v>119</v>
      </c>
      <c r="B72" s="110" t="n">
        <v>6242.4706882808</v>
      </c>
      <c r="C72" s="0" t="n">
        <v>12661644</v>
      </c>
    </row>
    <row r="73" customFormat="false" ht="12.8" hidden="false" customHeight="false" outlineLevel="0" collapsed="false">
      <c r="A73" s="0" t="n">
        <v>120</v>
      </c>
      <c r="B73" s="110" t="n">
        <v>6208.15427899226</v>
      </c>
      <c r="C73" s="0" t="n">
        <v>12704104</v>
      </c>
    </row>
    <row r="74" customFormat="false" ht="12.8" hidden="false" customHeight="false" outlineLevel="0" collapsed="false">
      <c r="A74" s="0" t="n">
        <v>121</v>
      </c>
      <c r="B74" s="110" t="n">
        <v>6220.10882067965</v>
      </c>
      <c r="C74" s="0" t="n">
        <v>12645589</v>
      </c>
    </row>
    <row r="75" customFormat="false" ht="12.8" hidden="false" customHeight="false" outlineLevel="0" collapsed="false">
      <c r="A75" s="0" t="n">
        <v>122</v>
      </c>
      <c r="B75" s="110" t="n">
        <v>6216.05840272774</v>
      </c>
      <c r="C75" s="0" t="n">
        <v>12664805</v>
      </c>
    </row>
    <row r="76" customFormat="false" ht="12.8" hidden="false" customHeight="false" outlineLevel="0" collapsed="false">
      <c r="A76" s="0" t="n">
        <v>123</v>
      </c>
      <c r="B76" s="110" t="n">
        <v>6245.64408090224</v>
      </c>
      <c r="C76" s="0" t="n">
        <v>12651885</v>
      </c>
    </row>
    <row r="77" customFormat="false" ht="12.8" hidden="false" customHeight="false" outlineLevel="0" collapsed="false">
      <c r="A77" s="0" t="n">
        <v>124</v>
      </c>
      <c r="B77" s="110" t="n">
        <v>6196.60865208335</v>
      </c>
      <c r="C77" s="0" t="n">
        <v>12700597</v>
      </c>
    </row>
    <row r="78" customFormat="false" ht="12.8" hidden="false" customHeight="false" outlineLevel="0" collapsed="false">
      <c r="A78" s="0" t="n">
        <v>125</v>
      </c>
      <c r="B78" s="110" t="n">
        <v>6205.91830187614</v>
      </c>
      <c r="C78" s="0" t="n">
        <v>12679670</v>
      </c>
    </row>
    <row r="79" customFormat="false" ht="12.8" hidden="false" customHeight="false" outlineLevel="0" collapsed="false">
      <c r="A79" s="0" t="n">
        <v>126</v>
      </c>
      <c r="B79" s="110" t="n">
        <v>6225.43757452022</v>
      </c>
      <c r="C79" s="0" t="n">
        <v>12660998</v>
      </c>
    </row>
    <row r="80" customFormat="false" ht="12.8" hidden="false" customHeight="false" outlineLevel="0" collapsed="false">
      <c r="A80" s="0" t="n">
        <v>127</v>
      </c>
      <c r="B80" s="110" t="n">
        <v>6190.74710322154</v>
      </c>
      <c r="C80" s="0" t="n">
        <v>12701426</v>
      </c>
    </row>
    <row r="81" customFormat="false" ht="12.8" hidden="false" customHeight="false" outlineLevel="0" collapsed="false">
      <c r="A81" s="0" t="n">
        <v>128</v>
      </c>
      <c r="B81" s="110" t="n">
        <v>6184.19250658114</v>
      </c>
      <c r="C81" s="0" t="n">
        <v>12681936</v>
      </c>
    </row>
    <row r="82" customFormat="false" ht="12.8" hidden="false" customHeight="false" outlineLevel="0" collapsed="false">
      <c r="A82" s="0" t="n">
        <v>129</v>
      </c>
      <c r="B82" s="110" t="n">
        <v>6187.58887031401</v>
      </c>
      <c r="C82" s="0" t="n">
        <v>12695425</v>
      </c>
    </row>
    <row r="83" customFormat="false" ht="12.8" hidden="false" customHeight="false" outlineLevel="0" collapsed="false">
      <c r="A83" s="0" t="n">
        <v>130</v>
      </c>
      <c r="B83" s="110" t="n">
        <v>6221.67280384423</v>
      </c>
      <c r="C83" s="0" t="n">
        <v>12694254</v>
      </c>
    </row>
    <row r="84" customFormat="false" ht="12.8" hidden="false" customHeight="false" outlineLevel="0" collapsed="false">
      <c r="A84" s="0" t="n">
        <v>131</v>
      </c>
      <c r="B84" s="110" t="n">
        <v>6209.83526194516</v>
      </c>
      <c r="C84" s="0" t="n">
        <v>12672049</v>
      </c>
    </row>
    <row r="85" customFormat="false" ht="12.8" hidden="false" customHeight="false" outlineLevel="0" collapsed="false">
      <c r="A85" s="0" t="n">
        <v>132</v>
      </c>
      <c r="B85" s="110" t="n">
        <v>6226.0376069445</v>
      </c>
      <c r="C85" s="0" t="n">
        <v>12759100</v>
      </c>
    </row>
    <row r="86" customFormat="false" ht="12.8" hidden="false" customHeight="false" outlineLevel="0" collapsed="false">
      <c r="A86" s="0" t="n">
        <v>133</v>
      </c>
      <c r="B86" s="110" t="n">
        <v>6220.81609708026</v>
      </c>
      <c r="C86" s="0" t="n">
        <v>12731245</v>
      </c>
    </row>
    <row r="87" customFormat="false" ht="12.8" hidden="false" customHeight="false" outlineLevel="0" collapsed="false">
      <c r="A87" s="0" t="n">
        <v>134</v>
      </c>
      <c r="B87" s="110" t="n">
        <v>6194.3957622964</v>
      </c>
      <c r="C87" s="0" t="n">
        <v>12729968</v>
      </c>
    </row>
    <row r="88" customFormat="false" ht="12.8" hidden="false" customHeight="false" outlineLevel="0" collapsed="false">
      <c r="A88" s="0" t="n">
        <v>135</v>
      </c>
      <c r="B88" s="110" t="n">
        <v>6177.40041009089</v>
      </c>
      <c r="C88" s="0" t="n">
        <v>12733485</v>
      </c>
    </row>
    <row r="89" customFormat="false" ht="12.8" hidden="false" customHeight="false" outlineLevel="0" collapsed="false">
      <c r="A89" s="0" t="n">
        <v>136</v>
      </c>
      <c r="B89" s="110" t="n">
        <v>6185.22441606606</v>
      </c>
      <c r="C89" s="0" t="n">
        <v>12698875</v>
      </c>
    </row>
    <row r="90" customFormat="false" ht="12.8" hidden="false" customHeight="false" outlineLevel="0" collapsed="false">
      <c r="A90" s="0" t="n">
        <v>137</v>
      </c>
      <c r="B90" s="110" t="n">
        <v>6160.06294030126</v>
      </c>
      <c r="C90" s="0" t="n">
        <v>12705438</v>
      </c>
    </row>
    <row r="91" customFormat="false" ht="12.8" hidden="false" customHeight="false" outlineLevel="0" collapsed="false">
      <c r="A91" s="0" t="n">
        <v>138</v>
      </c>
      <c r="B91" s="110" t="n">
        <v>6186.3800981287</v>
      </c>
      <c r="C91" s="0" t="n">
        <v>12689384</v>
      </c>
    </row>
    <row r="92" customFormat="false" ht="12.8" hidden="false" customHeight="false" outlineLevel="0" collapsed="false">
      <c r="A92" s="0" t="n">
        <v>139</v>
      </c>
      <c r="B92" s="110" t="n">
        <v>6161.251701389</v>
      </c>
      <c r="C92" s="0" t="n">
        <v>12677337</v>
      </c>
    </row>
    <row r="93" customFormat="false" ht="12.8" hidden="false" customHeight="false" outlineLevel="0" collapsed="false">
      <c r="A93" s="0" t="n">
        <v>140</v>
      </c>
      <c r="B93" s="110" t="n">
        <v>6183.09824727826</v>
      </c>
      <c r="C93" s="0" t="n">
        <v>12666742</v>
      </c>
    </row>
    <row r="94" customFormat="false" ht="12.8" hidden="false" customHeight="false" outlineLevel="0" collapsed="false">
      <c r="A94" s="0" t="n">
        <v>141</v>
      </c>
      <c r="B94" s="110" t="n">
        <v>6123.53112169668</v>
      </c>
      <c r="C94" s="0" t="n">
        <v>12677236</v>
      </c>
    </row>
    <row r="95" customFormat="false" ht="12.8" hidden="false" customHeight="false" outlineLevel="0" collapsed="false">
      <c r="A95" s="0" t="n">
        <v>142</v>
      </c>
      <c r="B95" s="110" t="n">
        <v>6110.14929760646</v>
      </c>
      <c r="C95" s="0" t="n">
        <v>12733879</v>
      </c>
    </row>
    <row r="96" customFormat="false" ht="12.8" hidden="false" customHeight="false" outlineLevel="0" collapsed="false">
      <c r="A96" s="0" t="n">
        <v>143</v>
      </c>
      <c r="B96" s="110" t="n">
        <v>6131.2302187644</v>
      </c>
      <c r="C96" s="0" t="n">
        <v>12706464</v>
      </c>
    </row>
    <row r="97" customFormat="false" ht="12.8" hidden="false" customHeight="false" outlineLevel="0" collapsed="false">
      <c r="A97" s="0" t="n">
        <v>144</v>
      </c>
      <c r="B97" s="110" t="n">
        <v>6136.60153017509</v>
      </c>
      <c r="C97" s="0" t="n">
        <v>12677408</v>
      </c>
    </row>
    <row r="98" customFormat="false" ht="12.8" hidden="false" customHeight="false" outlineLevel="0" collapsed="false">
      <c r="A98" s="0" t="n">
        <v>145</v>
      </c>
      <c r="B98" s="110" t="n">
        <v>6118.64992997222</v>
      </c>
      <c r="C98" s="0" t="n">
        <v>12722229</v>
      </c>
    </row>
    <row r="99" customFormat="false" ht="12.8" hidden="false" customHeight="false" outlineLevel="0" collapsed="false">
      <c r="A99" s="0" t="n">
        <v>146</v>
      </c>
      <c r="B99" s="110" t="n">
        <v>6116.83478527541</v>
      </c>
      <c r="C99" s="0" t="n">
        <v>12658104</v>
      </c>
    </row>
    <row r="100" customFormat="false" ht="12.8" hidden="false" customHeight="false" outlineLevel="0" collapsed="false">
      <c r="A100" s="0" t="n">
        <v>147</v>
      </c>
      <c r="B100" s="110" t="n">
        <v>6098.81350900766</v>
      </c>
      <c r="C100" s="0" t="n">
        <v>12720065</v>
      </c>
    </row>
    <row r="101" customFormat="false" ht="12.8" hidden="false" customHeight="false" outlineLevel="0" collapsed="false">
      <c r="A101" s="0" t="n">
        <v>148</v>
      </c>
      <c r="B101" s="110" t="n">
        <v>6133.7304849853</v>
      </c>
      <c r="C101" s="0" t="n">
        <v>12707319</v>
      </c>
    </row>
    <row r="102" customFormat="false" ht="12.8" hidden="false" customHeight="false" outlineLevel="0" collapsed="false">
      <c r="A102" s="0" t="n">
        <v>149</v>
      </c>
      <c r="B102" s="110" t="n">
        <v>6097.33848178084</v>
      </c>
      <c r="C102" s="0" t="n">
        <v>12711506</v>
      </c>
    </row>
    <row r="103" customFormat="false" ht="12.8" hidden="false" customHeight="false" outlineLevel="0" collapsed="false">
      <c r="A103" s="0" t="n">
        <v>150</v>
      </c>
      <c r="B103" s="110" t="n">
        <v>6114.35399002773</v>
      </c>
      <c r="C103" s="0" t="n">
        <v>12702245</v>
      </c>
    </row>
    <row r="104" customFormat="false" ht="12.8" hidden="false" customHeight="false" outlineLevel="0" collapsed="false">
      <c r="A104" s="0" t="n">
        <v>151</v>
      </c>
      <c r="B104" s="110" t="n">
        <v>6121.12459437844</v>
      </c>
      <c r="C104" s="0" t="n">
        <v>12610735</v>
      </c>
    </row>
    <row r="105" customFormat="false" ht="12.8" hidden="false" customHeight="false" outlineLevel="0" collapsed="false">
      <c r="A105" s="0" t="n">
        <v>152</v>
      </c>
      <c r="B105" s="110" t="n">
        <v>6111.8565697505</v>
      </c>
      <c r="C105" s="0" t="n">
        <v>12704769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8" colorId="64" zoomScale="110" zoomScaleNormal="110" zoomScalePageLayoutView="100" workbookViewId="0">
      <pane xSplit="2" ySplit="0" topLeftCell="BF8" activePane="topRight" state="frozen"/>
      <selection pane="topLeft" activeCell="A8" activeCellId="0" sqref="A8"/>
      <selection pane="topRight" activeCell="BO35" activeCellId="0" sqref="BO35"/>
    </sheetView>
  </sheetViews>
  <sheetFormatPr defaultColWidth="8.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12.17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fals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false" hidden="false" outlineLevel="0" max="68" min="66" style="3" width="8.86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7</v>
      </c>
      <c r="D1" s="13"/>
      <c r="E1" s="13" t="s">
        <v>8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">
        <v>21</v>
      </c>
      <c r="AF1" s="1" t="s">
        <v>22</v>
      </c>
      <c r="AG1" s="1" t="s">
        <v>1</v>
      </c>
      <c r="AH1" s="1" t="s">
        <v>23</v>
      </c>
      <c r="AI1" s="1"/>
      <c r="AJ1" s="1" t="s">
        <v>24</v>
      </c>
      <c r="AK1" s="16" t="s">
        <v>25</v>
      </c>
      <c r="AL1" s="16"/>
      <c r="AM1" s="17" t="s">
        <v>26</v>
      </c>
      <c r="AN1" s="17"/>
      <c r="AO1" s="18" t="s">
        <v>27</v>
      </c>
      <c r="AP1" s="19" t="s">
        <v>28</v>
      </c>
      <c r="AQ1" s="17" t="s">
        <v>29</v>
      </c>
      <c r="AR1" s="17"/>
      <c r="AS1" s="17" t="s">
        <v>30</v>
      </c>
      <c r="AT1" s="17"/>
      <c r="AU1" s="1" t="s">
        <v>31</v>
      </c>
      <c r="AV1" s="1" t="s">
        <v>32</v>
      </c>
      <c r="AW1" s="1"/>
      <c r="AX1" s="1" t="s">
        <v>33</v>
      </c>
      <c r="AY1" s="1"/>
      <c r="AZ1" s="1" t="s">
        <v>34</v>
      </c>
      <c r="BA1" s="1"/>
      <c r="BB1" s="1" t="s">
        <v>35</v>
      </c>
      <c r="BC1" s="1" t="s">
        <v>36</v>
      </c>
      <c r="BD1" s="1" t="s">
        <v>37</v>
      </c>
      <c r="BE1" s="1"/>
      <c r="BF1" s="1" t="s">
        <v>38</v>
      </c>
      <c r="BG1" s="1"/>
      <c r="BH1" s="1"/>
      <c r="BI1" s="1" t="s">
        <v>39</v>
      </c>
      <c r="BJ1" s="1"/>
      <c r="BK1" s="1" t="s">
        <v>40</v>
      </c>
      <c r="BL1" s="1" t="s">
        <v>41</v>
      </c>
      <c r="BM1" s="1" t="s">
        <v>42</v>
      </c>
      <c r="BN1" s="1" t="s">
        <v>43</v>
      </c>
      <c r="BO1" s="16" t="s">
        <v>44</v>
      </c>
      <c r="BP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49</v>
      </c>
      <c r="AW2" s="21" t="s">
        <v>47</v>
      </c>
      <c r="AX2" s="2" t="s">
        <v>49</v>
      </c>
      <c r="AY2" s="2" t="s">
        <v>47</v>
      </c>
      <c r="AZ2" s="2" t="s">
        <v>50</v>
      </c>
      <c r="BA2" s="2" t="s">
        <v>51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4" t="n">
        <f aca="false">AA3/AG3</f>
        <v>-0.00557535566651906</v>
      </c>
      <c r="AK3" s="20" t="n">
        <v>2014</v>
      </c>
      <c r="AL3" s="25" t="n">
        <f aca="false">(SUM(AA3:AA6)/AVERAGE(AG3:AG6))</f>
        <v>-0.0196925047215125</v>
      </c>
      <c r="AM3" s="25"/>
      <c r="AN3" s="25"/>
      <c r="AO3" s="25"/>
      <c r="AP3" s="25"/>
      <c r="AQ3" s="4" t="s">
        <v>52</v>
      </c>
      <c r="AR3" s="25" t="s">
        <v>53</v>
      </c>
      <c r="AS3" s="25" t="s">
        <v>52</v>
      </c>
      <c r="AT3" s="25" t="s">
        <v>53</v>
      </c>
      <c r="AU3" s="26"/>
      <c r="AV3" s="2" t="n">
        <v>10923418</v>
      </c>
      <c r="BI3" s="24" t="n">
        <f aca="false">S3/AG3</f>
        <v>0.0126417118087272</v>
      </c>
      <c r="BJ3" s="2" t="n">
        <v>2014</v>
      </c>
      <c r="BK3" s="24" t="n">
        <f aca="false">(SUM(S3:S6)/AVERAGE(AG3:AG6))</f>
        <v>0.0539797598100557</v>
      </c>
      <c r="BL3" s="24" t="n">
        <f aca="false">(SUM(O3:O6)/AVERAGE(AG3:AG6))</f>
        <v>0.0125202302384808</v>
      </c>
      <c r="BM3" s="24" t="n">
        <f aca="false">(SUM(C3:C6)/AVERAGE(AG3:AG6))</f>
        <v>0.0611520342930874</v>
      </c>
      <c r="BN3" s="24" t="n">
        <f aca="false">(SUM(H3:H6)+SUM(J3:J6))/AVERAGE(AG3:AG6)</f>
        <v>0</v>
      </c>
      <c r="BO3" s="25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4" t="n">
        <f aca="false">AA4/AG4</f>
        <v>-0.00335948595193884</v>
      </c>
      <c r="AK4" s="20" t="n">
        <v>2015</v>
      </c>
      <c r="AL4" s="25" t="n">
        <f aca="false">SUM(AB14:AB17)/AVERAGE(AG14:AG17)</f>
        <v>-0.032874367663993</v>
      </c>
      <c r="AM4" s="25"/>
      <c r="AN4" s="25"/>
      <c r="AO4" s="25"/>
      <c r="AP4" s="25"/>
      <c r="AQ4" s="4" t="n">
        <v>545118865</v>
      </c>
      <c r="AR4" s="4" t="n">
        <f aca="false">AQ4</f>
        <v>545118865</v>
      </c>
      <c r="AS4" s="27" t="n">
        <f aca="false">AQ4/AG17</f>
        <v>0.106168675143338</v>
      </c>
      <c r="AT4" s="27" t="n">
        <f aca="false">AR4/AG17</f>
        <v>0.106168675143338</v>
      </c>
      <c r="AU4" s="26"/>
      <c r="AV4" s="2" t="n">
        <v>10933469</v>
      </c>
      <c r="AX4" s="2" t="n">
        <f aca="false">(AV4-AV3)/AV3</f>
        <v>0.000920133240346565</v>
      </c>
      <c r="BI4" s="24" t="n">
        <f aca="false">S4/AG4</f>
        <v>0.0130142715360983</v>
      </c>
      <c r="BJ4" s="2" t="n">
        <v>2015</v>
      </c>
      <c r="BK4" s="24" t="n">
        <f aca="false">SUM(T14:T17)/AVERAGE(AG14:AG17)</f>
        <v>0.0608077142069268</v>
      </c>
      <c r="BL4" s="24" t="n">
        <f aca="false">SUM(P14:P17)/AVERAGE(AG14:AG17)</f>
        <v>0.0139861505051354</v>
      </c>
      <c r="BM4" s="24" t="n">
        <f aca="false">SUM(D14:D17)/AVERAGE(AG14:AG17)</f>
        <v>0.0796959313657844</v>
      </c>
      <c r="BN4" s="24" t="n">
        <f aca="false">(SUM(H14:H17)+SUM(J14:J17))/AVERAGE(AG14:AG17)</f>
        <v>0</v>
      </c>
      <c r="BO4" s="25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4" t="n">
        <f aca="false">AA5/AG5</f>
        <v>-0.00666958282858511</v>
      </c>
      <c r="AK5" s="20" t="n">
        <v>2016</v>
      </c>
      <c r="AL5" s="25" t="n">
        <f aca="false">SUM(AB18:AB21)/AVERAGE(AG18:AG21)</f>
        <v>-0.0327697671041841</v>
      </c>
      <c r="AM5" s="25"/>
      <c r="AN5" s="25"/>
      <c r="AO5" s="25"/>
      <c r="AP5" s="25"/>
      <c r="AQ5" s="4" t="n">
        <v>527406836</v>
      </c>
      <c r="AR5" s="4" t="n">
        <f aca="false">AQ5</f>
        <v>527406836</v>
      </c>
      <c r="AS5" s="27" t="n">
        <f aca="false">AQ5/AG21</f>
        <v>0.104276181437413</v>
      </c>
      <c r="AT5" s="27" t="n">
        <f aca="false">AR5/AG21</f>
        <v>0.104276181437413</v>
      </c>
      <c r="AU5" s="26"/>
      <c r="AV5" s="2" t="n">
        <v>10927942</v>
      </c>
      <c r="AX5" s="2" t="n">
        <f aca="false">(AV5-AV4)/AV4</f>
        <v>-0.000505512020018532</v>
      </c>
      <c r="BI5" s="24" t="n">
        <f aca="false">S5/AG5</f>
        <v>0.0126410582013536</v>
      </c>
      <c r="BJ5" s="2" t="n">
        <v>2016</v>
      </c>
      <c r="BK5" s="24" t="n">
        <f aca="false">SUM(T18:T21)/AVERAGE(AG18:AG21)</f>
        <v>0.0613992953490797</v>
      </c>
      <c r="BL5" s="24" t="n">
        <f aca="false">SUM(P18:P21)/AVERAGE(AG18:AG21)</f>
        <v>0.0153261534329078</v>
      </c>
      <c r="BM5" s="24" t="n">
        <f aca="false">SUM(D18:D21)/AVERAGE(AG18:AG21)</f>
        <v>0.078842909020356</v>
      </c>
      <c r="BN5" s="24" t="n">
        <f aca="false">(SUM(H18:H21)+SUM(J18:J21))/AVERAGE(AG18:AG21)</f>
        <v>3.99679724492795E-005</v>
      </c>
      <c r="BO5" s="25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4" t="n">
        <f aca="false">AA6/AG6</f>
        <v>-0.00426052079677135</v>
      </c>
      <c r="AK6" s="20" t="n">
        <v>2017</v>
      </c>
      <c r="AL6" s="25" t="n">
        <f aca="false">SUM(AB22:AB25)/AVERAGE(AG22:AG25)</f>
        <v>-0.0365702872794049</v>
      </c>
      <c r="AM6" s="4" t="n">
        <f aca="false">41598953.80094*100/AVERAGE(AF22:AF25)</f>
        <v>22247411.6609202</v>
      </c>
      <c r="AN6" s="25"/>
      <c r="AO6" s="25"/>
      <c r="AP6" s="4" t="n">
        <v>46349018</v>
      </c>
      <c r="AQ6" s="4" t="n">
        <v>580675520</v>
      </c>
      <c r="AR6" s="4" t="n">
        <f aca="false">AQ6</f>
        <v>580675520</v>
      </c>
      <c r="AS6" s="27" t="n">
        <f aca="false">AQ6/AG25</f>
        <v>0.109878373387073</v>
      </c>
      <c r="AT6" s="27" t="n">
        <f aca="false">AR6/AG25</f>
        <v>0.109878373387073</v>
      </c>
      <c r="AU6" s="26"/>
      <c r="AV6" s="2" t="n">
        <v>11163575</v>
      </c>
      <c r="AX6" s="2" t="n">
        <f aca="false">(AV6-AV5)/AV5</f>
        <v>0.021562431425789</v>
      </c>
      <c r="BI6" s="24" t="n">
        <f aca="false">S6/AG6</f>
        <v>0.0157201971181867</v>
      </c>
      <c r="BJ6" s="2" t="n">
        <v>2017</v>
      </c>
      <c r="BK6" s="24" t="n">
        <f aca="false">SUM(T22:T25)/AVERAGE(AG22:AG25)</f>
        <v>0.0633037968193994</v>
      </c>
      <c r="BL6" s="24" t="n">
        <f aca="false">SUM(P22:P25)/AVERAGE(AG22:AG25)</f>
        <v>0.0188946401242052</v>
      </c>
      <c r="BM6" s="24" t="n">
        <f aca="false">SUM(D22:D25)/AVERAGE(AG22:AG25)</f>
        <v>0.0809794439745991</v>
      </c>
      <c r="BN6" s="24" t="n">
        <f aca="false">(SUM(H22:H25)+SUM(J22:J25))/AVERAGE(AG22:AG25)</f>
        <v>0.000543614659112845</v>
      </c>
      <c r="BO6" s="25" t="n">
        <f aca="false">AL6-BN6</f>
        <v>-0.0371139019385177</v>
      </c>
      <c r="BP6" s="26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4"/>
      <c r="AJ7" s="24"/>
      <c r="AK7" s="20" t="n">
        <f aca="false">AK6+1</f>
        <v>2018</v>
      </c>
      <c r="AL7" s="25" t="n">
        <f aca="false">SUM(AB26:AB29)/AVERAGE(AG26:AG29)</f>
        <v>-0.0358092776478131</v>
      </c>
      <c r="AM7" s="4" t="n">
        <v>20644316.2443057</v>
      </c>
      <c r="AN7" s="25" t="n">
        <f aca="false">AM7/AVERAGE(AG26:AG29)</f>
        <v>0.004</v>
      </c>
      <c r="AO7" s="25" t="n">
        <f aca="false">AVERAGE(AG26:AG29)/AVERAGE(AG22:AG25)-1</f>
        <v>-0.0248179244456034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7" t="n">
        <f aca="false">AQ7/AG29</f>
        <v>0.111396591795845</v>
      </c>
      <c r="AT7" s="27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4" t="n">
        <f aca="false">T14/AG14</f>
        <v>0.0139500372433035</v>
      </c>
      <c r="BJ7" s="2" t="n">
        <f aca="false">BJ6+1</f>
        <v>2018</v>
      </c>
      <c r="BK7" s="24" t="n">
        <f aca="false">SUM(T26:T29)/AVERAGE(AG26:AG29)</f>
        <v>0.0590531695768481</v>
      </c>
      <c r="BL7" s="24" t="n">
        <f aca="false">SUM(P26:P29)/AVERAGE(AG26:AG29)</f>
        <v>0.0172453386412712</v>
      </c>
      <c r="BM7" s="24" t="n">
        <f aca="false">SUM(D26:D29)/AVERAGE(AG26:AG29)</f>
        <v>0.07761710858339</v>
      </c>
      <c r="BN7" s="24" t="n">
        <f aca="false">(SUM(H26:H29)+SUM(J26:J29))/AVERAGE(AG26:AG29)</f>
        <v>0.000951746738783257</v>
      </c>
      <c r="BO7" s="25" t="n">
        <f aca="false">AL7-BN7</f>
        <v>-0.0367610243865964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28"/>
      <c r="AI8" s="4"/>
      <c r="AJ8" s="24"/>
      <c r="AK8" s="20" t="n">
        <f aca="false">AK7+1</f>
        <v>2019</v>
      </c>
      <c r="AL8" s="25" t="n">
        <f aca="false">SUM(AB30:AB33)/AVERAGE(AG30:AG33)</f>
        <v>-0.0350754106814416</v>
      </c>
      <c r="AM8" s="4" t="n">
        <v>19740259.6575456</v>
      </c>
      <c r="AN8" s="25" t="n">
        <f aca="false">AM8/AVERAGE(AG30:AG33)</f>
        <v>0.00394719490851168</v>
      </c>
      <c r="AO8" s="25" t="n">
        <f aca="false">AVERAGE(AG30:AG33)/AVERAGE(AG26:AG29)-1</f>
        <v>-0.031</v>
      </c>
      <c r="AP8" s="4" t="n">
        <v>10349825.4547267</v>
      </c>
      <c r="AQ8" s="4" t="n">
        <f aca="false"> (1718032-59029)*1000*100/AF32</f>
        <v>417239344.620462</v>
      </c>
      <c r="AR8" s="4" t="n">
        <f aca="false">AQ8</f>
        <v>417239344.620462</v>
      </c>
      <c r="AS8" s="27" t="n">
        <f aca="false">AQ8/AG33</f>
        <v>0.0909586159959174</v>
      </c>
      <c r="AT8" s="27" t="n">
        <f aca="false">AR8/AG33</f>
        <v>0.0909586159959174</v>
      </c>
      <c r="AU8" s="26"/>
      <c r="AV8" s="2" t="n">
        <v>11082939</v>
      </c>
      <c r="AX8" s="2" t="n">
        <f aca="false">(AV8-AV7)/AV7</f>
        <v>0.00641144738254397</v>
      </c>
      <c r="BI8" s="24" t="n">
        <f aca="false">T15/AG15</f>
        <v>0.014606680200323</v>
      </c>
      <c r="BJ8" s="2" t="n">
        <f aca="false">BJ7+1</f>
        <v>2019</v>
      </c>
      <c r="BK8" s="24" t="n">
        <f aca="false">SUM(T30:T33)/AVERAGE(AG30:AG33)</f>
        <v>0.0536812095027925</v>
      </c>
      <c r="BL8" s="24" t="n">
        <f aca="false">SUM(P30:P33)/AVERAGE(AG30:AG33)</f>
        <v>0.0153364016427997</v>
      </c>
      <c r="BM8" s="24" t="n">
        <f aca="false">SUM(D30:D33)/AVERAGE(AG30:AG33)</f>
        <v>0.0734202185414344</v>
      </c>
      <c r="BN8" s="24" t="n">
        <f aca="false">(SUM(H30:H33)+SUM(J30:J33))/AVERAGE(AG30:AG33)</f>
        <v>0.00085588684841794</v>
      </c>
      <c r="BO8" s="25" t="n">
        <f aca="false">AL8-BN8</f>
        <v>-0.0359312975298596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 t="n">
        <f aca="false">AK8+1</f>
        <v>2020</v>
      </c>
      <c r="AL9" s="25" t="n">
        <f aca="false">SUM(AB34:AB37)/AVERAGE(AG34:AG37)</f>
        <v>-0.0324696439624981</v>
      </c>
      <c r="AM9" s="4" t="n">
        <v>18862810.403066</v>
      </c>
      <c r="AN9" s="25" t="n">
        <f aca="false">AM9/AVERAGE(AG34:AG37)</f>
        <v>0.00377174315205844</v>
      </c>
      <c r="AO9" s="25" t="n">
        <f aca="false">AVERAGE(AG34:AG37)/AVERAGE(AG30:AG33)-1</f>
        <v>0</v>
      </c>
      <c r="AP9" s="29" t="n">
        <f aca="false">((((((AP8*((1+AO9)^(1/12))-AM9/12)*((1+AO9)^(1/12))-AM9/12)*((1+AO9)^(1/12))-AM9/12)*((1+AO9)^(1/12))-AM9/12)*((1+AO9)^(1/12))-AM9/12)*((1+AO9)^(1/12))-AM9/12)*((1+AO9)^(1/12))-AM9/12</f>
        <v>-653480.613728462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7" t="n">
        <f aca="false">AQ9/AG37</f>
        <v>0.0794569090341755</v>
      </c>
      <c r="AT9" s="27" t="n">
        <f aca="false">AR9/AG37</f>
        <v>0.0778357400831391</v>
      </c>
      <c r="AV9" s="2" t="n">
        <v>11339977</v>
      </c>
      <c r="AX9" s="2" t="n">
        <f aca="false">(AV9-AV8)/AV8</f>
        <v>0.0231922236511452</v>
      </c>
      <c r="BI9" s="24" t="n">
        <f aca="false">T16/AG16</f>
        <v>0.0146909914143996</v>
      </c>
      <c r="BJ9" s="2" t="n">
        <f aca="false">BJ8+1</f>
        <v>2020</v>
      </c>
      <c r="BK9" s="24" t="n">
        <f aca="false">SUM(T34:T37)/AVERAGE(AG34:AG37)</f>
        <v>0.0538672671417272</v>
      </c>
      <c r="BL9" s="24" t="n">
        <f aca="false">SUM(P34:P37)/AVERAGE(AG34:AG37)</f>
        <v>0.013445742412835</v>
      </c>
      <c r="BM9" s="24" t="n">
        <f aca="false">SUM(D34:D37)/AVERAGE(AG34:AG37)</f>
        <v>0.0728911686913903</v>
      </c>
      <c r="BN9" s="24" t="n">
        <f aca="false">(SUM(H34:H37)+SUM(J34:J37))/AVERAGE(AG34:AG37)</f>
        <v>0.0011170335520504</v>
      </c>
      <c r="BO9" s="25" t="n">
        <f aca="false">AL9-BN9</f>
        <v>-0.0335866775145485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 t="n">
        <f aca="false">AK9+1</f>
        <v>2021</v>
      </c>
      <c r="AL10" s="25" t="n">
        <f aca="false">SUM(AB38:AB41)/AVERAGE(AG38:AG41)</f>
        <v>-0.039122021790782</v>
      </c>
      <c r="AM10" s="4" t="n">
        <v>17835539.214349</v>
      </c>
      <c r="AN10" s="25" t="n">
        <f aca="false">AM10/AVERAGE(AG38:AG41)</f>
        <v>0.00343974474582352</v>
      </c>
      <c r="AO10" s="25" t="n">
        <f aca="false">AVERAGE(AG38:AG41)/AVERAGE(AG34:AG37)-1</f>
        <v>0.0368017910643932</v>
      </c>
      <c r="AP10" s="25"/>
      <c r="AQ10" s="4" t="n">
        <f aca="false">AQ9*(1+AO10)</f>
        <v>432594499.805028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405633804.8813</v>
      </c>
      <c r="AS10" s="27" t="n">
        <f aca="false">AQ10/AG41</f>
        <v>0.0835211596388159</v>
      </c>
      <c r="AT10" s="27" t="n">
        <f aca="false">AR10/AG41</f>
        <v>0.0783158495719681</v>
      </c>
      <c r="AV10" s="2" t="n">
        <v>11479064</v>
      </c>
      <c r="AX10" s="2" t="n">
        <f aca="false">(AV10-AV9)/AV9</f>
        <v>0.0122651924249935</v>
      </c>
      <c r="BI10" s="24" t="n">
        <f aca="false">T17/AG17</f>
        <v>0.0175896394888492</v>
      </c>
      <c r="BJ10" s="2" t="n">
        <f aca="false">BJ9+1</f>
        <v>2021</v>
      </c>
      <c r="BK10" s="24" t="n">
        <f aca="false">SUM(T38:T41)/AVERAGE(AG38:AG41)</f>
        <v>0.0515174557133131</v>
      </c>
      <c r="BL10" s="24" t="n">
        <f aca="false">SUM(P38:P41)/AVERAGE(AG38:AG41)</f>
        <v>0.0139557089160503</v>
      </c>
      <c r="BM10" s="24" t="n">
        <f aca="false">SUM(D38:D41)/AVERAGE(AG38:AG41)</f>
        <v>0.0766837685880448</v>
      </c>
      <c r="BN10" s="24" t="n">
        <f aca="false">(SUM(H38:H41)+SUM(J38:J41))/AVERAGE(AG38:AG41)</f>
        <v>0.00156860649748868</v>
      </c>
      <c r="BO10" s="25" t="n">
        <f aca="false">AL10-BN10</f>
        <v>-0.0406906282882707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 t="n">
        <f aca="false">AK10+1</f>
        <v>2022</v>
      </c>
      <c r="AL11" s="25" t="n">
        <f aca="false">SUM(AB42:AB45)/AVERAGE(AG42:AG45)</f>
        <v>-0.0416022197130479</v>
      </c>
      <c r="AM11" s="4" t="n">
        <v>16827143.6015023</v>
      </c>
      <c r="AN11" s="25" t="n">
        <f aca="false">AM11/AVERAGE(AG42:AG45)</f>
        <v>0.00323015306780431</v>
      </c>
      <c r="AO11" s="25" t="n">
        <f aca="false">AVERAGE(AG42:AG45)/AVERAGE(AG38:AG41)-1</f>
        <v>0.00467887452570359</v>
      </c>
      <c r="AP11" s="25"/>
      <c r="AQ11" s="4" t="n">
        <f aca="false">AQ10*(1+AO11)</f>
        <v>434618555.190125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390668515.827194</v>
      </c>
      <c r="AS11" s="27" t="n">
        <f aca="false">AQ11/AG45</f>
        <v>0.0830934138346539</v>
      </c>
      <c r="AT11" s="27" t="n">
        <f aca="false">AR11/AG45</f>
        <v>0.0746907380509754</v>
      </c>
      <c r="AV11" s="2" t="n">
        <v>11462881</v>
      </c>
      <c r="AX11" s="2" t="n">
        <f aca="false">(AV11-AV10)/AV10</f>
        <v>-0.00140978393360295</v>
      </c>
      <c r="BI11" s="24" t="n">
        <f aca="false">T18/AG18</f>
        <v>0.014872835347451</v>
      </c>
      <c r="BJ11" s="2" t="n">
        <f aca="false">BJ10+1</f>
        <v>2022</v>
      </c>
      <c r="BK11" s="24" t="n">
        <f aca="false">SUM(T42:T45)/AVERAGE(AG42:AG45)</f>
        <v>0.0505171380926212</v>
      </c>
      <c r="BL11" s="24" t="n">
        <f aca="false">SUM(P42:P45)/AVERAGE(AG42:AG45)</f>
        <v>0.0138578546668957</v>
      </c>
      <c r="BM11" s="24" t="n">
        <f aca="false">SUM(D42:D45)/AVERAGE(AG42:AG45)</f>
        <v>0.0782615031387735</v>
      </c>
      <c r="BN11" s="24" t="n">
        <f aca="false">(SUM(H42:H45)+SUM(J42:J45))/AVERAGE(AG42:AG45)</f>
        <v>0.00193584733693326</v>
      </c>
      <c r="BO11" s="25" t="n">
        <f aca="false">AL11-BN11</f>
        <v>-0.0435380670499812</v>
      </c>
      <c r="BP11" s="26" t="n">
        <f aca="false">BM11+BN11</f>
        <v>0.0801973504757067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 t="n">
        <f aca="false">AK11+1</f>
        <v>2023</v>
      </c>
      <c r="AL12" s="25" t="n">
        <f aca="false">SUM(AB46:AB49)/AVERAGE(AG46:AG49)</f>
        <v>-0.0448682682808476</v>
      </c>
      <c r="AM12" s="4" t="n">
        <v>15842663.6881786</v>
      </c>
      <c r="AN12" s="25" t="n">
        <f aca="false">AM12/AVERAGE(AG46:AG49)</f>
        <v>0.00300621822574861</v>
      </c>
      <c r="AO12" s="25" t="n">
        <f aca="false">AVERAGE(AG46:AG49)/AVERAGE(AG42:AG45)-1</f>
        <v>0.0116269752024145</v>
      </c>
      <c r="AP12" s="25"/>
      <c r="AQ12" s="4" t="n">
        <f aca="false">AQ11*(1+AO12)</f>
        <v>439671854.35383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379283895.464054</v>
      </c>
      <c r="AS12" s="27" t="n">
        <f aca="false">AQ12/AG49</f>
        <v>0.082896215092813</v>
      </c>
      <c r="AT12" s="27" t="n">
        <f aca="false">AR12/AG49</f>
        <v>0.0715106028923235</v>
      </c>
      <c r="AV12" s="2" t="n">
        <v>11332510</v>
      </c>
      <c r="AX12" s="2" t="n">
        <f aca="false">(AV12-AV11)/AV11</f>
        <v>-0.0113733188017916</v>
      </c>
      <c r="BI12" s="24" t="n">
        <f aca="false">T19/AG19</f>
        <v>0.0151159457859463</v>
      </c>
      <c r="BJ12" s="2" t="n">
        <f aca="false">BJ11+1</f>
        <v>2023</v>
      </c>
      <c r="BK12" s="24" t="n">
        <f aca="false">SUM(T46:T49)/AVERAGE(AG46:AG49)</f>
        <v>0.0509538535048551</v>
      </c>
      <c r="BL12" s="24" t="n">
        <f aca="false">SUM(P46:P49)/AVERAGE(AG46:AG49)</f>
        <v>0.0143730749774785</v>
      </c>
      <c r="BM12" s="24" t="n">
        <f aca="false">SUM(D46:D49)/AVERAGE(AG46:AG49)</f>
        <v>0.0814490468082242</v>
      </c>
      <c r="BN12" s="24" t="n">
        <f aca="false">(SUM(H46:H49)+SUM(J46:J49))/AVERAGE(AG46:AG49)</f>
        <v>0.00234281480640892</v>
      </c>
      <c r="BO12" s="25" t="n">
        <f aca="false">AL12-BN12</f>
        <v>-0.0472110830872565</v>
      </c>
      <c r="BP12" s="26" t="n">
        <f aca="false">BM12+BN12</f>
        <v>0.0837918616146331</v>
      </c>
    </row>
    <row r="13" customFormat="false" ht="12.8" hidden="false" customHeight="false" outlineLevel="0" collapsed="false">
      <c r="C13" s="3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12"/>
      <c r="AJ13" s="26"/>
      <c r="AK13" s="32" t="n">
        <f aca="false">AK12+1</f>
        <v>2024</v>
      </c>
      <c r="AL13" s="33" t="n">
        <f aca="false">SUM(AB50:AB53)/AVERAGE(AG50:AG53)</f>
        <v>-0.0461635445541264</v>
      </c>
      <c r="AM13" s="12" t="n">
        <v>14900507.1403892</v>
      </c>
      <c r="AN13" s="33" t="n">
        <f aca="false">AM13/AVERAGE(AG50:AG53)</f>
        <v>0.00279661982992374</v>
      </c>
      <c r="AO13" s="33" t="n">
        <f aca="false">'GDP evolution by scenario'!G49</f>
        <v>0.0110203974479668</v>
      </c>
      <c r="AP13" s="33"/>
      <c r="AQ13" s="12" t="n">
        <f aca="false">AQ12*(1+AO13)</f>
        <v>444517212.935494</v>
      </c>
      <c r="AR13" s="12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368488133.842586</v>
      </c>
      <c r="AS13" s="34" t="n">
        <f aca="false">AQ13/AG53</f>
        <v>0.0829182893155418</v>
      </c>
      <c r="AT13" s="34" t="n">
        <f aca="false">AR13/AG53</f>
        <v>0.0687361586956983</v>
      </c>
      <c r="BI13" s="26" t="n">
        <f aca="false">T20/AG20</f>
        <v>0.0144391319129772</v>
      </c>
      <c r="BJ13" s="0" t="n">
        <f aca="false">BJ12+1</f>
        <v>2024</v>
      </c>
      <c r="BK13" s="26" t="n">
        <f aca="false">SUM(T50:T53)/AVERAGE(AG50:AG53)</f>
        <v>0.0511370463283649</v>
      </c>
      <c r="BL13" s="26" t="n">
        <f aca="false">SUM(P50:P53)/AVERAGE(AG50:AG53)</f>
        <v>0.0145516562070092</v>
      </c>
      <c r="BM13" s="26" t="n">
        <f aca="false">SUM(D50:D53)/AVERAGE(AG50:AG53)</f>
        <v>0.082748934675482</v>
      </c>
      <c r="BN13" s="26" t="n">
        <f aca="false">(SUM(H50:H53)+SUM(J50:J53))/AVERAGE(AG50:AG53)</f>
        <v>0.00274931599721216</v>
      </c>
      <c r="BO13" s="33" t="n">
        <f aca="false">AL13-BN13</f>
        <v>-0.0489128605513385</v>
      </c>
      <c r="BP13" s="26" t="n">
        <f aca="false">BM13+BN13</f>
        <v>0.0854982506726942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35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35" t="n">
        <f aca="false">'Central pensions'!M14</f>
        <v>0</v>
      </c>
      <c r="J14" s="6" t="n">
        <f aca="false">'Central pensions'!W14</f>
        <v>0</v>
      </c>
      <c r="K14" s="6"/>
      <c r="L14" s="35" t="n">
        <f aca="false">'Central pensions'!N14</f>
        <v>2735454.99361358</v>
      </c>
      <c r="M14" s="35"/>
      <c r="N14" s="35" t="n">
        <f aca="false">'Central pensions'!L14</f>
        <v>691939.443819597</v>
      </c>
      <c r="O14" s="6"/>
      <c r="P14" s="6" t="n">
        <f aca="false">'Central pensions'!X14</f>
        <v>18001135.6304208</v>
      </c>
      <c r="Q14" s="35"/>
      <c r="R14" s="35" t="n">
        <f aca="false">'Central SIPA income'!G9</f>
        <v>17909219.7770895</v>
      </c>
      <c r="S14" s="35"/>
      <c r="T14" s="6" t="n">
        <f aca="false">'Central SIPA income'!J9</f>
        <v>68477454.0402253</v>
      </c>
      <c r="U14" s="6"/>
      <c r="V14" s="35" t="n">
        <f aca="false">'Central SIPA income'!F9</f>
        <v>135449.214417351</v>
      </c>
      <c r="W14" s="35"/>
      <c r="X14" s="35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23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-0.047264214448529</v>
      </c>
      <c r="AM14" s="6" t="n">
        <v>13946867.9480024</v>
      </c>
      <c r="AN14" s="38" t="n">
        <f aca="false">AM14/AVERAGE(AG54:AG57)</f>
        <v>0.00256715944551361</v>
      </c>
      <c r="AO14" s="38" t="n">
        <f aca="false">'GDP evolution by scenario'!G53</f>
        <v>0.0196619852503208</v>
      </c>
      <c r="AP14" s="38"/>
      <c r="AQ14" s="6" t="n">
        <f aca="false">AQ13*(1+AO14)</f>
        <v>453257303.819745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361661230.415486</v>
      </c>
      <c r="AS14" s="39" t="n">
        <f aca="false">AQ14/AG57</f>
        <v>0.0827385216407952</v>
      </c>
      <c r="AT14" s="39" t="n">
        <f aca="false">AR14/AG57</f>
        <v>0.0660183857760148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0.0512174901908544</v>
      </c>
      <c r="BL14" s="36" t="n">
        <f aca="false">SUM(P54:P57)/AVERAGE(AG54:AG57)</f>
        <v>0.0146253580997147</v>
      </c>
      <c r="BM14" s="36" t="n">
        <f aca="false">SUM(D54:D57)/AVERAGE(AG54:AG57)</f>
        <v>0.0838563465396687</v>
      </c>
      <c r="BN14" s="36" t="n">
        <f aca="false">(SUM(H54:H57)+SUM(J54:J57))/AVERAGE(AG54:AG57)</f>
        <v>0.00370082095488867</v>
      </c>
      <c r="BO14" s="38" t="n">
        <f aca="false">AL14-BN14</f>
        <v>-0.0509650354034177</v>
      </c>
      <c r="BP14" s="26" t="n">
        <f aca="false">BM14+BN14</f>
        <v>0.0875571674945573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8" t="n">
        <f aca="false">'Central pensions'!Q15</f>
        <v>107958694.759278</v>
      </c>
      <c r="E15" s="8"/>
      <c r="F15" s="42" t="n">
        <f aca="false">'Central pensions'!I15</f>
        <v>19622770.7038608</v>
      </c>
      <c r="G15" s="8" t="n">
        <f aca="false">'Central pensions'!K15</f>
        <v>0</v>
      </c>
      <c r="H15" s="8" t="n">
        <f aca="false">'Central pensions'!V15</f>
        <v>0</v>
      </c>
      <c r="I15" s="42" t="n">
        <f aca="false">'Central pensions'!M15</f>
        <v>0</v>
      </c>
      <c r="J15" s="8" t="n">
        <f aca="false">'Central pensions'!W15</f>
        <v>0</v>
      </c>
      <c r="K15" s="8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8"/>
      <c r="P15" s="8" t="n">
        <f aca="false">'Central pensions'!X15</f>
        <v>17260864.0964791</v>
      </c>
      <c r="Q15" s="42"/>
      <c r="R15" s="42" t="n">
        <f aca="false">'Central SIPA income'!G10</f>
        <v>22054908.2295974</v>
      </c>
      <c r="S15" s="42"/>
      <c r="T15" s="8" t="n">
        <f aca="false">'Central SIPA income'!J10</f>
        <v>84328853.1522551</v>
      </c>
      <c r="U15" s="8"/>
      <c r="V15" s="42" t="n">
        <f aca="false">'Central SIPA income'!F10</f>
        <v>151084.142402353</v>
      </c>
      <c r="W15" s="42"/>
      <c r="X15" s="42" t="n">
        <f aca="false">'Central SIPA income'!M10</f>
        <v>379479.806947783</v>
      </c>
      <c r="Y15" s="8"/>
      <c r="Z15" s="8" t="n">
        <f aca="false">R15+V15-N15-L15-F15</f>
        <v>-695000.672123723</v>
      </c>
      <c r="AA15" s="8"/>
      <c r="AB15" s="8" t="n">
        <f aca="false">T15-P15-D15</f>
        <v>-40890705.7035024</v>
      </c>
      <c r="AC15" s="23"/>
      <c r="AD15" s="8" t="n">
        <v>5951478855.3666</v>
      </c>
      <c r="AE15" s="8" t="n">
        <v>791235.96554167</v>
      </c>
      <c r="AF15" s="8" t="n">
        <v>106.73436665</v>
      </c>
      <c r="AG15" s="8" t="n">
        <f aca="false">AE15/$AE$6*$AD$6</f>
        <v>5773307281.03367</v>
      </c>
      <c r="AH15" s="8"/>
      <c r="AI15" s="8"/>
      <c r="AJ15" s="43" t="n">
        <f aca="false">AB15/AG15</f>
        <v>-0.00708271770633715</v>
      </c>
      <c r="AK15" s="44" t="n">
        <f aca="false">AK14+1</f>
        <v>2026</v>
      </c>
      <c r="AL15" s="45" t="n">
        <f aca="false">SUM(AB58:AB61)/AVERAGE(AG58:AG61)</f>
        <v>-0.0472431579453397</v>
      </c>
      <c r="AM15" s="8" t="n">
        <v>13032040.9288315</v>
      </c>
      <c r="AN15" s="45" t="n">
        <f aca="false">AM15/AVERAGE(AG58:AG61)</f>
        <v>0.00234815214827528</v>
      </c>
      <c r="AO15" s="45" t="n">
        <f aca="false">'GDP evolution by scenario'!G57</f>
        <v>0.0215564169782787</v>
      </c>
      <c r="AP15" s="45"/>
      <c r="AQ15" s="8" t="n">
        <f aca="false">AQ14*(1+AO15)</f>
        <v>463027907.259334</v>
      </c>
      <c r="AR15" s="8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356297048.701242</v>
      </c>
      <c r="AS15" s="46" t="n">
        <f aca="false">AQ15/AG61</f>
        <v>0.0831386475945211</v>
      </c>
      <c r="AT15" s="46" t="n">
        <f aca="false">AR15/AG61</f>
        <v>0.0639746639598327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0.0514207792218132</v>
      </c>
      <c r="BL15" s="43" t="n">
        <f aca="false">SUM(P58:P61)/AVERAGE(AG58:AG61)</f>
        <v>0.0143830860762216</v>
      </c>
      <c r="BM15" s="43" t="n">
        <f aca="false">SUM(D58:D61)/AVERAGE(AG58:AG61)</f>
        <v>0.0842808510909313</v>
      </c>
      <c r="BN15" s="43" t="n">
        <f aca="false">(SUM(H58:H61)+SUM(J58:J61))/AVERAGE(AG58:AG61)</f>
        <v>0.00478683799600491</v>
      </c>
      <c r="BO15" s="45" t="n">
        <f aca="false">AL15-BN15</f>
        <v>-0.0520299959413446</v>
      </c>
      <c r="BP15" s="26" t="n">
        <f aca="false">BM15+BN15</f>
        <v>0.0890676890869362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8" t="n">
        <f aca="false">'Central pensions'!Q16</f>
        <v>104676876.044301</v>
      </c>
      <c r="E16" s="8"/>
      <c r="F16" s="42" t="n">
        <f aca="false">'Central pensions'!I16</f>
        <v>19026261.3047871</v>
      </c>
      <c r="G16" s="8" t="n">
        <f aca="false">'Central pensions'!K16</f>
        <v>0</v>
      </c>
      <c r="H16" s="8" t="n">
        <f aca="false">'Central pensions'!V16</f>
        <v>0</v>
      </c>
      <c r="I16" s="42" t="n">
        <f aca="false">'Central pensions'!M16</f>
        <v>0</v>
      </c>
      <c r="J16" s="8" t="n">
        <f aca="false">'Central pensions'!W16</f>
        <v>0</v>
      </c>
      <c r="K16" s="8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8"/>
      <c r="P16" s="8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8" t="n">
        <f aca="false">'Central SIPA income'!J11</f>
        <v>76995314.5213284</v>
      </c>
      <c r="U16" s="8"/>
      <c r="V16" s="42" t="n">
        <f aca="false">'Central SIPA income'!F11</f>
        <v>149343.027816335</v>
      </c>
      <c r="W16" s="42"/>
      <c r="X16" s="42" t="n">
        <f aca="false">'Central SIPA income'!M11</f>
        <v>375106.62908497</v>
      </c>
      <c r="Y16" s="8"/>
      <c r="Z16" s="8" t="n">
        <f aca="false">R16+V16-N16-L16-F16</f>
        <v>-2436606.029628</v>
      </c>
      <c r="AA16" s="8"/>
      <c r="AB16" s="8" t="n">
        <f aca="false">T16-P16-D16</f>
        <v>-47106472.0598429</v>
      </c>
      <c r="AC16" s="23"/>
      <c r="AD16" s="8" t="n">
        <v>6221730755.7716</v>
      </c>
      <c r="AE16" s="8" t="n">
        <v>718281.265449782</v>
      </c>
      <c r="AF16" s="8" t="n">
        <v>110.48458935</v>
      </c>
      <c r="AG16" s="8" t="n">
        <f aca="false">AE16/$AE$6*$AD$6</f>
        <v>5240988327.43582</v>
      </c>
      <c r="AH16" s="8"/>
      <c r="AI16" s="8"/>
      <c r="AJ16" s="43" t="n">
        <f aca="false">AB16/AG16</f>
        <v>-0.0089880894817581</v>
      </c>
      <c r="AK16" s="44" t="n">
        <f aca="false">AK15+1</f>
        <v>2027</v>
      </c>
      <c r="AL16" s="45" t="n">
        <f aca="false">SUM(AB62:AB65)/AVERAGE(AG62:AG65)</f>
        <v>-0.0455843247707627</v>
      </c>
      <c r="AM16" s="8" t="n">
        <v>12139889.4651339</v>
      </c>
      <c r="AN16" s="45" t="n">
        <f aca="false">AM16/AVERAGE(AG62:AG65)</f>
        <v>0.00213820680086224</v>
      </c>
      <c r="AO16" s="45" t="n">
        <f aca="false">'GDP evolution by scenario'!G61</f>
        <v>0.0230075153867377</v>
      </c>
      <c r="AP16" s="45"/>
      <c r="AQ16" s="8" t="n">
        <f aca="false">AQ15*(1+AO16)</f>
        <v>473681028.960092</v>
      </c>
      <c r="AR16" s="8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352227178.349486</v>
      </c>
      <c r="AS16" s="46" t="n">
        <f aca="false">AQ16/AG65</f>
        <v>0.0824508196236559</v>
      </c>
      <c r="AT16" s="46" t="n">
        <f aca="false">AR16/AG65</f>
        <v>0.0613100752892713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0.0517428818444226</v>
      </c>
      <c r="BL16" s="43" t="n">
        <f aca="false">SUM(P62:P65)/AVERAGE(AG62:AG65)</f>
        <v>0.0140988110205006</v>
      </c>
      <c r="BM16" s="43" t="n">
        <f aca="false">SUM(D62:D65)/AVERAGE(AG62:AG65)</f>
        <v>0.0832283955946847</v>
      </c>
      <c r="BN16" s="43" t="n">
        <f aca="false">(SUM(H62:H65)+SUM(J62:J65))/AVERAGE(AG62:AG65)</f>
        <v>0.00558525413284889</v>
      </c>
      <c r="BO16" s="45" t="n">
        <f aca="false">AL16-BN16</f>
        <v>-0.0511695789036116</v>
      </c>
      <c r="BP16" s="26" t="n">
        <f aca="false">BM16+BN16</f>
        <v>0.0888136497275336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8" t="n">
        <f aca="false">'Central pensions'!Q17</f>
        <v>113257758.110678</v>
      </c>
      <c r="E17" s="8"/>
      <c r="F17" s="42" t="n">
        <f aca="false">'Central pensions'!I17</f>
        <v>20585938.194183</v>
      </c>
      <c r="G17" s="8" t="n">
        <f aca="false">'Central pensions'!K17</f>
        <v>0</v>
      </c>
      <c r="H17" s="8" t="n">
        <f aca="false">'Central pensions'!V17</f>
        <v>0</v>
      </c>
      <c r="I17" s="42" t="n">
        <f aca="false">'Central pensions'!M17</f>
        <v>0</v>
      </c>
      <c r="J17" s="8" t="n">
        <f aca="false">'Central pensions'!W17</f>
        <v>0</v>
      </c>
      <c r="K17" s="8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8"/>
      <c r="P17" s="8" t="n">
        <f aca="false">'Central pensions'!X17</f>
        <v>18941504.348667</v>
      </c>
      <c r="Q17" s="42"/>
      <c r="R17" s="42" t="n">
        <f aca="false">'Central SIPA income'!G12</f>
        <v>23620050.0418994</v>
      </c>
      <c r="S17" s="42"/>
      <c r="T17" s="8" t="n">
        <f aca="false">'Central SIPA income'!J12</f>
        <v>90313308.5250934</v>
      </c>
      <c r="U17" s="8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8"/>
      <c r="Z17" s="8" t="n">
        <f aca="false">R17+V17-N17-L17-F17</f>
        <v>-418869.892108332</v>
      </c>
      <c r="AA17" s="8"/>
      <c r="AB17" s="8" t="n">
        <f aca="false">T17-P17-D17</f>
        <v>-41885953.934252</v>
      </c>
      <c r="AC17" s="23"/>
      <c r="AD17" s="8" t="n">
        <v>6552140231.30253</v>
      </c>
      <c r="AE17" s="8" t="n">
        <v>703681.544169008</v>
      </c>
      <c r="AF17" s="8" t="n">
        <v>115.79241048</v>
      </c>
      <c r="AG17" s="8" t="n">
        <f aca="false">AE17/$AE$6*$AD$6</f>
        <v>5134460463.63523</v>
      </c>
      <c r="AH17" s="8"/>
      <c r="AI17" s="8"/>
      <c r="AJ17" s="43" t="n">
        <f aca="false">AB17/AG17</f>
        <v>-0.00815781019854157</v>
      </c>
      <c r="AK17" s="44" t="n">
        <f aca="false">AK16+1</f>
        <v>2028</v>
      </c>
      <c r="AL17" s="45" t="n">
        <f aca="false">SUM(AB66:AB69)/AVERAGE(AG66:AG69)</f>
        <v>-0.0435313480202907</v>
      </c>
      <c r="AM17" s="8" t="n">
        <v>11273018.6820578</v>
      </c>
      <c r="AN17" s="45" t="n">
        <f aca="false">AM17/AVERAGE(AG66:AG69)</f>
        <v>0.00193812417910339</v>
      </c>
      <c r="AO17" s="45" t="n">
        <f aca="false">'GDP evolution by scenario'!G65</f>
        <v>0.0244566860260387</v>
      </c>
      <c r="AP17" s="45"/>
      <c r="AQ17" s="8" t="n">
        <f aca="false">AQ16*(1+AO17)</f>
        <v>485265697.16186</v>
      </c>
      <c r="AR17" s="8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349442657.63943</v>
      </c>
      <c r="AS17" s="46" t="n">
        <f aca="false">AQ17/AG69</f>
        <v>0.0828564832681094</v>
      </c>
      <c r="AT17" s="46" t="n">
        <f aca="false">AR17/AG69</f>
        <v>0.0596654366570809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0.0519851140861494</v>
      </c>
      <c r="BL17" s="43" t="n">
        <f aca="false">SUM(P66:P69)/AVERAGE(AG66:AG69)</f>
        <v>0.0135469466265712</v>
      </c>
      <c r="BM17" s="43" t="n">
        <f aca="false">SUM(D66:D69)/AVERAGE(AG66:AG69)</f>
        <v>0.0819695154798689</v>
      </c>
      <c r="BN17" s="43" t="n">
        <f aca="false">(SUM(H66:H69)+SUM(J66:J69))/AVERAGE(AG66:AG69)</f>
        <v>0.00638980819743078</v>
      </c>
      <c r="BO17" s="45" t="n">
        <f aca="false">AL17-BN17</f>
        <v>-0.0499211562177215</v>
      </c>
      <c r="BP17" s="26" t="n">
        <f aca="false">BM17+BN17</f>
        <v>0.0883593236772997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35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35" t="n">
        <f aca="false">'Central pensions'!M18</f>
        <v>0</v>
      </c>
      <c r="J18" s="6" t="n">
        <f aca="false">'Central pensions'!W18</f>
        <v>0</v>
      </c>
      <c r="K18" s="6"/>
      <c r="L18" s="35" t="n">
        <f aca="false">'Central pensions'!N18</f>
        <v>2795658.97722293</v>
      </c>
      <c r="M18" s="35"/>
      <c r="N18" s="35" t="n">
        <f aca="false">'Central pensions'!L18</f>
        <v>737462.751726598</v>
      </c>
      <c r="O18" s="6"/>
      <c r="P18" s="6" t="n">
        <f aca="false">'Central pensions'!X18</f>
        <v>18563990.1961244</v>
      </c>
      <c r="Q18" s="35"/>
      <c r="R18" s="35" t="n">
        <f aca="false">'Central SIPA income'!G13</f>
        <v>19233054.6593063</v>
      </c>
      <c r="S18" s="35"/>
      <c r="T18" s="6" t="n">
        <f aca="false">'Central SIPA income'!J13</f>
        <v>73539251.4514011</v>
      </c>
      <c r="U18" s="6"/>
      <c r="V18" s="35" t="n">
        <f aca="false">'Central SIPA income'!F13</f>
        <v>140377.525227439</v>
      </c>
      <c r="W18" s="35"/>
      <c r="X18" s="35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23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-0.0423370704304637</v>
      </c>
      <c r="AM18" s="6" t="n">
        <v>10452476.7322336</v>
      </c>
      <c r="AN18" s="38" t="n">
        <f aca="false">AM18/AVERAGE(AG70:AG73)</f>
        <v>0.00176572899054864</v>
      </c>
      <c r="AO18" s="38" t="n">
        <f aca="false">'GDP evolution by scenario'!G69</f>
        <v>0.0177392759202324</v>
      </c>
      <c r="AP18" s="38"/>
      <c r="AQ18" s="6" t="n">
        <f aca="false">AQ17*(1+AO18)</f>
        <v>493873959.258438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345104326.561453</v>
      </c>
      <c r="AS18" s="39" t="n">
        <f aca="false">AQ18/AG73</f>
        <v>0.0829271185619513</v>
      </c>
      <c r="AT18" s="39" t="n">
        <f aca="false">AR18/AG73</f>
        <v>0.0579469860042333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0" t="n">
        <v>54.2365152508808</v>
      </c>
      <c r="BC18" s="10" t="n">
        <v>12.4538228816634</v>
      </c>
      <c r="BD18" s="10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0.0521393756415516</v>
      </c>
      <c r="BL18" s="36" t="n">
        <f aca="false">SUM(P70:P73)/AVERAGE(AG70:AG73)</f>
        <v>0.0132203063888421</v>
      </c>
      <c r="BM18" s="36" t="n">
        <f aca="false">SUM(D70:D73)/AVERAGE(AG70:AG73)</f>
        <v>0.0812561396831733</v>
      </c>
      <c r="BN18" s="36" t="n">
        <f aca="false">(SUM(H70:H73)+SUM(J70:J73))/AVERAGE(AG70:AG73)</f>
        <v>0.00738755645445607</v>
      </c>
      <c r="BO18" s="38" t="n">
        <f aca="false">AL18-BN18</f>
        <v>-0.0497246268849198</v>
      </c>
      <c r="BP18" s="26" t="n">
        <f aca="false">BM18+BN18</f>
        <v>0.0886436961376293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8" t="n">
        <f aca="false">'Central pensions'!Q19</f>
        <v>102443922.414065</v>
      </c>
      <c r="E19" s="8"/>
      <c r="F19" s="42" t="n">
        <f aca="false">'Central pensions'!I19</f>
        <v>18620395.5505172</v>
      </c>
      <c r="G19" s="8" t="n">
        <f aca="false">'Central pensions'!K19</f>
        <v>0</v>
      </c>
      <c r="H19" s="8" t="n">
        <f aca="false">'Central pensions'!V19</f>
        <v>0</v>
      </c>
      <c r="I19" s="42" t="n">
        <f aca="false">'Central pensions'!M19</f>
        <v>0</v>
      </c>
      <c r="J19" s="8" t="n">
        <f aca="false">'Central pensions'!W19</f>
        <v>0</v>
      </c>
      <c r="K19" s="8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8"/>
      <c r="P19" s="8" t="n">
        <f aca="false">'Central pensions'!X19</f>
        <v>18869579.4519817</v>
      </c>
      <c r="Q19" s="42"/>
      <c r="R19" s="42" t="n">
        <f aca="false">'Central SIPA income'!G14</f>
        <v>21943117.5095874</v>
      </c>
      <c r="S19" s="42"/>
      <c r="T19" s="8" t="n">
        <f aca="false">'Central SIPA income'!J14</f>
        <v>83901411.6452054</v>
      </c>
      <c r="U19" s="8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8"/>
      <c r="Z19" s="8" t="n">
        <f aca="false">R19+V19-N19-L19-F19</f>
        <v>-126028.030007523</v>
      </c>
      <c r="AA19" s="8"/>
      <c r="AB19" s="8" t="n">
        <f aca="false">T19-P19-D19</f>
        <v>-37412090.2208416</v>
      </c>
      <c r="AC19" s="23"/>
      <c r="AD19" s="8" t="n">
        <f aca="false">8414556.48217921*1000</f>
        <v>8414556482.17921</v>
      </c>
      <c r="AE19" s="8" t="n">
        <v>760703.280151656</v>
      </c>
      <c r="AF19" s="8" t="n">
        <v>147.89635652</v>
      </c>
      <c r="AG19" s="8" t="n">
        <f aca="false">AE19/$AE$6*$AD$6</f>
        <v>5550523456.04538</v>
      </c>
      <c r="AH19" s="8"/>
      <c r="AI19" s="8"/>
      <c r="AJ19" s="43" t="n">
        <f aca="false">AB19/AG19</f>
        <v>-0.00674028143779738</v>
      </c>
      <c r="AK19" s="44" t="n">
        <f aca="false">AK18+1</f>
        <v>2030</v>
      </c>
      <c r="AL19" s="45" t="n">
        <f aca="false">SUM(AB74:AB77)/AVERAGE(AG74:AG77)</f>
        <v>-0.0422061816076619</v>
      </c>
      <c r="AM19" s="8" t="n">
        <v>9649081.86791266</v>
      </c>
      <c r="AN19" s="45" t="n">
        <f aca="false">AM19/AVERAGE(AG74:AG77)</f>
        <v>0.00160934275700583</v>
      </c>
      <c r="AO19" s="45" t="n">
        <f aca="false">'GDP evolution by scenario'!G73</f>
        <v>0.0128433464683169</v>
      </c>
      <c r="AP19" s="45"/>
      <c r="AQ19" s="8" t="n">
        <f aca="false">AQ18*(1+AO19)</f>
        <v>500216953.628874</v>
      </c>
      <c r="AR19" s="8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339830870.356569</v>
      </c>
      <c r="AS19" s="46" t="n">
        <f aca="false">AQ19/AG77</f>
        <v>0.0830372484639432</v>
      </c>
      <c r="AT19" s="46" t="n">
        <f aca="false">AR19/AG77</f>
        <v>0.056412762927769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1" t="n">
        <v>48.3571970243014</v>
      </c>
      <c r="BC19" s="11" t="n">
        <v>10.7565894926318</v>
      </c>
      <c r="BD19" s="11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0.0521494620593724</v>
      </c>
      <c r="BL19" s="43" t="n">
        <f aca="false">SUM(P74:P77)/AVERAGE(AG74:AG77)</f>
        <v>0.0129167347127584</v>
      </c>
      <c r="BM19" s="43" t="n">
        <f aca="false">SUM(D74:D77)/AVERAGE(AG74:AG77)</f>
        <v>0.0814389089542759</v>
      </c>
      <c r="BN19" s="43" t="n">
        <f aca="false">(SUM(H74:H77)+SUM(J74:J77))/AVERAGE(AG74:AG77)</f>
        <v>0.00816233008706435</v>
      </c>
      <c r="BO19" s="45" t="n">
        <f aca="false">AL19-BN19</f>
        <v>-0.0503685116947262</v>
      </c>
      <c r="BP19" s="26" t="n">
        <f aca="false">BM19+BN19</f>
        <v>0.0896012390413402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8" t="n">
        <f aca="false">'Central pensions'!Q20</f>
        <v>97787429.555807</v>
      </c>
      <c r="E20" s="8"/>
      <c r="F20" s="42" t="n">
        <f aca="false">'Central pensions'!I20</f>
        <v>17774022.853575</v>
      </c>
      <c r="G20" s="8" t="n">
        <f aca="false">'Central pensions'!K20</f>
        <v>0</v>
      </c>
      <c r="H20" s="8" t="n">
        <f aca="false">'Central pensions'!V20</f>
        <v>0</v>
      </c>
      <c r="I20" s="42" t="n">
        <f aca="false">'Central pensions'!M20</f>
        <v>0</v>
      </c>
      <c r="J20" s="8" t="n">
        <f aca="false">'Central pensions'!W20</f>
        <v>0</v>
      </c>
      <c r="K20" s="8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8"/>
      <c r="P20" s="8" t="n">
        <f aca="false">'Central pensions'!X20</f>
        <v>16875170.4145191</v>
      </c>
      <c r="Q20" s="42"/>
      <c r="R20" s="42" t="n">
        <f aca="false">'Central SIPA income'!G15</f>
        <v>19133197.3149889</v>
      </c>
      <c r="S20" s="42"/>
      <c r="T20" s="8" t="n">
        <f aca="false">'Central SIPA income'!J15</f>
        <v>73157438.2405979</v>
      </c>
      <c r="U20" s="8"/>
      <c r="V20" s="42" t="n">
        <f aca="false">'Central SIPA income'!F15</f>
        <v>144189.0349691</v>
      </c>
      <c r="W20" s="42"/>
      <c r="X20" s="42" t="n">
        <f aca="false">'Central SIPA income'!M15</f>
        <v>362161.284990085</v>
      </c>
      <c r="Y20" s="8"/>
      <c r="Z20" s="8" t="n">
        <f aca="false">R20+V20-N20-L20-F20</f>
        <v>-1704729.84663885</v>
      </c>
      <c r="AA20" s="8"/>
      <c r="AB20" s="8" t="n">
        <f aca="false">T20-P20-D20</f>
        <v>-41505161.7297282</v>
      </c>
      <c r="AC20" s="23"/>
      <c r="AD20" s="8" t="n">
        <f aca="false">8527628.82527803*1000</f>
        <v>8527628825.27803</v>
      </c>
      <c r="AE20" s="8" t="n">
        <v>694382.475776231</v>
      </c>
      <c r="AF20" s="8" t="n">
        <v>155.88165151</v>
      </c>
      <c r="AG20" s="8" t="n">
        <f aca="false">AE20/$AE$6*$AD$6</f>
        <v>5066609175.78067</v>
      </c>
      <c r="AH20" s="8"/>
      <c r="AI20" s="8"/>
      <c r="AJ20" s="43" t="n">
        <f aca="false">AB20/AG20</f>
        <v>-0.00819190118869451</v>
      </c>
      <c r="AK20" s="44" t="n">
        <f aca="false">AK19+1</f>
        <v>2031</v>
      </c>
      <c r="AL20" s="45" t="n">
        <f aca="false">SUM(AB78:AB81)/AVERAGE(AG78:AG81)</f>
        <v>-0.0422876333013821</v>
      </c>
      <c r="AM20" s="8" t="n">
        <v>8873587.4679367</v>
      </c>
      <c r="AN20" s="45" t="n">
        <f aca="false">AM20/AVERAGE(AG78:AG81)</f>
        <v>0.00146902179563402</v>
      </c>
      <c r="AO20" s="45" t="n">
        <f aca="false">'GDP evolution by scenario'!G77</f>
        <v>0.00747331949748697</v>
      </c>
      <c r="AP20" s="45"/>
      <c r="AQ20" s="8" t="n">
        <f aca="false">AQ19*(1+AO20)</f>
        <v>503955234.741402</v>
      </c>
      <c r="AR20" s="8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333466593.972421</v>
      </c>
      <c r="AS20" s="46" t="n">
        <f aca="false">AQ20/AG81</f>
        <v>0.0830893158293611</v>
      </c>
      <c r="AT20" s="46" t="n">
        <f aca="false">AR20/AG81</f>
        <v>0.0549801038565133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1" t="n">
        <v>51.1559235498969</v>
      </c>
      <c r="BC20" s="11" t="n">
        <v>11.0036892295276</v>
      </c>
      <c r="BD20" s="11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0.0522494363346373</v>
      </c>
      <c r="BL20" s="43" t="n">
        <f aca="false">SUM(P78:P81)/AVERAGE(AG78:AG81)</f>
        <v>0.0127782038395232</v>
      </c>
      <c r="BM20" s="43" t="n">
        <f aca="false">SUM(D78:D81)/AVERAGE(AG78:AG81)</f>
        <v>0.0817588657964961</v>
      </c>
      <c r="BN20" s="43" t="n">
        <f aca="false">(SUM(H78:H81)+SUM(J78:J81))/AVERAGE(AG78:AG81)</f>
        <v>0.00887950478633494</v>
      </c>
      <c r="BO20" s="45" t="n">
        <f aca="false">AL20-BN20</f>
        <v>-0.0511671380877171</v>
      </c>
      <c r="BP20" s="26" t="n">
        <f aca="false">BM20+BN20</f>
        <v>0.0906383705828311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8" t="n">
        <f aca="false">'Central pensions'!Q21</f>
        <v>106830565.352356</v>
      </c>
      <c r="E21" s="8"/>
      <c r="F21" s="42" t="n">
        <f aca="false">'Central pensions'!I21</f>
        <v>19417719.830231</v>
      </c>
      <c r="G21" s="8" t="n">
        <f aca="false">'Central pensions'!K21</f>
        <v>36324.8440125154</v>
      </c>
      <c r="H21" s="8" t="n">
        <f aca="false">'Central pensions'!V21</f>
        <v>199848.574195181</v>
      </c>
      <c r="I21" s="42" t="n">
        <f aca="false">'Central pensions'!M21</f>
        <v>1123.4487838923</v>
      </c>
      <c r="J21" s="8" t="n">
        <f aca="false">'Central pensions'!W21</f>
        <v>6180.88373799569</v>
      </c>
      <c r="K21" s="8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8"/>
      <c r="P21" s="8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8" t="n">
        <f aca="false">'Central SIPA income'!J16</f>
        <v>85906909.1259406</v>
      </c>
      <c r="U21" s="8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8"/>
      <c r="Z21" s="8" t="n">
        <f aca="false">R21+V21-N21-L21-F21</f>
        <v>-1509778.11906403</v>
      </c>
      <c r="AA21" s="8"/>
      <c r="AB21" s="8" t="n">
        <f aca="false">T21-P21-D21</f>
        <v>-45619151.0668691</v>
      </c>
      <c r="AC21" s="23"/>
      <c r="AD21" s="8" t="n">
        <f aca="false">8963807.87358243*1000</f>
        <v>8963807873.58243</v>
      </c>
      <c r="AE21" s="8" t="n">
        <v>693173.549347058</v>
      </c>
      <c r="AF21" s="8" t="n">
        <v>164.01000929</v>
      </c>
      <c r="AG21" s="8" t="n">
        <f aca="false">AE21/$AE$6*$AD$6</f>
        <v>5057788161.49449</v>
      </c>
      <c r="AH21" s="8"/>
      <c r="AI21" s="8"/>
      <c r="AJ21" s="43" t="n">
        <f aca="false">AB21/AG21</f>
        <v>-0.00901958516455332</v>
      </c>
      <c r="AK21" s="44" t="n">
        <f aca="false">AK20+1</f>
        <v>2032</v>
      </c>
      <c r="AL21" s="45" t="n">
        <f aca="false">SUM(AB82:AB85)/AVERAGE(AG82:AG85)</f>
        <v>-0.0410251974378011</v>
      </c>
      <c r="AM21" s="8" t="n">
        <v>8126011.66426731</v>
      </c>
      <c r="AN21" s="45" t="n">
        <f aca="false">AM21/AVERAGE(AG82:AG85)</f>
        <v>0.00132757768802214</v>
      </c>
      <c r="AO21" s="45" t="n">
        <f aca="false">'GDP evolution by scenario'!G81</f>
        <v>0.0133197362671114</v>
      </c>
      <c r="AP21" s="45"/>
      <c r="AQ21" s="8" t="n">
        <f aca="false">AQ20*(1+AO21)</f>
        <v>510667785.558588</v>
      </c>
      <c r="AR21" s="8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329732779.592523</v>
      </c>
      <c r="AS21" s="46" t="n">
        <f aca="false">AQ21/AG85</f>
        <v>0.083196335400494</v>
      </c>
      <c r="AT21" s="46" t="n">
        <f aca="false">AR21/AG85</f>
        <v>0.0537189924629962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1" t="n">
        <v>53.9018151544903</v>
      </c>
      <c r="BC21" s="11" t="n">
        <v>11.5144882480255</v>
      </c>
      <c r="BD21" s="11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0.0523834846906291</v>
      </c>
      <c r="BL21" s="43" t="n">
        <f aca="false">SUM(P82:P85)/AVERAGE(AG82:AG85)</f>
        <v>0.0123854808896462</v>
      </c>
      <c r="BM21" s="43" t="n">
        <f aca="false">SUM(D82:D85)/AVERAGE(AG82:AG85)</f>
        <v>0.0810232012387841</v>
      </c>
      <c r="BN21" s="43" t="n">
        <f aca="false">(SUM(H82:H85)+SUM(J82:J85))/AVERAGE(AG82:AG85)</f>
        <v>0.00974918469962084</v>
      </c>
      <c r="BO21" s="45" t="n">
        <f aca="false">AL21-BN21</f>
        <v>-0.050774382137422</v>
      </c>
      <c r="BP21" s="26" t="n">
        <f aca="false">BM21+BN21</f>
        <v>0.0907723859384049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35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35" t="n">
        <f aca="false">'Central pensions'!M22</f>
        <v>2062.3345239451</v>
      </c>
      <c r="J22" s="6" t="n">
        <f aca="false">'Central pensions'!W22</f>
        <v>11346.356063688</v>
      </c>
      <c r="K22" s="6"/>
      <c r="L22" s="35" t="n">
        <f aca="false">'Central pensions'!N22</f>
        <v>4299591.36744104</v>
      </c>
      <c r="M22" s="35"/>
      <c r="N22" s="35" t="n">
        <f aca="false">'Central pensions'!L22</f>
        <v>765085.873759959</v>
      </c>
      <c r="O22" s="6"/>
      <c r="P22" s="6" t="n">
        <f aca="false">'Central pensions'!X22</f>
        <v>26519876.7856489</v>
      </c>
      <c r="Q22" s="35"/>
      <c r="R22" s="35" t="n">
        <f aca="false">'Central SIPA income'!G17</f>
        <v>19431210.5031189</v>
      </c>
      <c r="S22" s="35"/>
      <c r="T22" s="6" t="n">
        <f aca="false">'Central SIPA income'!J17</f>
        <v>74296917.4947224</v>
      </c>
      <c r="U22" s="6"/>
      <c r="V22" s="35" t="n">
        <f aca="false">'Central SIPA income'!F17</f>
        <v>123378.287154311</v>
      </c>
      <c r="W22" s="35"/>
      <c r="X22" s="35" t="n">
        <f aca="false">'Central SIPA income'!M17</f>
        <v>309890.686384416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-54251378.3543811</v>
      </c>
      <c r="AC22" s="23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-0.0109398916645502</v>
      </c>
      <c r="AK22" s="37" t="n">
        <f aca="false">AK21+1</f>
        <v>2033</v>
      </c>
      <c r="AL22" s="38" t="n">
        <f aca="false">SUM(AB86:AB89)/AVERAGE(AG86:AG89)</f>
        <v>-0.0400179274055465</v>
      </c>
      <c r="AM22" s="6" t="n">
        <v>7406781.38079157</v>
      </c>
      <c r="AN22" s="38" t="n">
        <f aca="false">AM22/AVERAGE(AG86:AG89)</f>
        <v>0.0011942180115227</v>
      </c>
      <c r="AO22" s="38" t="n">
        <f aca="false">'GDP evolution by scenario'!G85</f>
        <v>0.0132775312043503</v>
      </c>
      <c r="AP22" s="38"/>
      <c r="AQ22" s="6" t="n">
        <f aca="false">AQ21*(1+AO22)</f>
        <v>517448193.016398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326659068.60003</v>
      </c>
      <c r="AS22" s="39" t="n">
        <f aca="false">AQ22/AG89</f>
        <v>0.0826836672620314</v>
      </c>
      <c r="AT22" s="39" t="n">
        <f aca="false">AR22/AG89</f>
        <v>0.0521972442860459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0" t="n">
        <v>54.5536421818645</v>
      </c>
      <c r="BC22" s="10" t="n">
        <v>12.4947600115723</v>
      </c>
      <c r="BD22" s="10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0.0526015681384736</v>
      </c>
      <c r="BL22" s="36" t="n">
        <f aca="false">SUM(P86:P89)/AVERAGE(AG86:AG89)</f>
        <v>0.0121461672614481</v>
      </c>
      <c r="BM22" s="36" t="n">
        <f aca="false">SUM(D86:D89)/AVERAGE(AG86:AG89)</f>
        <v>0.0804733282825721</v>
      </c>
      <c r="BN22" s="36" t="n">
        <f aca="false">(SUM(H86:H89)+SUM(J86:J89))/AVERAGE(AG86:AG89)</f>
        <v>0.0105549321540369</v>
      </c>
      <c r="BO22" s="38" t="n">
        <f aca="false">AL22-BN22</f>
        <v>-0.0505728595595834</v>
      </c>
      <c r="BP22" s="26" t="n">
        <f aca="false">BM22+BN22</f>
        <v>0.091028260436609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8" t="n">
        <f aca="false">'Central pensions'!Q23</f>
        <v>108864344.754537</v>
      </c>
      <c r="E23" s="8"/>
      <c r="F23" s="42" t="n">
        <f aca="false">'Central pensions'!I23</f>
        <v>19787383.3108819</v>
      </c>
      <c r="G23" s="8" t="n">
        <f aca="false">'Central pensions'!K23</f>
        <v>102244.218065323</v>
      </c>
      <c r="H23" s="8" t="n">
        <f aca="false">'Central pensions'!V23</f>
        <v>562517.520874029</v>
      </c>
      <c r="I23" s="42" t="n">
        <f aca="false">'Central pensions'!M23</f>
        <v>3162.192311299</v>
      </c>
      <c r="J23" s="8" t="n">
        <f aca="false">'Central pensions'!W23</f>
        <v>17397.4490991987</v>
      </c>
      <c r="K23" s="8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8"/>
      <c r="P23" s="8" t="n">
        <f aca="false">'Central pensions'!X23</f>
        <v>24945174.1398562</v>
      </c>
      <c r="Q23" s="42"/>
      <c r="R23" s="42" t="n">
        <f aca="false">'Central SIPA income'!G18</f>
        <v>23254020.5835423</v>
      </c>
      <c r="S23" s="42"/>
      <c r="T23" s="8" t="n">
        <f aca="false">'Central SIPA income'!J18</f>
        <v>88913763.1666697</v>
      </c>
      <c r="U23" s="8"/>
      <c r="V23" s="42" t="n">
        <f aca="false">'Central SIPA income'!F18</f>
        <v>131002.673091904</v>
      </c>
      <c r="W23" s="42"/>
      <c r="X23" s="42" t="n">
        <f aca="false">'Central SIPA income'!M18</f>
        <v>329040.945688189</v>
      </c>
      <c r="Y23" s="8"/>
      <c r="Z23" s="8" t="n">
        <f aca="false">R23+V23-N23-L23-F23</f>
        <v>-1160344.54948957</v>
      </c>
      <c r="AA23" s="8"/>
      <c r="AB23" s="8" t="n">
        <f aca="false">T23-P23-D23</f>
        <v>-44895755.7277237</v>
      </c>
      <c r="AC23" s="23"/>
      <c r="AD23" s="8" t="n">
        <f aca="false">10602469.3099181*1000</f>
        <v>10602469309.9181</v>
      </c>
      <c r="AE23" s="8" t="n">
        <v>776515.900508657</v>
      </c>
      <c r="AF23" s="8" t="n">
        <v>183.45579241</v>
      </c>
      <c r="AG23" s="8" t="n">
        <f aca="false">AE23/$AE$6*$AD$6</f>
        <v>5665901320.8228</v>
      </c>
      <c r="AH23" s="8"/>
      <c r="AI23" s="8"/>
      <c r="AJ23" s="43" t="n">
        <f aca="false">AB23/AG23</f>
        <v>-0.00792385062597666</v>
      </c>
      <c r="AK23" s="44" t="n">
        <f aca="false">AK22+1</f>
        <v>2034</v>
      </c>
      <c r="AL23" s="45" t="n">
        <f aca="false">SUM(AB90:AB93)/AVERAGE(AG90:AG93)</f>
        <v>-0.0396699507456834</v>
      </c>
      <c r="AM23" s="8" t="n">
        <v>6738583.40306814</v>
      </c>
      <c r="AN23" s="45" t="n">
        <f aca="false">AM23/AVERAGE(AG90:AG93)</f>
        <v>0.00107369015708605</v>
      </c>
      <c r="AO23" s="45" t="n">
        <f aca="false">'GDP evolution by scenario'!G89</f>
        <v>0.0119142856010543</v>
      </c>
      <c r="AP23" s="45"/>
      <c r="AQ23" s="8" t="n">
        <f aca="false">AQ22*(1+AO23)</f>
        <v>523613218.571745</v>
      </c>
      <c r="AR23" s="8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323775675.846486</v>
      </c>
      <c r="AS23" s="46" t="n">
        <f aca="false">AQ23/AG93</f>
        <v>0.082954944672981</v>
      </c>
      <c r="AT23" s="46" t="n">
        <f aca="false">AR23/AG93</f>
        <v>0.0512951016583668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1" t="n">
        <v>49.9198466641054</v>
      </c>
      <c r="BC23" s="11" t="n">
        <v>10.7610894199697</v>
      </c>
      <c r="BD23" s="11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0.0526186523455098</v>
      </c>
      <c r="BL23" s="43" t="n">
        <f aca="false">SUM(P90:P93)/AVERAGE(AG90:AG93)</f>
        <v>0.0118947174391963</v>
      </c>
      <c r="BM23" s="43" t="n">
        <f aca="false">SUM(D90:D93)/AVERAGE(AG90:AG93)</f>
        <v>0.0803938856519969</v>
      </c>
      <c r="BN23" s="43" t="n">
        <f aca="false">(SUM(H90:H93)+SUM(J90:J93))/AVERAGE(AG90:AG93)</f>
        <v>0.011241780324819</v>
      </c>
      <c r="BO23" s="45" t="n">
        <f aca="false">AL23-BN23</f>
        <v>-0.0509117310705023</v>
      </c>
      <c r="BP23" s="26" t="n">
        <f aca="false">BM23+BN23</f>
        <v>0.0916356659768158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8" t="n">
        <f aca="false">'Central pensions'!Q24</f>
        <v>104310962.345674</v>
      </c>
      <c r="E24" s="8"/>
      <c r="F24" s="42" t="n">
        <f aca="false">'Central pensions'!I24</f>
        <v>18959752.1586589</v>
      </c>
      <c r="G24" s="8" t="n">
        <f aca="false">'Central pensions'!K24</f>
        <v>148476.22300635</v>
      </c>
      <c r="H24" s="8" t="n">
        <f aca="false">'Central pensions'!V24</f>
        <v>816872.371412835</v>
      </c>
      <c r="I24" s="42" t="n">
        <f aca="false">'Central pensions'!M24</f>
        <v>4592.04813421701</v>
      </c>
      <c r="J24" s="8" t="n">
        <f aca="false">'Central pensions'!W24</f>
        <v>25264.0939612217</v>
      </c>
      <c r="K24" s="8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8"/>
      <c r="P24" s="8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8" t="n">
        <f aca="false">'Central SIPA income'!J19</f>
        <v>78725880.9283226</v>
      </c>
      <c r="U24" s="8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8"/>
      <c r="Z24" s="8" t="n">
        <f aca="false">R24+V24-N24-L24-F24</f>
        <v>-2617914.31044381</v>
      </c>
      <c r="AA24" s="8"/>
      <c r="AB24" s="8" t="n">
        <f aca="false">T24-P24-D24</f>
        <v>-48585330.1146393</v>
      </c>
      <c r="AC24" s="23"/>
      <c r="AD24" s="8" t="n">
        <f aca="false">11070090.1016518*1000</f>
        <v>11070090101.6518</v>
      </c>
      <c r="AE24" s="8" t="n">
        <v>720893.647491077</v>
      </c>
      <c r="AF24" s="8" t="n">
        <v>191.50871929</v>
      </c>
      <c r="AG24" s="8" t="n">
        <f aca="false">AE24/$AE$6*$AD$6</f>
        <v>5260049751.4821</v>
      </c>
      <c r="AH24" s="8"/>
      <c r="AI24" s="8"/>
      <c r="AJ24" s="43" t="n">
        <f aca="false">AB24/AG24</f>
        <v>-0.00923666741002775</v>
      </c>
      <c r="AK24" s="44" t="n">
        <f aca="false">AK23+1</f>
        <v>2035</v>
      </c>
      <c r="AL24" s="45" t="n">
        <f aca="false">SUM(AB94:AB97)/AVERAGE(AG94:AG97)</f>
        <v>-0.0395480659625761</v>
      </c>
      <c r="AM24" s="8" t="n">
        <v>6098422.29766839</v>
      </c>
      <c r="AN24" s="45" t="n">
        <f aca="false">AM24/AVERAGE(AG94:AG97)</f>
        <v>0.000960415223919401</v>
      </c>
      <c r="AO24" s="45" t="n">
        <f aca="false">'GDP evolution by scenario'!G93</f>
        <v>0.0117397724990647</v>
      </c>
      <c r="AP24" s="45"/>
      <c r="AQ24" s="8" t="n">
        <f aca="false">AQ23*(1+AO24)</f>
        <v>529760318.63528</v>
      </c>
      <c r="AR24" s="8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321445561.515754</v>
      </c>
      <c r="AS24" s="46" t="n">
        <f aca="false">AQ24/AG97</f>
        <v>0.0829465385578755</v>
      </c>
      <c r="AT24" s="46" t="n">
        <f aca="false">AR24/AG97</f>
        <v>0.0503299241649707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1" t="n">
        <v>50.6467141402216</v>
      </c>
      <c r="BC24" s="11" t="n">
        <v>11.1261459164056</v>
      </c>
      <c r="BD24" s="11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0.0129430511329375</v>
      </c>
      <c r="BJ24" s="7" t="n">
        <f aca="false">BJ23+1</f>
        <v>2035</v>
      </c>
      <c r="BK24" s="43" t="n">
        <f aca="false">SUM(T94:T97)/AVERAGE(AG94:AG97)</f>
        <v>0.0525379832062359</v>
      </c>
      <c r="BL24" s="43" t="n">
        <f aca="false">SUM(P94:P97)/AVERAGE(AG94:AG97)</f>
        <v>0.0118545840199598</v>
      </c>
      <c r="BM24" s="43" t="n">
        <f aca="false">SUM(D94:D97)/AVERAGE(AG94:AG97)</f>
        <v>0.0802314651488523</v>
      </c>
      <c r="BN24" s="43" t="n">
        <f aca="false">(SUM(H94:H97)+SUM(J94:J97))/AVERAGE(AG94:AG97)</f>
        <v>0.0119198825713763</v>
      </c>
      <c r="BO24" s="45" t="n">
        <f aca="false">AL24-BN24</f>
        <v>-0.0514679485339524</v>
      </c>
      <c r="BP24" s="26" t="n">
        <f aca="false">BM24+BN24</f>
        <v>0.0921513477202286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8" t="n">
        <f aca="false">'Central pensions'!Q25</f>
        <v>113373996.039968</v>
      </c>
      <c r="E25" s="8"/>
      <c r="F25" s="42" t="n">
        <f aca="false">'Central pensions'!I25</f>
        <v>20607065.8137659</v>
      </c>
      <c r="G25" s="8" t="n">
        <f aca="false">'Central pensions'!K25</f>
        <v>189845.474762486</v>
      </c>
      <c r="H25" s="8" t="n">
        <f aca="false">'Central pensions'!V25</f>
        <v>1044473.78867251</v>
      </c>
      <c r="I25" s="42" t="n">
        <f aca="false">'Central pensions'!M25</f>
        <v>5871.509528736</v>
      </c>
      <c r="J25" s="8" t="n">
        <f aca="false">'Central pensions'!W25</f>
        <v>32303.3130517235</v>
      </c>
      <c r="K25" s="8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8"/>
      <c r="P25" s="8" t="n">
        <f aca="false">'Central pensions'!X25</f>
        <v>25533186.7687571</v>
      </c>
      <c r="Q25" s="42"/>
      <c r="R25" s="42" t="n">
        <f aca="false">'Central SIPA income'!G20</f>
        <v>24347324.2300167</v>
      </c>
      <c r="S25" s="42"/>
      <c r="T25" s="8" t="n">
        <f aca="false">'Central SIPA income'!J20</f>
        <v>93094104.4174502</v>
      </c>
      <c r="U25" s="8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8"/>
      <c r="Z25" s="8" t="n">
        <f aca="false">R25+V25-N25-L25-F25</f>
        <v>-985061.157622646</v>
      </c>
      <c r="AA25" s="8"/>
      <c r="AB25" s="8" t="n">
        <f aca="false">T25-P25-D25</f>
        <v>-45813078.3912748</v>
      </c>
      <c r="AC25" s="23"/>
      <c r="AD25" s="8" t="n">
        <f aca="false">11699507.7917232*1000</f>
        <v>11699507791.7232</v>
      </c>
      <c r="AE25" s="8" t="n">
        <v>724273.578733216</v>
      </c>
      <c r="AF25" s="8" t="n">
        <v>200.87293846</v>
      </c>
      <c r="AG25" s="8" t="n">
        <f aca="false">AE25/$AE$6*$AD$6</f>
        <v>5284711650.71247</v>
      </c>
      <c r="AH25" s="8"/>
      <c r="AI25" s="8"/>
      <c r="AJ25" s="43" t="n">
        <f aca="false">AB25/AG25</f>
        <v>-0.00866898355468429</v>
      </c>
      <c r="AK25" s="44" t="n">
        <f aca="false">AK24+1</f>
        <v>2036</v>
      </c>
      <c r="AL25" s="45" t="n">
        <f aca="false">SUM(AB98:AB101)/AVERAGE(AG98:AG101)</f>
        <v>-0.0388632135647616</v>
      </c>
      <c r="AM25" s="8" t="n">
        <v>5493111.4769607</v>
      </c>
      <c r="AN25" s="45" t="n">
        <f aca="false">AM25/AVERAGE(AG98:AG101)</f>
        <v>0.000856379061767266</v>
      </c>
      <c r="AO25" s="45" t="n">
        <f aca="false">'GDP evolution by scenario'!G97</f>
        <v>0.0101687126178722</v>
      </c>
      <c r="AP25" s="45"/>
      <c r="AQ25" s="8" t="n">
        <f aca="false">AQ24*(1+AO25)</f>
        <v>535147299.071835</v>
      </c>
      <c r="AR25" s="8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319195582.818863</v>
      </c>
      <c r="AS25" s="46" t="n">
        <f aca="false">AQ25/AG101</f>
        <v>0.0832212753231733</v>
      </c>
      <c r="AT25" s="46" t="n">
        <f aca="false">AR25/AG101</f>
        <v>0.0496384145557345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1" t="n">
        <v>52.5759107757715</v>
      </c>
      <c r="BC25" s="11" t="n">
        <v>11.7344517173055</v>
      </c>
      <c r="BD25" s="11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0.012358390081167</v>
      </c>
      <c r="BJ25" s="7" t="n">
        <f aca="false">BJ24+1</f>
        <v>2036</v>
      </c>
      <c r="BK25" s="43" t="n">
        <f aca="false">SUM(T98:T101)/AVERAGE(AG98:AG101)</f>
        <v>0.0527646476209774</v>
      </c>
      <c r="BL25" s="43" t="n">
        <f aca="false">SUM(P98:P101)/AVERAGE(AG98:AG101)</f>
        <v>0.0118063611050384</v>
      </c>
      <c r="BM25" s="43" t="n">
        <f aca="false">SUM(D98:D101)/AVERAGE(AG98:AG101)</f>
        <v>0.0798215000807006</v>
      </c>
      <c r="BN25" s="43" t="n">
        <f aca="false">(SUM(H98:H101)+SUM(J98:J101))/AVERAGE(AG98:AG101)</f>
        <v>0.0125906608050264</v>
      </c>
      <c r="BO25" s="45" t="n">
        <f aca="false">AL25-BN25</f>
        <v>-0.0514538743697881</v>
      </c>
      <c r="BP25" s="26" t="n">
        <f aca="false">BM25+BN25</f>
        <v>0.092412160885727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35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35" t="n">
        <f aca="false">'Central pensions'!M26</f>
        <v>5988.63303204201</v>
      </c>
      <c r="J26" s="6" t="n">
        <f aca="false">'Central pensions'!W26</f>
        <v>32947.6920098929</v>
      </c>
      <c r="K26" s="6"/>
      <c r="L26" s="35" t="n">
        <f aca="false">'Central pensions'!N26</f>
        <v>4266228.99960084</v>
      </c>
      <c r="M26" s="35"/>
      <c r="N26" s="35" t="n">
        <f aca="false">'Central pensions'!L26</f>
        <v>797289.861036554</v>
      </c>
      <c r="O26" s="6"/>
      <c r="P26" s="6" t="n">
        <f aca="false">'Central pensions'!X26</f>
        <v>26523936.1366116</v>
      </c>
      <c r="Q26" s="35"/>
      <c r="R26" s="35" t="n">
        <f aca="false">'Central SIPA income'!G21</f>
        <v>19486260.1586379</v>
      </c>
      <c r="S26" s="35"/>
      <c r="T26" s="6" t="n">
        <f aca="false">'Central SIPA income'!J21</f>
        <v>74507404.6238465</v>
      </c>
      <c r="U26" s="6"/>
      <c r="V26" s="35" t="n">
        <f aca="false">'Central SIPA income'!F21</f>
        <v>129450.461885458</v>
      </c>
      <c r="W26" s="35"/>
      <c r="X26" s="35" t="n">
        <f aca="false">'Central SIPA income'!M21</f>
        <v>325142.238652505</v>
      </c>
      <c r="Y26" s="6"/>
      <c r="Z26" s="6" t="n">
        <f aca="false">R26+V26-N26-L26-F26</f>
        <v>-4625288.54079944</v>
      </c>
      <c r="AA26" s="6"/>
      <c r="AB26" s="6" t="n">
        <f aca="false">T26-P26-D26</f>
        <v>-57525369.8556815</v>
      </c>
      <c r="AC26" s="23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-0.0387906175449227</v>
      </c>
      <c r="AM26" s="6" t="n">
        <v>4920541.96276278</v>
      </c>
      <c r="AN26" s="38" t="n">
        <f aca="false">AM26/AVERAGE(AG102:AG105)</f>
        <v>0.000758309034035667</v>
      </c>
      <c r="AO26" s="38" t="n">
        <f aca="false">'GDP evolution by scenario'!G101</f>
        <v>0.0116128506898241</v>
      </c>
      <c r="AP26" s="38"/>
      <c r="AQ26" s="6" t="n">
        <f aca="false">AQ25*(1+AO26)</f>
        <v>541361884.753019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317955676.234746</v>
      </c>
      <c r="AS26" s="39" t="n">
        <f aca="false">AQ26/AG105</f>
        <v>0.0830576591336907</v>
      </c>
      <c r="AT26" s="39" t="n">
        <f aca="false">AR26/AG105</f>
        <v>0.0487818867934818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0" t="n">
        <v>51.3153715443761</v>
      </c>
      <c r="BC26" s="10" t="n">
        <v>12.3076277148944</v>
      </c>
      <c r="BD26" s="10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0.0163264181746525</v>
      </c>
      <c r="BJ26" s="5" t="n">
        <f aca="false">BJ25+1</f>
        <v>2037</v>
      </c>
      <c r="BK26" s="36" t="n">
        <f aca="false">SUM(T102:T105)/AVERAGE(AG102:AG105)</f>
        <v>0.0528384092028884</v>
      </c>
      <c r="BL26" s="36" t="n">
        <f aca="false">SUM(P102:P105)/AVERAGE(AG102:AG105)</f>
        <v>0.0115491838918795</v>
      </c>
      <c r="BM26" s="36" t="n">
        <f aca="false">SUM(D102:D105)/AVERAGE(AG102:AG105)</f>
        <v>0.0800798428559316</v>
      </c>
      <c r="BN26" s="36" t="n">
        <f aca="false">(SUM(H102:H105)+SUM(J102:J105))/AVERAGE(AG102:AG105)</f>
        <v>0.0135487538510169</v>
      </c>
      <c r="BO26" s="38" t="n">
        <f aca="false">AL26-BN26</f>
        <v>-0.0523393713959397</v>
      </c>
      <c r="BP26" s="26" t="n">
        <f aca="false">BM26+BN26</f>
        <v>0.0936285967069485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8469780.5636595</v>
      </c>
      <c r="D27" s="8" t="n">
        <f aca="false">'Central pensions'!Q27</f>
        <v>104565192.143944</v>
      </c>
      <c r="E27" s="8"/>
      <c r="F27" s="42" t="n">
        <f aca="false">'Central pensions'!I27</f>
        <v>19005961.4338698</v>
      </c>
      <c r="G27" s="8" t="n">
        <f aca="false">'Central pensions'!K27</f>
        <v>211229.041623464</v>
      </c>
      <c r="H27" s="8" t="n">
        <f aca="false">'Central pensions'!V27</f>
        <v>1162119.86436939</v>
      </c>
      <c r="I27" s="42" t="n">
        <f aca="false">'Central pensions'!M27</f>
        <v>6532.85695742699</v>
      </c>
      <c r="J27" s="8" t="n">
        <f aca="false">'Central pensions'!W27</f>
        <v>35941.8514753436</v>
      </c>
      <c r="K27" s="8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8"/>
      <c r="P27" s="8" t="n">
        <f aca="false">'Central pensions'!X27</f>
        <v>21896693.7436357</v>
      </c>
      <c r="Q27" s="42"/>
      <c r="R27" s="42" t="n">
        <f aca="false">'Central SIPA income'!G22</f>
        <v>22133362.586404</v>
      </c>
      <c r="S27" s="42"/>
      <c r="T27" s="8" t="n">
        <f aca="false">'Central SIPA income'!J22</f>
        <v>84628830.185278</v>
      </c>
      <c r="U27" s="8"/>
      <c r="V27" s="42" t="n">
        <f aca="false">'Central SIPA income'!F22</f>
        <v>124241.716375217</v>
      </c>
      <c r="W27" s="42"/>
      <c r="X27" s="42" t="n">
        <f aca="false">'Central SIPA income'!M22</f>
        <v>312059.37165378</v>
      </c>
      <c r="Y27" s="8"/>
      <c r="Z27" s="8" t="n">
        <f aca="false">R27+V27-N27-L27-F27</f>
        <v>-920515.956278384</v>
      </c>
      <c r="AA27" s="8"/>
      <c r="AB27" s="8" t="n">
        <f aca="false">T27-P27-D27</f>
        <v>-41833055.7023022</v>
      </c>
      <c r="AC27" s="23"/>
      <c r="AD27" s="8" t="n">
        <f aca="false">14242781.3910506*1000</f>
        <v>14242781391.0506</v>
      </c>
      <c r="AE27" s="8" t="n">
        <v>746958.681610849</v>
      </c>
      <c r="AF27" s="8" t="n">
        <v>231.639850427105</v>
      </c>
      <c r="AG27" s="8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-0.00767545900127629</v>
      </c>
      <c r="AK27" s="44" t="n">
        <f aca="false">AK26+1</f>
        <v>2038</v>
      </c>
      <c r="AL27" s="45" t="n">
        <f aca="false">SUM(AB106:AB109)/AVERAGE(AG106:AG109)</f>
        <v>-0.0382219905266427</v>
      </c>
      <c r="AM27" s="8" t="n">
        <v>4379286.21321994</v>
      </c>
      <c r="AN27" s="45" t="n">
        <f aca="false">AM27/AVERAGE(AG106:AG109)</f>
        <v>0.000668716804903673</v>
      </c>
      <c r="AO27" s="45" t="n">
        <f aca="false">'GDP evolution by scenario'!G105</f>
        <v>0.00923983245381765</v>
      </c>
      <c r="AP27" s="45"/>
      <c r="AQ27" s="8" t="n">
        <f aca="false">AQ26*(1+AO27)</f>
        <v>546363977.86502</v>
      </c>
      <c r="AR27" s="8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316495732.054996</v>
      </c>
      <c r="AS27" s="46" t="n">
        <f aca="false">AQ27/AG109</f>
        <v>0.0830920450998616</v>
      </c>
      <c r="AT27" s="46" t="n">
        <f aca="false">AR27/AG109</f>
        <v>0.0481332567798321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1" t="n">
        <v>46.4292581733586</v>
      </c>
      <c r="BC27" s="11" t="n">
        <v>10.7584829174465</v>
      </c>
      <c r="BD27" s="11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0.0123723844368424</v>
      </c>
      <c r="BJ27" s="7" t="n">
        <f aca="false">BJ26+1</f>
        <v>2038</v>
      </c>
      <c r="BK27" s="43" t="n">
        <f aca="false">SUM(T106:T109)/AVERAGE(AG106:AG109)</f>
        <v>0.0528379253026724</v>
      </c>
      <c r="BL27" s="43" t="n">
        <f aca="false">SUM(P106:P109)/AVERAGE(AG106:AG109)</f>
        <v>0.0113940374367893</v>
      </c>
      <c r="BM27" s="43" t="n">
        <f aca="false">SUM(D106:D109)/AVERAGE(AG106:AG109)</f>
        <v>0.0796658783925259</v>
      </c>
      <c r="BN27" s="43" t="n">
        <f aca="false">(SUM(H106:H109)+SUM(J106:J109))/AVERAGE(AG106:AG109)</f>
        <v>0.0145466795703603</v>
      </c>
      <c r="BO27" s="45" t="n">
        <f aca="false">AL27-BN27</f>
        <v>-0.052768670097003</v>
      </c>
      <c r="BP27" s="26" t="n">
        <f aca="false">BM27+BN27</f>
        <v>0.0942125579628861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8050442.29722033</v>
      </c>
      <c r="D28" s="8" t="n">
        <f aca="false">'Central pensions'!Q28</f>
        <v>99388176.508893</v>
      </c>
      <c r="E28" s="8"/>
      <c r="F28" s="42" t="n">
        <f aca="false">'Central pensions'!I28</f>
        <v>18064977.5607003</v>
      </c>
      <c r="G28" s="8" t="n">
        <f aca="false">'Central pensions'!K28</f>
        <v>227995.709527446</v>
      </c>
      <c r="H28" s="8" t="n">
        <f aca="false">'Central pensions'!V28</f>
        <v>1254365.1242103</v>
      </c>
      <c r="I28" s="42" t="n">
        <f aca="false">'Central pensions'!M28</f>
        <v>7051.41369672603</v>
      </c>
      <c r="J28" s="8" t="n">
        <f aca="false">'Central pensions'!W28</f>
        <v>38794.7976559936</v>
      </c>
      <c r="K28" s="8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8"/>
      <c r="P28" s="8" t="n">
        <f aca="false">'Central pensions'!X28</f>
        <v>20747905.4431614</v>
      </c>
      <c r="Q28" s="42"/>
      <c r="R28" s="42" t="n">
        <f aca="false">'Central SIPA income'!G23</f>
        <v>18222984.7222838</v>
      </c>
      <c r="S28" s="42"/>
      <c r="T28" s="8" t="n">
        <f aca="false">'Central SIPA income'!J23</f>
        <v>69677161.5027171</v>
      </c>
      <c r="U28" s="8"/>
      <c r="V28" s="42" t="n">
        <f aca="false">'Central SIPA income'!F23</f>
        <v>112657.52315571</v>
      </c>
      <c r="W28" s="42"/>
      <c r="X28" s="42" t="n">
        <f aca="false">'Central SIPA income'!M23</f>
        <v>282963.218101958</v>
      </c>
      <c r="Y28" s="8"/>
      <c r="Z28" s="8" t="n">
        <f aca="false">R28+V28-N28-L28-F28</f>
        <v>-3682516.68158713</v>
      </c>
      <c r="AA28" s="8"/>
      <c r="AB28" s="8" t="n">
        <f aca="false">T28-P28-D28</f>
        <v>-50458920.4493373</v>
      </c>
      <c r="AC28" s="23"/>
      <c r="AD28" s="8" t="n">
        <f aca="false">14960937.9511837*1000</f>
        <v>14960937951.1837</v>
      </c>
      <c r="AE28" s="8" t="n">
        <v>694578.466946028</v>
      </c>
      <c r="AF28" s="8" t="n">
        <v>257.384544350716</v>
      </c>
      <c r="AG28" s="8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-0.00995630027163468</v>
      </c>
      <c r="AK28" s="44" t="n">
        <f aca="false">AK27+1</f>
        <v>2039</v>
      </c>
      <c r="AL28" s="45" t="n">
        <f aca="false">SUM(AB110:AB113)/AVERAGE(AG110:AG113)</f>
        <v>-0.0377052344366654</v>
      </c>
      <c r="AM28" s="8" t="n">
        <v>3887732.69163583</v>
      </c>
      <c r="AN28" s="45" t="n">
        <f aca="false">AM28/AVERAGE(AG110:AG113)</f>
        <v>0.000583221028019963</v>
      </c>
      <c r="AO28" s="45" t="n">
        <f aca="false">'GDP evolution by scenario'!G109</f>
        <v>0.0178930046572501</v>
      </c>
      <c r="AP28" s="45"/>
      <c r="AQ28" s="8" t="n">
        <f aca="false">AQ27*(1+AO28)</f>
        <v>556140071.065512</v>
      </c>
      <c r="AR28" s="8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318239277.921961</v>
      </c>
      <c r="AS28" s="46" t="n">
        <f aca="false">AQ28/AG113</f>
        <v>0.0830047557492562</v>
      </c>
      <c r="AT28" s="46" t="n">
        <f aca="false">AR28/AG113</f>
        <v>0.0474976987058722</v>
      </c>
      <c r="AU28" s="8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1" t="n">
        <v>45.5379530641625</v>
      </c>
      <c r="BC28" s="11" t="n">
        <v>11.4316580981135</v>
      </c>
      <c r="BD28" s="11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0.0147557202948806</v>
      </c>
      <c r="BJ28" s="7" t="n">
        <f aca="false">BJ27+1</f>
        <v>2039</v>
      </c>
      <c r="BK28" s="43" t="n">
        <f aca="false">SUM(T110:T113)/AVERAGE(AG110:AG113)</f>
        <v>0.0532205576585205</v>
      </c>
      <c r="BL28" s="43" t="n">
        <f aca="false">SUM(P110:P113)/AVERAGE(AG110:AG113)</f>
        <v>0.0112202087031847</v>
      </c>
      <c r="BM28" s="43" t="n">
        <f aca="false">SUM(D110:D113)/AVERAGE(AG110:AG113)</f>
        <v>0.0797055833920011</v>
      </c>
      <c r="BN28" s="43" t="n">
        <f aca="false">(SUM(H110:H113)+SUM(J110:J113))/AVERAGE(AG110:AG113)</f>
        <v>0.0152722053140699</v>
      </c>
      <c r="BO28" s="45" t="n">
        <f aca="false">AL28-BN28</f>
        <v>-0.0529774397507353</v>
      </c>
      <c r="BP28" s="26" t="n">
        <f aca="false">BM28+BN28</f>
        <v>0.0949777887060711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7381191.97851735</v>
      </c>
      <c r="D29" s="8" t="n">
        <f aca="false">'Central pensions'!Q29</f>
        <v>91125826.8952759</v>
      </c>
      <c r="E29" s="8"/>
      <c r="F29" s="42" t="n">
        <f aca="false">'Central pensions'!I29</f>
        <v>16563197.7151338</v>
      </c>
      <c r="G29" s="8" t="n">
        <f aca="false">'Central pensions'!K29</f>
        <v>233179.582375956</v>
      </c>
      <c r="H29" s="8" t="n">
        <f aca="false">'Central pensions'!V29</f>
        <v>1282885.26313304</v>
      </c>
      <c r="I29" s="42" t="n">
        <f aca="false">'Central pensions'!M29</f>
        <v>7211.73966111301</v>
      </c>
      <c r="J29" s="8" t="n">
        <f aca="false">'Central pensions'!W29</f>
        <v>39676.8638082438</v>
      </c>
      <c r="K29" s="8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8"/>
      <c r="P29" s="8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8" t="n">
        <f aca="false">'Central SIPA income'!J24</f>
        <v>75964680.6814249</v>
      </c>
      <c r="U29" s="8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8"/>
      <c r="Z29" s="8" t="n">
        <f aca="false">R29+V29-N29-L29-F29</f>
        <v>-365143.824890079</v>
      </c>
      <c r="AA29" s="8"/>
      <c r="AB29" s="8" t="n">
        <f aca="false">T29-P29-D29</f>
        <v>-34997167.0530795</v>
      </c>
      <c r="AC29" s="23"/>
      <c r="AD29" s="8" t="n">
        <f aca="false">16923844.884968*1000</f>
        <v>16923844884.968</v>
      </c>
      <c r="AE29" s="8" t="n">
        <v>680214.585477243</v>
      </c>
      <c r="AF29" s="49" t="n">
        <v>298.099530285664</v>
      </c>
      <c r="AG29" s="8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-0.00705128546667189</v>
      </c>
      <c r="AK29" s="44" t="n">
        <f aca="false">AK28+1</f>
        <v>2040</v>
      </c>
      <c r="AL29" s="45" t="n">
        <f aca="false">SUM(AB114:AB117)/AVERAGE(AG114:AG117)</f>
        <v>-0.0378508733459273</v>
      </c>
      <c r="AM29" s="8" t="n">
        <v>3427469.19706586</v>
      </c>
      <c r="AN29" s="45" t="n">
        <f aca="false">AM29/AVERAGE(AG114:AG117)</f>
        <v>0.000508735730969107</v>
      </c>
      <c r="AO29" s="45" t="n">
        <f aca="false">'GDP evolution by scenario'!G113</f>
        <v>0.0106902977574508</v>
      </c>
      <c r="AP29" s="45"/>
      <c r="AQ29" s="8" t="n">
        <f aca="false">AQ28*(1+AO29)</f>
        <v>562085374.020052</v>
      </c>
      <c r="AR29" s="8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318197119.968148</v>
      </c>
      <c r="AS29" s="46" t="n">
        <f aca="false">AQ29/AG117</f>
        <v>0.0835568006441736</v>
      </c>
      <c r="AT29" s="46" t="n">
        <f aca="false">AR29/AG117</f>
        <v>0.0473015925117814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1" t="n">
        <v>47.1428829501671</v>
      </c>
      <c r="BC29" s="11" t="n">
        <v>12.2792900390599</v>
      </c>
      <c r="BD29" s="11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0.0123044468706775</v>
      </c>
      <c r="BJ29" s="7" t="n">
        <f aca="false">BJ28+1</f>
        <v>2040</v>
      </c>
      <c r="BK29" s="43" t="n">
        <f aca="false">SUM(T114:T117)/AVERAGE(AG114:AG117)</f>
        <v>0.0532862595437218</v>
      </c>
      <c r="BL29" s="43" t="n">
        <f aca="false">SUM(P114:P117)/AVERAGE(AG114:AG117)</f>
        <v>0.0111346223756282</v>
      </c>
      <c r="BM29" s="43" t="n">
        <f aca="false">SUM(D114:D117)/AVERAGE(AG114:AG117)</f>
        <v>0.0800025105140209</v>
      </c>
      <c r="BN29" s="43" t="n">
        <f aca="false">(SUM(H114:H117)+SUM(J114:J117))/AVERAGE(AG114:AG117)</f>
        <v>0.0158758511968947</v>
      </c>
      <c r="BO29" s="45" t="n">
        <f aca="false">AL29-BN29</f>
        <v>-0.053726724542822</v>
      </c>
      <c r="BP29" s="26" t="n">
        <f aca="false">BM29+BN29</f>
        <v>0.0958783617109156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35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35" t="n">
        <f aca="false">'Central pensions'!M30</f>
        <v>5872.575923105</v>
      </c>
      <c r="J30" s="6" t="n">
        <f aca="false">'Central pensions'!W30</f>
        <v>32309.1800389045</v>
      </c>
      <c r="K30" s="6"/>
      <c r="L30" s="35" t="n">
        <f aca="false">'Central pensions'!N30</f>
        <v>3259887.13066368</v>
      </c>
      <c r="M30" s="35"/>
      <c r="N30" s="35" t="n">
        <f aca="false">'Central pensions'!L30</f>
        <v>683471.593930794</v>
      </c>
      <c r="O30" s="6"/>
      <c r="P30" s="6" t="n">
        <f aca="false">'Central pensions'!X30</f>
        <v>20675828.8709507</v>
      </c>
      <c r="Q30" s="35"/>
      <c r="R30" s="35" t="n">
        <f aca="false">'Central SIPA income'!G25</f>
        <v>15669892.6140393</v>
      </c>
      <c r="S30" s="35"/>
      <c r="T30" s="6" t="n">
        <f aca="false">'Central SIPA income'!J25</f>
        <v>59915192.5460109</v>
      </c>
      <c r="U30" s="6"/>
      <c r="V30" s="35" t="n">
        <f aca="false">'Central SIPA income'!F25</f>
        <v>112983.375310289</v>
      </c>
      <c r="W30" s="35"/>
      <c r="X30" s="35" t="n">
        <f aca="false">'Central SIPA income'!M25</f>
        <v>283781.664768477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-51374163.0740516</v>
      </c>
      <c r="AC30" s="23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-0.452022499642919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0" t="n">
        <v>48.2222149172159</v>
      </c>
      <c r="BC30" s="10" t="n">
        <v>13.7158643683573</v>
      </c>
      <c r="BD30" s="10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0.0143948729493085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8" t="n">
        <f aca="false">'Central pensions'!Q31</f>
        <v>91502867.4890381</v>
      </c>
      <c r="E31" s="8"/>
      <c r="F31" s="42" t="n">
        <f aca="false">'Central pensions'!I31</f>
        <v>16631729.3061645</v>
      </c>
      <c r="G31" s="8" t="n">
        <f aca="false">'Central pensions'!K31</f>
        <v>192650.576848536</v>
      </c>
      <c r="H31" s="8" t="n">
        <f aca="false">'Central pensions'!V31</f>
        <v>1059906.63271104</v>
      </c>
      <c r="I31" s="42" t="n">
        <f aca="false">'Central pensions'!M31</f>
        <v>5958.265263357</v>
      </c>
      <c r="J31" s="8" t="n">
        <f aca="false">'Central pensions'!W31</f>
        <v>32780.6175065283</v>
      </c>
      <c r="K31" s="8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8"/>
      <c r="P31" s="8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8" t="n">
        <f aca="false">'Central SIPA income'!J26</f>
        <v>71000752.2783132</v>
      </c>
      <c r="U31" s="8"/>
      <c r="V31" s="42" t="n">
        <f aca="false">'Central SIPA income'!F26</f>
        <v>111109.744064318</v>
      </c>
      <c r="W31" s="42"/>
      <c r="X31" s="42" t="n">
        <f aca="false">'Central SIPA income'!M26</f>
        <v>279075.643261475</v>
      </c>
      <c r="Y31" s="8"/>
      <c r="Z31" s="8" t="n">
        <f aca="false">R31+V31-N31-L31-F31</f>
        <v>-1626679.97053796</v>
      </c>
      <c r="AA31" s="8"/>
      <c r="AB31" s="8" t="n">
        <f aca="false">T31-P31-D31</f>
        <v>-39788938.8733433</v>
      </c>
      <c r="AC31" s="23"/>
      <c r="AD31" s="8" t="n">
        <f aca="false">21502303.7133428*1000</f>
        <v>21502303713.3428</v>
      </c>
      <c r="AE31" s="8" t="n">
        <v>751809.189715747</v>
      </c>
      <c r="AF31" s="8" t="n">
        <v>364.361405082009</v>
      </c>
      <c r="AG31" s="8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318197119.968148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1" t="n">
        <v>42.4620464501394</v>
      </c>
      <c r="BC31" s="11" t="n">
        <v>11.5395869453758</v>
      </c>
      <c r="BD31" s="11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0.0112491697477795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32447630.7451734</v>
      </c>
      <c r="D32" s="8" t="n">
        <f aca="false">'Central pensions'!Q32</f>
        <v>93639512.3794599</v>
      </c>
      <c r="E32" s="8"/>
      <c r="F32" s="42" t="n">
        <f aca="false">'Central pensions'!I32</f>
        <v>17020089.806945</v>
      </c>
      <c r="G32" s="8" t="n">
        <f aca="false">'Central pensions'!K32</f>
        <v>183887.346934037</v>
      </c>
      <c r="H32" s="8" t="n">
        <f aca="false">'Central pensions'!V32</f>
        <v>1011693.9272923</v>
      </c>
      <c r="I32" s="42" t="n">
        <f aca="false">'Central pensions'!M32</f>
        <v>5687.23753404201</v>
      </c>
      <c r="J32" s="8" t="n">
        <f aca="false">'Central pensions'!W32</f>
        <v>31289.5029059454</v>
      </c>
      <c r="K32" s="8"/>
      <c r="L32" s="42" t="n">
        <f aca="false">'Central pensions'!N32</f>
        <v>2862134.61419891</v>
      </c>
      <c r="M32" s="42"/>
      <c r="N32" s="42" t="n">
        <f aca="false">'Central pensions'!L32</f>
        <v>708813.303657856</v>
      </c>
      <c r="O32" s="8"/>
      <c r="P32" s="8" t="n">
        <f aca="false">'Central pensions'!X32</f>
        <v>18751311.7820842</v>
      </c>
      <c r="Q32" s="42"/>
      <c r="R32" s="42" t="n">
        <f aca="false">'Central SIPA income'!G27</f>
        <v>16386947.5954102</v>
      </c>
      <c r="S32" s="42"/>
      <c r="T32" s="8" t="n">
        <f aca="false">'Central SIPA income'!J27</f>
        <v>62656914.4156568</v>
      </c>
      <c r="U32" s="8"/>
      <c r="V32" s="42" t="n">
        <f aca="false">'Central SIPA income'!F27</f>
        <v>112613.069335586</v>
      </c>
      <c r="W32" s="42"/>
      <c r="X32" s="42" t="n">
        <f aca="false">'Central SIPA income'!M27</f>
        <v>282851.562922198</v>
      </c>
      <c r="Y32" s="8"/>
      <c r="Z32" s="8" t="n">
        <f aca="false">R32+V32-N32-L32-F32</f>
        <v>-4091477.06005596</v>
      </c>
      <c r="AA32" s="8"/>
      <c r="AB32" s="8" t="n">
        <f aca="false">T32-P32-D32</f>
        <v>-49733909.7458873</v>
      </c>
      <c r="AC32" s="23"/>
      <c r="AD32" s="8"/>
      <c r="AE32" s="8"/>
      <c r="AF32" s="8" t="n">
        <v>397.614228233701</v>
      </c>
      <c r="AG32" s="8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-0.00980946895699106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321641350.561063</v>
      </c>
      <c r="AS32" s="7"/>
      <c r="AT32" s="7"/>
      <c r="AU32" s="8"/>
      <c r="AW32" s="47" t="n">
        <f aca="false">workers_and_wage_central!C20</f>
        <v>11505210</v>
      </c>
      <c r="AY32" s="43" t="n">
        <f aca="false">(AW32-AW31)/AW31</f>
        <v>0.00155423058186758</v>
      </c>
      <c r="AZ32" s="48" t="n">
        <f aca="false">workers_and_wage_central!B20</f>
        <v>6034.72497182512</v>
      </c>
      <c r="BA32" s="43" t="n">
        <f aca="false">(AZ32-AZ31)/AZ31</f>
        <v>0.0129255415771212</v>
      </c>
      <c r="BB32" s="11" t="n">
        <f aca="false">(4*45-(BB30+BB31))/2</f>
        <v>44.6578693163224</v>
      </c>
      <c r="BC32" s="11" t="n">
        <f aca="false">(4*12-(BC30+BC31))/2</f>
        <v>11.3722743431335</v>
      </c>
      <c r="BD32" s="11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0.0136794208140743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8"/>
      <c r="D33" s="8" t="n">
        <f aca="false">'Central pensions'!Q33</f>
        <v>91424891.8264535</v>
      </c>
      <c r="E33" s="8"/>
      <c r="F33" s="42" t="n">
        <f aca="false">'Central pensions'!I33</f>
        <v>16617556.3064743</v>
      </c>
      <c r="G33" s="8" t="n">
        <f aca="false">'Central pensions'!K33</f>
        <v>188248.635754243</v>
      </c>
      <c r="H33" s="8" t="n">
        <f aca="false">'Central pensions'!V33</f>
        <v>1035688.45159284</v>
      </c>
      <c r="I33" s="42" t="n">
        <f aca="false">'Central pensions'!M33</f>
        <v>5822.12275528599</v>
      </c>
      <c r="J33" s="8" t="n">
        <f aca="false">'Central pensions'!W33</f>
        <v>32031.6015956555</v>
      </c>
      <c r="K33" s="8"/>
      <c r="L33" s="42" t="n">
        <f aca="false">'Central pensions'!N33</f>
        <v>2730880.27094264</v>
      </c>
      <c r="M33" s="42"/>
      <c r="N33" s="42" t="n">
        <f aca="false">'Central pensions'!L33</f>
        <v>693265.556264617</v>
      </c>
      <c r="O33" s="8"/>
      <c r="P33" s="8" t="n">
        <f aca="false">'Central pensions'!X33</f>
        <v>17984693.25214</v>
      </c>
      <c r="Q33" s="42"/>
      <c r="R33" s="42" t="n">
        <f aca="false">'Central SIPA income'!G28</f>
        <v>19586705.2513706</v>
      </c>
      <c r="S33" s="42"/>
      <c r="T33" s="8" t="n">
        <f aca="false">'Central SIPA income'!J28</f>
        <v>74891465.1416569</v>
      </c>
      <c r="U33" s="8"/>
      <c r="V33" s="42" t="n">
        <f aca="false">'Central SIPA income'!F28</f>
        <v>120007.805340765</v>
      </c>
      <c r="W33" s="42"/>
      <c r="X33" s="42" t="n">
        <f aca="false">'Central SIPA income'!M28</f>
        <v>301425.007805659</v>
      </c>
      <c r="Y33" s="8"/>
      <c r="Z33" s="8" t="n">
        <f aca="false">R33+V33-N33-L33-F33</f>
        <v>-334989.076970186</v>
      </c>
      <c r="AA33" s="8"/>
      <c r="AB33" s="8" t="n">
        <f aca="false">T33-P33-D33</f>
        <v>-34518119.9369367</v>
      </c>
      <c r="AC33" s="23"/>
      <c r="AD33" s="8"/>
      <c r="AE33" s="43"/>
      <c r="AF33" s="43"/>
      <c r="AG33" s="8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-0.00752498645376042</v>
      </c>
      <c r="AK33" s="7" t="s">
        <v>54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11652168</v>
      </c>
      <c r="AY33" s="43" t="n">
        <f aca="false">(AW33-AW32)/AW32</f>
        <v>0.0127731697205005</v>
      </c>
      <c r="AZ33" s="48" t="n">
        <f aca="false">workers_and_wage_central!B21</f>
        <v>6095.28011336379</v>
      </c>
      <c r="BA33" s="43" t="n">
        <f aca="false">(AZ33-AZ32)/AZ32</f>
        <v>0.0100344492617957</v>
      </c>
      <c r="BB33" s="11" t="n">
        <f aca="false">BB32</f>
        <v>44.6578693163224</v>
      </c>
      <c r="BC33" s="11" t="n">
        <f aca="false">BC32</f>
        <v>11.3722743431335</v>
      </c>
      <c r="BD33" s="11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0.0119947298750613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89550718.2905954</v>
      </c>
      <c r="E34" s="6"/>
      <c r="F34" s="35" t="n">
        <f aca="false">'Central pensions'!I34</f>
        <v>16276903.0813182</v>
      </c>
      <c r="G34" s="6" t="n">
        <f aca="false">'Central pensions'!K34</f>
        <v>206256.377566314</v>
      </c>
      <c r="H34" s="6" t="n">
        <f aca="false">'Central pensions'!V34</f>
        <v>1134761.73390005</v>
      </c>
      <c r="I34" s="35" t="n">
        <f aca="false">'Central pensions'!M34</f>
        <v>6379.06322369998</v>
      </c>
      <c r="J34" s="6" t="n">
        <f aca="false">'Central pensions'!W34</f>
        <v>35095.723728865</v>
      </c>
      <c r="K34" s="6"/>
      <c r="L34" s="35" t="n">
        <f aca="false">'Central pensions'!N34</f>
        <v>2984107.34287832</v>
      </c>
      <c r="M34" s="35"/>
      <c r="N34" s="35" t="n">
        <f aca="false">'Central pensions'!L34</f>
        <v>680085.021797402</v>
      </c>
      <c r="O34" s="6"/>
      <c r="P34" s="6" t="n">
        <f aca="false">'Central pensions'!X34</f>
        <v>19226174.3204529</v>
      </c>
      <c r="Q34" s="35"/>
      <c r="R34" s="35" t="n">
        <f aca="false">'Central SIPA income'!G29</f>
        <v>15373415.3634533</v>
      </c>
      <c r="S34" s="35"/>
      <c r="T34" s="6" t="n">
        <f aca="false">'Central SIPA income'!J29</f>
        <v>58781586.0822079</v>
      </c>
      <c r="U34" s="6"/>
      <c r="V34" s="35" t="n">
        <f aca="false">'Central SIPA income'!F29</f>
        <v>123246.814847922</v>
      </c>
      <c r="W34" s="35"/>
      <c r="X34" s="35" t="n">
        <f aca="false">'Central SIPA income'!M29</f>
        <v>309560.465855285</v>
      </c>
      <c r="Y34" s="6"/>
      <c r="Z34" s="6" t="n">
        <f aca="false">R34+V34-N34-L34-F34</f>
        <v>-4444433.26769273</v>
      </c>
      <c r="AA34" s="6"/>
      <c r="AB34" s="6" t="n">
        <f aca="false">T34-P34-D34</f>
        <v>-49995306.5288404</v>
      </c>
      <c r="AC34" s="23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-0.0105230429057751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11685138</v>
      </c>
      <c r="AX34" s="5"/>
      <c r="AY34" s="36" t="n">
        <f aca="false">(AW34-AW33)/AW33</f>
        <v>0.00282951636124711</v>
      </c>
      <c r="AZ34" s="41" t="n">
        <f aca="false">workers_and_wage_central!B22</f>
        <v>6182.21358406969</v>
      </c>
      <c r="BA34" s="36" t="n">
        <f aca="false">(AZ34-AZ33)/AZ33</f>
        <v>0.014262424218257</v>
      </c>
      <c r="BB34" s="10" t="n">
        <f aca="false">BB33*3/4+BB37*1/4</f>
        <v>45.2434019872418</v>
      </c>
      <c r="BC34" s="10" t="n">
        <f aca="false">$BC$33</f>
        <v>11.3722743431335</v>
      </c>
      <c r="BD34" s="10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0.0146043843750661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8" t="n">
        <f aca="false">'Central pensions'!Q35</f>
        <v>90284162.7394122</v>
      </c>
      <c r="E35" s="8"/>
      <c r="F35" s="42" t="n">
        <f aca="false">'Central pensions'!I35</f>
        <v>16410215.2918376</v>
      </c>
      <c r="G35" s="8" t="n">
        <f aca="false">'Central pensions'!K35</f>
        <v>232376.841893179</v>
      </c>
      <c r="H35" s="8" t="n">
        <f aca="false">'Central pensions'!V35</f>
        <v>1278468.82184354</v>
      </c>
      <c r="I35" s="42" t="n">
        <f aca="false">'Central pensions'!M35</f>
        <v>7186.91263587199</v>
      </c>
      <c r="J35" s="8" t="n">
        <f aca="false">'Central pensions'!W35</f>
        <v>39540.2728405244</v>
      </c>
      <c r="K35" s="8"/>
      <c r="L35" s="42" t="n">
        <f aca="false">'Central pensions'!N35</f>
        <v>2347779.92561608</v>
      </c>
      <c r="M35" s="42"/>
      <c r="N35" s="42" t="n">
        <f aca="false">'Central pensions'!L35</f>
        <v>687608.315530527</v>
      </c>
      <c r="O35" s="8"/>
      <c r="P35" s="8" t="n">
        <f aca="false">'Central pensions'!X35</f>
        <v>15965659.269695</v>
      </c>
      <c r="Q35" s="42"/>
      <c r="R35" s="42" t="n">
        <f aca="false">'Central SIPA income'!G30</f>
        <v>18817346.408355</v>
      </c>
      <c r="S35" s="42"/>
      <c r="T35" s="8" t="n">
        <f aca="false">'Central SIPA income'!J30</f>
        <v>71949754.9237479</v>
      </c>
      <c r="U35" s="8"/>
      <c r="V35" s="42" t="n">
        <f aca="false">'Central SIPA income'!F30</f>
        <v>126658.812212189</v>
      </c>
      <c r="W35" s="42"/>
      <c r="X35" s="42" t="n">
        <f aca="false">'Central SIPA income'!M30</f>
        <v>318130.419528187</v>
      </c>
      <c r="Y35" s="8"/>
      <c r="Z35" s="8" t="n">
        <f aca="false">R35+V35-N35-L35-F35</f>
        <v>-501598.312417073</v>
      </c>
      <c r="AA35" s="8"/>
      <c r="AB35" s="8" t="n">
        <f aca="false">T35-P35-D35</f>
        <v>-34300067.0853593</v>
      </c>
      <c r="AC35" s="23"/>
      <c r="AD35" s="8"/>
      <c r="AE35" s="52"/>
      <c r="AF35" s="43" t="n">
        <f aca="false">AVERAGE(AG34:AG37)/AVERAGE(AG30:AG33)-1</f>
        <v>0</v>
      </c>
      <c r="AG35" s="8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-0.00703438387724305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11835794</v>
      </c>
      <c r="AX35" s="7"/>
      <c r="AY35" s="43" t="n">
        <f aca="false">(AW35-AW34)/AW34</f>
        <v>0.012892958559839</v>
      </c>
      <c r="AZ35" s="48" t="n">
        <f aca="false">workers_and_wage_central!B23</f>
        <v>6227.33769286389</v>
      </c>
      <c r="BA35" s="43" t="n">
        <f aca="false">(AZ35-AZ34)/AZ34</f>
        <v>0.00729902132635397</v>
      </c>
      <c r="BB35" s="11" t="n">
        <f aca="false">BB33*2/4+BB37*2/4</f>
        <v>45.8289346581612</v>
      </c>
      <c r="BC35" s="11" t="n">
        <f aca="false">$BC$33</f>
        <v>11.3722743431335</v>
      </c>
      <c r="BD35" s="11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0.0113046292089321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8" t="n">
        <f aca="false">'Central pensions'!Q36</f>
        <v>91001518.0920814</v>
      </c>
      <c r="E36" s="8"/>
      <c r="F36" s="42" t="n">
        <f aca="false">'Central pensions'!I36</f>
        <v>16540603.118682</v>
      </c>
      <c r="G36" s="8" t="n">
        <f aca="false">'Central pensions'!K36</f>
        <v>259341.855571826</v>
      </c>
      <c r="H36" s="8" t="n">
        <f aca="false">'Central pensions'!V36</f>
        <v>1426822.37113819</v>
      </c>
      <c r="I36" s="42" t="n">
        <f aca="false">'Central pensions'!M36</f>
        <v>8020.88213108701</v>
      </c>
      <c r="J36" s="8" t="n">
        <f aca="false">'Central pensions'!W36</f>
        <v>44128.526942416</v>
      </c>
      <c r="K36" s="8"/>
      <c r="L36" s="42" t="n">
        <f aca="false">'Central pensions'!N36</f>
        <v>2344083.69440455</v>
      </c>
      <c r="M36" s="42"/>
      <c r="N36" s="42" t="n">
        <f aca="false">'Central pensions'!L36</f>
        <v>694779.206381913</v>
      </c>
      <c r="O36" s="8"/>
      <c r="P36" s="8" t="n">
        <f aca="false">'Central pensions'!X36</f>
        <v>15985931.6340767</v>
      </c>
      <c r="Q36" s="42"/>
      <c r="R36" s="42" t="n">
        <f aca="false">'Central SIPA income'!G31</f>
        <v>16496025.1738767</v>
      </c>
      <c r="S36" s="42"/>
      <c r="T36" s="8" t="n">
        <f aca="false">'Central SIPA income'!J31</f>
        <v>63073981.9908627</v>
      </c>
      <c r="U36" s="8"/>
      <c r="V36" s="42" t="n">
        <f aca="false">'Central SIPA income'!F31</f>
        <v>127236.406425988</v>
      </c>
      <c r="W36" s="42"/>
      <c r="X36" s="42" t="n">
        <f aca="false">'Central SIPA income'!M31</f>
        <v>319581.169668218</v>
      </c>
      <c r="Y36" s="8"/>
      <c r="Z36" s="8" t="n">
        <f aca="false">R36+V36-N36-L36-F36</f>
        <v>-2956204.43916574</v>
      </c>
      <c r="AA36" s="8"/>
      <c r="AB36" s="8" t="n">
        <f aca="false">T36-P36-D36</f>
        <v>-43913467.7352955</v>
      </c>
      <c r="AC36" s="23"/>
      <c r="AD36" s="8"/>
      <c r="AE36" s="8"/>
      <c r="AF36" s="8"/>
      <c r="AG36" s="8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-0.00856662150701746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8"/>
      <c r="AW36" s="47" t="n">
        <f aca="false">workers_and_wage_central!C24</f>
        <v>11834341</v>
      </c>
      <c r="AY36" s="43" t="n">
        <f aca="false">(AW36-AW35)/AW35</f>
        <v>-0.000122763204564054</v>
      </c>
      <c r="AZ36" s="48" t="n">
        <f aca="false">workers_and_wage_central!B24</f>
        <v>6289.75141163028</v>
      </c>
      <c r="BA36" s="43" t="n">
        <f aca="false">(AZ36-AZ35)/AZ35</f>
        <v>0.0100225364103687</v>
      </c>
      <c r="BB36" s="11" t="n">
        <f aca="false">BB33*1/4+BB37*3/4</f>
        <v>46.4144673290806</v>
      </c>
      <c r="BC36" s="11" t="n">
        <f aca="false">$BC$33</f>
        <v>11.3722743431335</v>
      </c>
      <c r="BD36" s="11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0.0135240399433334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8" t="n">
        <f aca="false">'Central pensions'!Q37</f>
        <v>93698575.7298488</v>
      </c>
      <c r="E37" s="8"/>
      <c r="F37" s="42" t="n">
        <f aca="false">'Central pensions'!I37</f>
        <v>17030825.2700243</v>
      </c>
      <c r="G37" s="8" t="n">
        <f aca="false">'Central pensions'!K37</f>
        <v>286953.971061578</v>
      </c>
      <c r="H37" s="8" t="n">
        <f aca="false">'Central pensions'!V37</f>
        <v>1578736.08367163</v>
      </c>
      <c r="I37" s="42" t="n">
        <f aca="false">'Central pensions'!M37</f>
        <v>8874.86508437898</v>
      </c>
      <c r="J37" s="8" t="n">
        <f aca="false">'Central pensions'!W37</f>
        <v>48826.8891857222</v>
      </c>
      <c r="K37" s="8"/>
      <c r="L37" s="42" t="n">
        <f aca="false">'Central pensions'!N37</f>
        <v>2335444.70272384</v>
      </c>
      <c r="M37" s="42"/>
      <c r="N37" s="42" t="n">
        <f aca="false">'Central pensions'!L37</f>
        <v>717397.614808723</v>
      </c>
      <c r="O37" s="8"/>
      <c r="P37" s="8" t="n">
        <f aca="false">'Central pensions'!X37</f>
        <v>16065543.6748324</v>
      </c>
      <c r="Q37" s="42"/>
      <c r="R37" s="42" t="n">
        <f aca="false">'Central SIPA income'!G32</f>
        <v>19769263.2744617</v>
      </c>
      <c r="S37" s="42"/>
      <c r="T37" s="8" t="n">
        <f aca="false">'Central SIPA income'!J32</f>
        <v>75589491.56556</v>
      </c>
      <c r="U37" s="8"/>
      <c r="V37" s="42" t="n">
        <f aca="false">'Central SIPA income'!F32</f>
        <v>130054.206080875</v>
      </c>
      <c r="W37" s="42"/>
      <c r="X37" s="42" t="n">
        <f aca="false">'Central SIPA income'!M32</f>
        <v>326658.670007111</v>
      </c>
      <c r="Y37" s="8"/>
      <c r="Z37" s="8" t="n">
        <f aca="false">R37+V37-N37-L37-F37</f>
        <v>-184350.107014317</v>
      </c>
      <c r="AA37" s="8"/>
      <c r="AB37" s="8" t="n">
        <f aca="false">T37-P37-D37</f>
        <v>-34174627.8391212</v>
      </c>
      <c r="AC37" s="23"/>
      <c r="AD37" s="8"/>
      <c r="AE37" s="8"/>
      <c r="AF37" s="8"/>
      <c r="AG37" s="8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-0.00650803988286364</v>
      </c>
      <c r="AK37" s="50"/>
      <c r="AW37" s="47" t="n">
        <f aca="false">workers_and_wage_central!C25</f>
        <v>11875292</v>
      </c>
      <c r="AY37" s="43" t="n">
        <f aca="false">(AW37-AW36)/AW36</f>
        <v>0.00346035322118908</v>
      </c>
      <c r="AZ37" s="48" t="n">
        <f aca="false">workers_and_wage_central!B25</f>
        <v>6363.67015261127</v>
      </c>
      <c r="BA37" s="43" t="n">
        <f aca="false">(AZ37-AZ36)/AZ36</f>
        <v>0.0117522515825201</v>
      </c>
      <c r="BB37" s="11" t="n">
        <v>47</v>
      </c>
      <c r="BC37" s="11" t="n">
        <f aca="false">$BC$33</f>
        <v>11.3722743431335</v>
      </c>
      <c r="BD37" s="11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0.0117198688987118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99187995.9834211</v>
      </c>
      <c r="E38" s="6"/>
      <c r="F38" s="35" t="n">
        <f aca="false">'Central pensions'!I38</f>
        <v>18028592.3806138</v>
      </c>
      <c r="G38" s="6" t="n">
        <f aca="false">'Central pensions'!K38</f>
        <v>327747.591114587</v>
      </c>
      <c r="H38" s="6" t="n">
        <f aca="false">'Central pensions'!V38</f>
        <v>1803170.54513952</v>
      </c>
      <c r="I38" s="35" t="n">
        <f aca="false">'Central pensions'!M38</f>
        <v>10136.523436534</v>
      </c>
      <c r="J38" s="6" t="n">
        <f aca="false">'Central pensions'!W38</f>
        <v>55768.1611898844</v>
      </c>
      <c r="K38" s="6"/>
      <c r="L38" s="35" t="n">
        <f aca="false">'Central pensions'!N38</f>
        <v>2945320.17438543</v>
      </c>
      <c r="M38" s="35"/>
      <c r="N38" s="35" t="n">
        <f aca="false">'Central pensions'!L38</f>
        <v>761858.07577727</v>
      </c>
      <c r="O38" s="6"/>
      <c r="P38" s="6" t="n">
        <f aca="false">'Central pensions'!X38</f>
        <v>19474798.7348026</v>
      </c>
      <c r="Q38" s="35"/>
      <c r="R38" s="35" t="n">
        <f aca="false">'Central SIPA income'!G33</f>
        <v>15346618.5332041</v>
      </c>
      <c r="S38" s="35"/>
      <c r="T38" s="6" t="n">
        <f aca="false">'Central SIPA income'!J33</f>
        <v>58679126.0792234</v>
      </c>
      <c r="U38" s="6"/>
      <c r="V38" s="35" t="n">
        <f aca="false">'Central SIPA income'!F33</f>
        <v>130590.13836642</v>
      </c>
      <c r="W38" s="35"/>
      <c r="X38" s="35" t="n">
        <f aca="false">'Central SIPA income'!M33</f>
        <v>328004.777394835</v>
      </c>
      <c r="Y38" s="6"/>
      <c r="Z38" s="6" t="n">
        <f aca="false">R38+V38-N38-L38-F38</f>
        <v>-6258561.95920599</v>
      </c>
      <c r="AA38" s="6"/>
      <c r="AB38" s="6" t="n">
        <f aca="false">T38-P38-D38</f>
        <v>-59983668.6390002</v>
      </c>
      <c r="AC38" s="23"/>
      <c r="AD38" s="6"/>
      <c r="AE38" s="6"/>
      <c r="AF38" s="6"/>
      <c r="AG38" s="6" t="n">
        <f aca="false">BF38/100*$AG$37</f>
        <v>5216307282.66025</v>
      </c>
      <c r="AH38" s="36" t="n">
        <f aca="false">(AG38-AG37)/AG37</f>
        <v>-0.00663334223750367</v>
      </c>
      <c r="AI38" s="36"/>
      <c r="AJ38" s="36" t="n">
        <f aca="false">AB38/AG38</f>
        <v>-0.0114992590329934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-0.00342231470245224</v>
      </c>
      <c r="AV38" s="5"/>
      <c r="AW38" s="40" t="n">
        <f aca="false">workers_and_wage_central!C26</f>
        <v>11916883</v>
      </c>
      <c r="AX38" s="5"/>
      <c r="AY38" s="36" t="n">
        <f aca="false">(AW38-AW37)/AW37</f>
        <v>0.00350231387994501</v>
      </c>
      <c r="AZ38" s="41" t="n">
        <f aca="false">workers_and_wage_central!B26</f>
        <v>6421.27314138303</v>
      </c>
      <c r="BA38" s="36" t="n">
        <f aca="false">(AZ38-AZ37)/AZ37</f>
        <v>0.00905185017298905</v>
      </c>
      <c r="BB38" s="10" t="n">
        <f aca="false">BB37*3/4+BB41*1/4</f>
        <v>48</v>
      </c>
      <c r="BC38" s="10" t="n">
        <f aca="false">$BC$33</f>
        <v>11.3722743431335</v>
      </c>
      <c r="BD38" s="10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99.3366657762496</v>
      </c>
      <c r="BG38" s="5"/>
      <c r="BH38" s="5" t="n">
        <f aca="false">BH37+1</f>
        <v>7</v>
      </c>
      <c r="BI38" s="36" t="n">
        <f aca="false">T45/AG45</f>
        <v>0.0139608912608438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8" t="n">
        <f aca="false">'Central pensions'!Q39</f>
        <v>99370447.1036933</v>
      </c>
      <c r="E39" s="8"/>
      <c r="F39" s="42" t="n">
        <f aca="false">'Central pensions'!I39</f>
        <v>18061755.0314383</v>
      </c>
      <c r="G39" s="8" t="n">
        <f aca="false">'Central pensions'!K39</f>
        <v>354136.305289048</v>
      </c>
      <c r="H39" s="8" t="n">
        <f aca="false">'Central pensions'!V39</f>
        <v>1948353.46459798</v>
      </c>
      <c r="I39" s="42" t="n">
        <f aca="false">'Central pensions'!M39</f>
        <v>10952.669235744</v>
      </c>
      <c r="J39" s="8" t="n">
        <f aca="false">'Central pensions'!W39</f>
        <v>60258.3545751966</v>
      </c>
      <c r="K39" s="8"/>
      <c r="L39" s="42" t="n">
        <f aca="false">'Central pensions'!N39</f>
        <v>2609271.90220654</v>
      </c>
      <c r="M39" s="42"/>
      <c r="N39" s="42" t="n">
        <f aca="false">'Central pensions'!L39</f>
        <v>764719.551061057</v>
      </c>
      <c r="O39" s="8"/>
      <c r="P39" s="8" t="n">
        <f aca="false">'Central pensions'!X39</f>
        <v>17746785.6456998</v>
      </c>
      <c r="Q39" s="42"/>
      <c r="R39" s="42" t="n">
        <f aca="false">'Central SIPA income'!G34</f>
        <v>18518498.4071544</v>
      </c>
      <c r="S39" s="42"/>
      <c r="T39" s="8" t="n">
        <f aca="false">'Central SIPA income'!J34</f>
        <v>70807083.6894933</v>
      </c>
      <c r="U39" s="8"/>
      <c r="V39" s="42" t="n">
        <f aca="false">'Central SIPA income'!F34</f>
        <v>130545.339675827</v>
      </c>
      <c r="W39" s="42"/>
      <c r="X39" s="42" t="n">
        <f aca="false">'Central SIPA income'!M34</f>
        <v>327892.255999886</v>
      </c>
      <c r="Y39" s="8"/>
      <c r="Z39" s="8" t="n">
        <f aca="false">R39+V39-N39-L39-F39</f>
        <v>-2786702.7378756</v>
      </c>
      <c r="AA39" s="8"/>
      <c r="AB39" s="8" t="n">
        <f aca="false">T39-P39-D39</f>
        <v>-46310149.0598997</v>
      </c>
      <c r="AC39" s="23"/>
      <c r="AD39" s="8"/>
      <c r="AE39" s="8"/>
      <c r="AF39" s="8"/>
      <c r="AG39" s="8" t="n">
        <f aca="false">BF39/100*$AG$37</f>
        <v>5176175559.7607</v>
      </c>
      <c r="AH39" s="43" t="n">
        <f aca="false">(AG39-AG38)/AG38</f>
        <v>-0.00769351204307778</v>
      </c>
      <c r="AI39" s="43"/>
      <c r="AJ39" s="43" t="n">
        <f aca="false">AB39/AG39</f>
        <v>-0.00894678871016512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11903751</v>
      </c>
      <c r="AX39" s="7"/>
      <c r="AY39" s="43" t="n">
        <f aca="false">(AW39-AW38)/AW38</f>
        <v>-0.00110196600906462</v>
      </c>
      <c r="AZ39" s="48" t="n">
        <f aca="false">workers_and_wage_central!B27</f>
        <v>6499.97393110407</v>
      </c>
      <c r="BA39" s="43" t="n">
        <f aca="false">(AZ39-AZ38)/AZ38</f>
        <v>0.0122562594657186</v>
      </c>
      <c r="BB39" s="11" t="n">
        <f aca="false">BB37*2/4+BB41*2/4</f>
        <v>49</v>
      </c>
      <c r="BC39" s="11" t="n">
        <f aca="false">$BC$33</f>
        <v>11.3722743431335</v>
      </c>
      <c r="BD39" s="11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98.5724179417809</v>
      </c>
      <c r="BG39" s="7"/>
      <c r="BH39" s="7" t="n">
        <f aca="false">BH38+1</f>
        <v>8</v>
      </c>
      <c r="BI39" s="43" t="n">
        <f aca="false">T46/AG46</f>
        <v>0.0115194328444185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8" t="n">
        <f aca="false">'Central pensions'!Q40</f>
        <v>99834580.7326045</v>
      </c>
      <c r="E40" s="8"/>
      <c r="F40" s="42" t="n">
        <f aca="false">'Central pensions'!I40</f>
        <v>18146116.8125471</v>
      </c>
      <c r="G40" s="8" t="n">
        <f aca="false">'Central pensions'!K40</f>
        <v>365868.059516326</v>
      </c>
      <c r="H40" s="8" t="n">
        <f aca="false">'Central pensions'!V40</f>
        <v>2012898.11492936</v>
      </c>
      <c r="I40" s="42" t="n">
        <f aca="false">'Central pensions'!M40</f>
        <v>11315.50699535</v>
      </c>
      <c r="J40" s="8" t="n">
        <f aca="false">'Central pensions'!W40</f>
        <v>62254.5808741024</v>
      </c>
      <c r="K40" s="8"/>
      <c r="L40" s="42" t="n">
        <f aca="false">'Central pensions'!N40</f>
        <v>2575871.40533965</v>
      </c>
      <c r="M40" s="42"/>
      <c r="N40" s="42" t="n">
        <f aca="false">'Central pensions'!L40</f>
        <v>770587.454315852</v>
      </c>
      <c r="O40" s="8"/>
      <c r="P40" s="8" t="n">
        <f aca="false">'Central pensions'!X40</f>
        <v>17605753.7810747</v>
      </c>
      <c r="Q40" s="42"/>
      <c r="R40" s="42" t="n">
        <f aca="false">'Central SIPA income'!G35</f>
        <v>16214070.6486071</v>
      </c>
      <c r="S40" s="42"/>
      <c r="T40" s="8" t="n">
        <f aca="false">'Central SIPA income'!J35</f>
        <v>61995904.4260163</v>
      </c>
      <c r="U40" s="8"/>
      <c r="V40" s="42" t="n">
        <f aca="false">'Central SIPA income'!F35</f>
        <v>138405.233019012</v>
      </c>
      <c r="W40" s="42"/>
      <c r="X40" s="42" t="n">
        <f aca="false">'Central SIPA income'!M35</f>
        <v>347634.042007837</v>
      </c>
      <c r="Y40" s="8"/>
      <c r="Z40" s="8" t="n">
        <f aca="false">R40+V40-N40-L40-F40</f>
        <v>-5140099.79057647</v>
      </c>
      <c r="AA40" s="8"/>
      <c r="AB40" s="8" t="n">
        <f aca="false">T40-P40-D40</f>
        <v>-55444430.087663</v>
      </c>
      <c r="AC40" s="23"/>
      <c r="AD40" s="8"/>
      <c r="AE40" s="8"/>
      <c r="AF40" s="8"/>
      <c r="AG40" s="8" t="n">
        <f aca="false">BF40/100*$AG$37</f>
        <v>5168595297.41593</v>
      </c>
      <c r="AH40" s="43" t="n">
        <f aca="false">(AG40-AG39)/AG39</f>
        <v>-0.00146445232725525</v>
      </c>
      <c r="AI40" s="43"/>
      <c r="AJ40" s="43" t="n">
        <f aca="false">AB40/AG40</f>
        <v>-0.0107271757406471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  <c r="AW40" s="47" t="n">
        <f aca="false">workers_and_wage_central!C28</f>
        <v>11972735</v>
      </c>
      <c r="AY40" s="43" t="n">
        <f aca="false">(AW40-AW39)/AW39</f>
        <v>0.00579514810079613</v>
      </c>
      <c r="AZ40" s="48" t="n">
        <f aca="false">workers_and_wage_central!B28</f>
        <v>6573.25831780764</v>
      </c>
      <c r="BA40" s="43" t="n">
        <f aca="false">(AZ40-AZ39)/AZ39</f>
        <v>0.0112745662490868</v>
      </c>
      <c r="BB40" s="11" t="n">
        <f aca="false">BB37*1/4+BB41*3/4</f>
        <v>50</v>
      </c>
      <c r="BC40" s="11" t="n">
        <f aca="false">$BC$33</f>
        <v>11.3722743431335</v>
      </c>
      <c r="BD40" s="11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98.4280633349228</v>
      </c>
      <c r="BG40" s="7"/>
      <c r="BH40" s="0" t="n">
        <f aca="false">BH39+1</f>
        <v>9</v>
      </c>
      <c r="BI40" s="43" t="n">
        <f aca="false">T47/AG47</f>
        <v>0.0136567522719056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8" t="n">
        <f aca="false">'Central pensions'!Q41</f>
        <v>99222631.6491268</v>
      </c>
      <c r="E41" s="8"/>
      <c r="F41" s="42" t="n">
        <f aca="false">'Central pensions'!I41</f>
        <v>18034887.822846</v>
      </c>
      <c r="G41" s="8" t="n">
        <f aca="false">'Central pensions'!K41</f>
        <v>386245.812532705</v>
      </c>
      <c r="H41" s="8" t="n">
        <f aca="false">'Central pensions'!V41</f>
        <v>2125010.49961632</v>
      </c>
      <c r="I41" s="42" t="n">
        <f aca="false">'Central pensions'!M41</f>
        <v>11945.746779362</v>
      </c>
      <c r="J41" s="8" t="n">
        <f aca="false">'Central pensions'!W41</f>
        <v>65721.9742149375</v>
      </c>
      <c r="K41" s="8"/>
      <c r="L41" s="42" t="n">
        <f aca="false">'Central pensions'!N41</f>
        <v>2565120.6134304</v>
      </c>
      <c r="M41" s="42"/>
      <c r="N41" s="42" t="n">
        <f aca="false">'Central pensions'!L41</f>
        <v>767846.847536135</v>
      </c>
      <c r="O41" s="8"/>
      <c r="P41" s="8" t="n">
        <f aca="false">'Central pensions'!X41</f>
        <v>17534889.8608582</v>
      </c>
      <c r="Q41" s="42"/>
      <c r="R41" s="42" t="n">
        <f aca="false">'Central SIPA income'!G36</f>
        <v>19783211.4696995</v>
      </c>
      <c r="S41" s="42"/>
      <c r="T41" s="8" t="n">
        <f aca="false">'Central SIPA income'!J36</f>
        <v>75642823.6989655</v>
      </c>
      <c r="U41" s="8"/>
      <c r="V41" s="42" t="n">
        <f aca="false">'Central SIPA income'!F36</f>
        <v>135522.552380448</v>
      </c>
      <c r="W41" s="42"/>
      <c r="X41" s="42" t="n">
        <f aca="false">'Central SIPA income'!M36</f>
        <v>340393.579343654</v>
      </c>
      <c r="Y41" s="8"/>
      <c r="Z41" s="8" t="n">
        <f aca="false">R41+V41-N41-L41-F41</f>
        <v>-1449121.2617326</v>
      </c>
      <c r="AA41" s="8"/>
      <c r="AB41" s="8" t="n">
        <f aca="false">T41-P41-D41</f>
        <v>-41114697.8110195</v>
      </c>
      <c r="AC41" s="23"/>
      <c r="AD41" s="8"/>
      <c r="AE41" s="8"/>
      <c r="AF41" s="8"/>
      <c r="AG41" s="8" t="n">
        <f aca="false">BF41/100*$AG$37</f>
        <v>5179459931.77976</v>
      </c>
      <c r="AH41" s="43" t="n">
        <f aca="false">(AG41-AG40)/AG40</f>
        <v>0.00210204779802772</v>
      </c>
      <c r="AI41" s="43" t="n">
        <f aca="false">(AG41-AG37)/AG37</f>
        <v>-0.0136503617127985</v>
      </c>
      <c r="AJ41" s="43" t="n">
        <f aca="false">AB41/AG41</f>
        <v>-0.0079380279705903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12009384</v>
      </c>
      <c r="AY41" s="43" t="n">
        <f aca="false">(AW41-AW40)/AW40</f>
        <v>0.0030610382673633</v>
      </c>
      <c r="AZ41" s="48" t="n">
        <f aca="false">workers_and_wage_central!B29</f>
        <v>6687.05866300904</v>
      </c>
      <c r="BA41" s="43" t="n">
        <f aca="false">(AZ41-AZ40)/AZ40</f>
        <v>0.017312623313936</v>
      </c>
      <c r="BB41" s="11" t="n">
        <v>51</v>
      </c>
      <c r="BC41" s="11" t="n">
        <f aca="false">$BC$33</f>
        <v>11.3722743431335</v>
      </c>
      <c r="BD41" s="11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98.6349638287202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0.0117908823878204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100658778.028386</v>
      </c>
      <c r="E42" s="6"/>
      <c r="F42" s="35" t="n">
        <f aca="false">'Central pensions'!I42</f>
        <v>18295924.4272641</v>
      </c>
      <c r="G42" s="6" t="n">
        <f aca="false">'Central pensions'!K42</f>
        <v>398194.077212952</v>
      </c>
      <c r="H42" s="6" t="n">
        <f aca="false">'Central pensions'!V42</f>
        <v>2190746.32657903</v>
      </c>
      <c r="I42" s="35" t="n">
        <f aca="false">'Central pensions'!M42</f>
        <v>12315.280738545</v>
      </c>
      <c r="J42" s="6" t="n">
        <f aca="false">'Central pensions'!W42</f>
        <v>67755.0410282178</v>
      </c>
      <c r="K42" s="6"/>
      <c r="L42" s="35" t="n">
        <f aca="false">'Central pensions'!N42</f>
        <v>3028912.96044828</v>
      </c>
      <c r="M42" s="35"/>
      <c r="N42" s="35" t="n">
        <f aca="false">'Central pensions'!L42</f>
        <v>781682.994890157</v>
      </c>
      <c r="O42" s="6"/>
      <c r="P42" s="6" t="n">
        <f aca="false">'Central pensions'!X42</f>
        <v>20017632.9547284</v>
      </c>
      <c r="Q42" s="35"/>
      <c r="R42" s="35" t="n">
        <f aca="false">'Central SIPA income'!G37</f>
        <v>15343962.9228506</v>
      </c>
      <c r="S42" s="35"/>
      <c r="T42" s="6" t="n">
        <f aca="false">'Central SIPA income'!J37</f>
        <v>58668972.1228706</v>
      </c>
      <c r="U42" s="6"/>
      <c r="V42" s="35" t="n">
        <f aca="false">'Central SIPA income'!F37</f>
        <v>139757.910935537</v>
      </c>
      <c r="W42" s="35"/>
      <c r="X42" s="35" t="n">
        <f aca="false">'Central SIPA income'!M37</f>
        <v>351031.578946283</v>
      </c>
      <c r="Y42" s="6"/>
      <c r="Z42" s="6" t="n">
        <f aca="false">R42+V42-N42-L42-F42</f>
        <v>-6622799.54881642</v>
      </c>
      <c r="AA42" s="6"/>
      <c r="AB42" s="6" t="n">
        <f aca="false">T42-P42-D42</f>
        <v>-62007438.8602435</v>
      </c>
      <c r="AC42" s="23"/>
      <c r="AD42" s="6"/>
      <c r="AE42" s="6"/>
      <c r="AF42" s="6"/>
      <c r="AG42" s="6" t="n">
        <f aca="false">BF42/100*$AG$37</f>
        <v>5189818351.2746</v>
      </c>
      <c r="AH42" s="36" t="n">
        <f aca="false">(AG42-AG41)/AG41</f>
        <v>0.0019999033936502</v>
      </c>
      <c r="AI42" s="36"/>
      <c r="AJ42" s="36" t="n">
        <f aca="false">AB42/AG42</f>
        <v>-0.0119479015763653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0.0024537146130947</v>
      </c>
      <c r="AV42" s="5"/>
      <c r="AW42" s="40" t="n">
        <f aca="false">workers_and_wage_central!C30</f>
        <v>12000239</v>
      </c>
      <c r="AX42" s="5"/>
      <c r="AY42" s="36" t="n">
        <f aca="false">(AW42-AW41)/AW41</f>
        <v>-0.000761487849834763</v>
      </c>
      <c r="AZ42" s="41" t="n">
        <f aca="false">workers_and_wage_central!B30</f>
        <v>6720.35754655378</v>
      </c>
      <c r="BA42" s="36" t="n">
        <f aca="false">(AZ42-AZ41)/AZ41</f>
        <v>0.00497960093111486</v>
      </c>
      <c r="BB42" s="10" t="n">
        <f aca="false">BB41*3/4+BB45*1/4</f>
        <v>51.125</v>
      </c>
      <c r="BC42" s="10" t="n">
        <f aca="false">$BC$33</f>
        <v>11.3722743431335</v>
      </c>
      <c r="BD42" s="10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98.8322242276138</v>
      </c>
      <c r="BG42" s="5"/>
      <c r="BH42" s="5" t="n">
        <f aca="false">BH41+1</f>
        <v>11</v>
      </c>
      <c r="BI42" s="36" t="n">
        <f aca="false">T49/AG49</f>
        <v>0.0139809143725635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8" t="n">
        <f aca="false">'Central pensions'!Q43</f>
        <v>101309224.940268</v>
      </c>
      <c r="E43" s="8"/>
      <c r="F43" s="42" t="n">
        <f aca="false">'Central pensions'!I43</f>
        <v>18414150.8529852</v>
      </c>
      <c r="G43" s="8" t="n">
        <f aca="false">'Central pensions'!K43</f>
        <v>432638.271857464</v>
      </c>
      <c r="H43" s="8" t="n">
        <f aca="false">'Central pensions'!V43</f>
        <v>2380248.12283272</v>
      </c>
      <c r="I43" s="42" t="n">
        <f aca="false">'Central pensions'!M43</f>
        <v>13380.565108994</v>
      </c>
      <c r="J43" s="8" t="n">
        <f aca="false">'Central pensions'!W43</f>
        <v>73615.921324725</v>
      </c>
      <c r="K43" s="8"/>
      <c r="L43" s="42" t="n">
        <f aca="false">'Central pensions'!N43</f>
        <v>2541676.62667589</v>
      </c>
      <c r="M43" s="42"/>
      <c r="N43" s="42" t="n">
        <f aca="false">'Central pensions'!L43</f>
        <v>789266.578268804</v>
      </c>
      <c r="O43" s="8"/>
      <c r="P43" s="8" t="n">
        <f aca="false">'Central pensions'!X43</f>
        <v>17531083.9407899</v>
      </c>
      <c r="Q43" s="42"/>
      <c r="R43" s="42" t="n">
        <f aca="false">'Central SIPA income'!G38</f>
        <v>18395799.8743107</v>
      </c>
      <c r="S43" s="42"/>
      <c r="T43" s="8" t="n">
        <f aca="false">'Central SIPA income'!J38</f>
        <v>70337935.2146748</v>
      </c>
      <c r="U43" s="8"/>
      <c r="V43" s="42" t="n">
        <f aca="false">'Central SIPA income'!F38</f>
        <v>137588.219350324</v>
      </c>
      <c r="W43" s="42"/>
      <c r="X43" s="42" t="n">
        <f aca="false">'Central SIPA income'!M38</f>
        <v>345581.939223669</v>
      </c>
      <c r="Y43" s="8"/>
      <c r="Z43" s="8" t="n">
        <f aca="false">R43+V43-N43-L43-F43</f>
        <v>-3211705.96426893</v>
      </c>
      <c r="AA43" s="8"/>
      <c r="AB43" s="8" t="n">
        <f aca="false">T43-P43-D43</f>
        <v>-48502373.6663832</v>
      </c>
      <c r="AC43" s="23"/>
      <c r="AD43" s="8"/>
      <c r="AE43" s="8"/>
      <c r="AF43" s="8"/>
      <c r="AG43" s="8" t="n">
        <f aca="false">BF43/100*$AG$37</f>
        <v>5200955891.09433</v>
      </c>
      <c r="AH43" s="43" t="n">
        <f aca="false">(AG43-AG42)/AG42</f>
        <v>0.00214603654037116</v>
      </c>
      <c r="AI43" s="43"/>
      <c r="AJ43" s="43" t="n">
        <f aca="false">AB43/AG43</f>
        <v>-0.00932566525884877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12054619</v>
      </c>
      <c r="AX43" s="7"/>
      <c r="AY43" s="43" t="n">
        <f aca="false">(AW43-AW42)/AW42</f>
        <v>0.00453157641276978</v>
      </c>
      <c r="AZ43" s="48" t="n">
        <f aca="false">workers_and_wage_central!B31</f>
        <v>6719.1822206236</v>
      </c>
      <c r="BA43" s="43" t="n">
        <f aca="false">(AZ43-AZ42)/AZ42</f>
        <v>-0.000174890386714946</v>
      </c>
      <c r="BB43" s="11" t="n">
        <f aca="false">BB41*2/4+BB45*2/4</f>
        <v>51.25</v>
      </c>
      <c r="BC43" s="11" t="n">
        <f aca="false">$BC$33</f>
        <v>11.3722743431335</v>
      </c>
      <c r="BD43" s="11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99.0443217921724</v>
      </c>
      <c r="BG43" s="7"/>
      <c r="BH43" s="7" t="n">
        <f aca="false">BH42+1</f>
        <v>12</v>
      </c>
      <c r="BI43" s="43" t="n">
        <f aca="false">T50/AG50</f>
        <v>0.0116837668168707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8" t="n">
        <f aca="false">'Central pensions'!Q44</f>
        <v>101789238.509246</v>
      </c>
      <c r="E44" s="8"/>
      <c r="F44" s="42" t="n">
        <f aca="false">'Central pensions'!I44</f>
        <v>18501399.0011756</v>
      </c>
      <c r="G44" s="8" t="n">
        <f aca="false">'Central pensions'!K44</f>
        <v>452872.944758793</v>
      </c>
      <c r="H44" s="8" t="n">
        <f aca="false">'Central pensions'!V44</f>
        <v>2491573.32294214</v>
      </c>
      <c r="I44" s="42" t="n">
        <f aca="false">'Central pensions'!M44</f>
        <v>14006.379734808</v>
      </c>
      <c r="J44" s="8" t="n">
        <f aca="false">'Central pensions'!W44</f>
        <v>77058.9687507875</v>
      </c>
      <c r="K44" s="8"/>
      <c r="L44" s="42" t="n">
        <f aca="false">'Central pensions'!N44</f>
        <v>2493600.3869457</v>
      </c>
      <c r="M44" s="42"/>
      <c r="N44" s="42" t="n">
        <f aca="false">'Central pensions'!L44</f>
        <v>794901.762088891</v>
      </c>
      <c r="O44" s="8"/>
      <c r="P44" s="8" t="n">
        <f aca="false">'Central pensions'!X44</f>
        <v>17312619.2230152</v>
      </c>
      <c r="Q44" s="42"/>
      <c r="R44" s="42" t="n">
        <f aca="false">'Central SIPA income'!G39</f>
        <v>15988821.004445</v>
      </c>
      <c r="S44" s="42"/>
      <c r="T44" s="8" t="n">
        <f aca="false">'Central SIPA income'!J39</f>
        <v>61134642.8887928</v>
      </c>
      <c r="U44" s="8"/>
      <c r="V44" s="42" t="n">
        <f aca="false">'Central SIPA income'!F39</f>
        <v>138804.454124045</v>
      </c>
      <c r="W44" s="42"/>
      <c r="X44" s="42" t="n">
        <f aca="false">'Central SIPA income'!M39</f>
        <v>348636.770325041</v>
      </c>
      <c r="Y44" s="8"/>
      <c r="Z44" s="8" t="n">
        <f aca="false">R44+V44-N44-L44-F44</f>
        <v>-5662275.69164119</v>
      </c>
      <c r="AA44" s="8"/>
      <c r="AB44" s="8" t="n">
        <f aca="false">T44-P44-D44</f>
        <v>-57967214.8434685</v>
      </c>
      <c r="AC44" s="23"/>
      <c r="AD44" s="8"/>
      <c r="AE44" s="8"/>
      <c r="AF44" s="8"/>
      <c r="AG44" s="8" t="n">
        <f aca="false">BF44/100*$AG$37</f>
        <v>5216324808.50639</v>
      </c>
      <c r="AH44" s="43" t="n">
        <f aca="false">(AG44-AG43)/AG43</f>
        <v>0.00295501783400698</v>
      </c>
      <c r="AI44" s="43"/>
      <c r="AJ44" s="43" t="n">
        <f aca="false">AB44/AG44</f>
        <v>-0.0111126544016086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  <c r="AW44" s="47" t="n">
        <f aca="false">workers_and_wage_central!C32</f>
        <v>12103856</v>
      </c>
      <c r="AY44" s="43" t="n">
        <f aca="false">(AW44-AW43)/AW43</f>
        <v>0.00408449242568347</v>
      </c>
      <c r="AZ44" s="48" t="n">
        <f aca="false">workers_and_wage_central!B32</f>
        <v>6726.39135037188</v>
      </c>
      <c r="BA44" s="43" t="n">
        <f aca="false">(AZ44-AZ43)/AZ43</f>
        <v>0.00107291773188601</v>
      </c>
      <c r="BB44" s="11" t="n">
        <f aca="false">BB41*1/4+BB45*3/4</f>
        <v>51.375</v>
      </c>
      <c r="BC44" s="11" t="n">
        <f aca="false">$BC$33</f>
        <v>11.3722743431335</v>
      </c>
      <c r="BD44" s="11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99.3369995294254</v>
      </c>
      <c r="BG44" s="7"/>
      <c r="BH44" s="0" t="n">
        <f aca="false">BH43+1</f>
        <v>13</v>
      </c>
      <c r="BI44" s="43" t="n">
        <f aca="false">T51/AG51</f>
        <v>0.0137317714767974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8" t="n">
        <f aca="false">'Central pensions'!Q45</f>
        <v>103937850.408486</v>
      </c>
      <c r="E45" s="8"/>
      <c r="F45" s="42" t="n">
        <f aca="false">'Central pensions'!I45</f>
        <v>18891934.6474649</v>
      </c>
      <c r="G45" s="8" t="n">
        <f aca="false">'Central pensions'!K45</f>
        <v>494299.148290287</v>
      </c>
      <c r="H45" s="8" t="n">
        <f aca="false">'Central pensions'!V45</f>
        <v>2719488.07206634</v>
      </c>
      <c r="I45" s="42" t="n">
        <f aca="false">'Central pensions'!M45</f>
        <v>15287.602524442</v>
      </c>
      <c r="J45" s="8" t="n">
        <f aca="false">'Central pensions'!W45</f>
        <v>84107.8785175166</v>
      </c>
      <c r="K45" s="8"/>
      <c r="L45" s="42" t="n">
        <f aca="false">'Central pensions'!N45</f>
        <v>2476835.14838553</v>
      </c>
      <c r="M45" s="42"/>
      <c r="N45" s="42" t="n">
        <f aca="false">'Central pensions'!L45</f>
        <v>813819.519854359</v>
      </c>
      <c r="O45" s="8"/>
      <c r="P45" s="8" t="n">
        <f aca="false">'Central pensions'!X45</f>
        <v>17329704.2420126</v>
      </c>
      <c r="Q45" s="42"/>
      <c r="R45" s="42" t="n">
        <f aca="false">'Central SIPA income'!G40</f>
        <v>19097823.1385541</v>
      </c>
      <c r="S45" s="50" t="n">
        <f aca="false">SUM(T42:T45)/AVERAGE(AG42:AG45)</f>
        <v>0.0505171380926212</v>
      </c>
      <c r="T45" s="8" t="n">
        <f aca="false">'Central SIPA income'!J40</f>
        <v>73022182.0110593</v>
      </c>
      <c r="U45" s="8"/>
      <c r="V45" s="42" t="n">
        <f aca="false">'Central SIPA income'!F40</f>
        <v>142026.679759594</v>
      </c>
      <c r="W45" s="42"/>
      <c r="X45" s="42" t="n">
        <f aca="false">'Central SIPA income'!M40</f>
        <v>356730.072128112</v>
      </c>
      <c r="Y45" s="8"/>
      <c r="Z45" s="8" t="n">
        <f aca="false">R45+V45-N45-L45-F45</f>
        <v>-2942739.49739112</v>
      </c>
      <c r="AA45" s="8"/>
      <c r="AB45" s="8" t="n">
        <f aca="false">T45-P45-D45</f>
        <v>-48245372.639439</v>
      </c>
      <c r="AC45" s="23"/>
      <c r="AD45" s="8"/>
      <c r="AE45" s="8"/>
      <c r="AF45" s="8"/>
      <c r="AG45" s="8" t="n">
        <f aca="false">BF45/100*$AG$37</f>
        <v>5230481395.97399</v>
      </c>
      <c r="AH45" s="43" t="n">
        <f aca="false">(AG45-AG44)/AG44</f>
        <v>0.00271390068435048</v>
      </c>
      <c r="AI45" s="43" t="n">
        <f aca="false">(AG45-AG41)/AG41</f>
        <v>0.00985073055226841</v>
      </c>
      <c r="AJ45" s="43" t="n">
        <f aca="false">AB45/AG45</f>
        <v>-0.00922388762850288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12157928</v>
      </c>
      <c r="AY45" s="43" t="n">
        <f aca="false">(AW45-AW44)/AW44</f>
        <v>0.00446733669005976</v>
      </c>
      <c r="AZ45" s="48" t="n">
        <f aca="false">workers_and_wage_central!B33</f>
        <v>6729.39113344637</v>
      </c>
      <c r="BA45" s="43" t="n">
        <f aca="false">(AZ45-AZ44)/AZ44</f>
        <v>0.000445972129516935</v>
      </c>
      <c r="BB45" s="11" t="n">
        <v>51.5</v>
      </c>
      <c r="BC45" s="11" t="n">
        <f aca="false">$BC$33</f>
        <v>11.3722743431335</v>
      </c>
      <c r="BD45" s="11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99.6065902804296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0.0117919437773763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106173035.846068</v>
      </c>
      <c r="E46" s="6"/>
      <c r="F46" s="35" t="n">
        <f aca="false">'Central pensions'!I46</f>
        <v>19298206.0591385</v>
      </c>
      <c r="G46" s="6" t="n">
        <f aca="false">'Central pensions'!K46</f>
        <v>506889.030651273</v>
      </c>
      <c r="H46" s="6" t="n">
        <f aca="false">'Central pensions'!V46</f>
        <v>2788753.89020065</v>
      </c>
      <c r="I46" s="35" t="n">
        <f aca="false">'Central pensions'!M46</f>
        <v>15676.98032942</v>
      </c>
      <c r="J46" s="6" t="n">
        <f aca="false">'Central pensions'!W46</f>
        <v>86250.1203154798</v>
      </c>
      <c r="K46" s="6"/>
      <c r="L46" s="35" t="n">
        <f aca="false">'Central pensions'!N46</f>
        <v>3071787.32229163</v>
      </c>
      <c r="M46" s="35"/>
      <c r="N46" s="35" t="n">
        <f aca="false">'Central pensions'!L46</f>
        <v>832690.433213379</v>
      </c>
      <c r="O46" s="6"/>
      <c r="P46" s="6" t="n">
        <f aca="false">'Central pensions'!X46</f>
        <v>20520736.0981767</v>
      </c>
      <c r="Q46" s="35"/>
      <c r="R46" s="35" t="n">
        <f aca="false">'Central SIPA income'!G41</f>
        <v>15822748.4058498</v>
      </c>
      <c r="S46" s="35"/>
      <c r="T46" s="6" t="n">
        <f aca="false">'Central SIPA income'!J41</f>
        <v>60499649.9142697</v>
      </c>
      <c r="U46" s="6"/>
      <c r="V46" s="35" t="n">
        <f aca="false">'Central SIPA income'!F41</f>
        <v>133239.988346018</v>
      </c>
      <c r="W46" s="35"/>
      <c r="X46" s="35" t="n">
        <f aca="false">'Central SIPA income'!M41</f>
        <v>334660.436570637</v>
      </c>
      <c r="Y46" s="6"/>
      <c r="Z46" s="6" t="n">
        <f aca="false">R46+V46-N46-L46-F46</f>
        <v>-7246695.42044773</v>
      </c>
      <c r="AA46" s="6"/>
      <c r="AB46" s="6" t="n">
        <f aca="false">T46-P46-D46</f>
        <v>-66194122.0299754</v>
      </c>
      <c r="AC46" s="23"/>
      <c r="AD46" s="6"/>
      <c r="AE46" s="6"/>
      <c r="AF46" s="6"/>
      <c r="AG46" s="6" t="n">
        <f aca="false">BF46/100*$AG$37</f>
        <v>5251964287.77165</v>
      </c>
      <c r="AH46" s="36" t="n">
        <f aca="false">(AG46-AG45)/AG45</f>
        <v>0.00410724944250656</v>
      </c>
      <c r="AI46" s="36"/>
      <c r="AJ46" s="36" t="n">
        <f aca="false">AB46/AG46</f>
        <v>-0.0126036885254718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0.0034947308063286</v>
      </c>
      <c r="AV46" s="5"/>
      <c r="AW46" s="40" t="n">
        <f aca="false">workers_and_wage_central!C34</f>
        <v>12141753</v>
      </c>
      <c r="AX46" s="5"/>
      <c r="AY46" s="36" t="n">
        <f aca="false">(AW46-AW45)/AW45</f>
        <v>-0.00133040761550817</v>
      </c>
      <c r="AZ46" s="41" t="n">
        <f aca="false">workers_and_wage_central!B34</f>
        <v>6780.85389371398</v>
      </c>
      <c r="BA46" s="36" t="n">
        <f aca="false">(AZ46-AZ45)/AZ45</f>
        <v>0.00764746159750326</v>
      </c>
      <c r="BB46" s="10" t="n">
        <f aca="false">BB45*3/4+BB49*1/4</f>
        <v>51.625</v>
      </c>
      <c r="BC46" s="10" t="n">
        <f aca="false">$BC$33</f>
        <v>11.3722743431335</v>
      </c>
      <c r="BD46" s="10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100.015699392829</v>
      </c>
      <c r="BG46" s="5"/>
      <c r="BH46" s="5" t="n">
        <f aca="false">BH45+1</f>
        <v>15</v>
      </c>
      <c r="BI46" s="36" t="n">
        <f aca="false">T53/AG53</f>
        <v>0.0139299197295318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8" t="n">
        <f aca="false">'Central pensions'!Q47</f>
        <v>107396721.31795</v>
      </c>
      <c r="E47" s="8"/>
      <c r="F47" s="42" t="n">
        <f aca="false">'Central pensions'!I47</f>
        <v>19520625.3786932</v>
      </c>
      <c r="G47" s="8" t="n">
        <f aca="false">'Central pensions'!K47</f>
        <v>529172.426843585</v>
      </c>
      <c r="H47" s="8" t="n">
        <f aca="false">'Central pensions'!V47</f>
        <v>2911350.56138596</v>
      </c>
      <c r="I47" s="42" t="n">
        <f aca="false">'Central pensions'!M47</f>
        <v>16366.157531245</v>
      </c>
      <c r="J47" s="8" t="n">
        <f aca="false">'Central pensions'!W47</f>
        <v>90041.7699397727</v>
      </c>
      <c r="K47" s="8"/>
      <c r="L47" s="42" t="n">
        <f aca="false">'Central pensions'!N47</f>
        <v>2670076.35565678</v>
      </c>
      <c r="M47" s="42"/>
      <c r="N47" s="42" t="n">
        <f aca="false">'Central pensions'!L47</f>
        <v>843619.908857856</v>
      </c>
      <c r="O47" s="8"/>
      <c r="P47" s="8" t="n">
        <f aca="false">'Central pensions'!X47</f>
        <v>18496386.7329342</v>
      </c>
      <c r="Q47" s="42"/>
      <c r="R47" s="42" t="n">
        <f aca="false">'Central SIPA income'!G42</f>
        <v>18730482.5871654</v>
      </c>
      <c r="S47" s="42"/>
      <c r="T47" s="8" t="n">
        <f aca="false">'Central SIPA income'!J42</f>
        <v>71617623.5747947</v>
      </c>
      <c r="U47" s="8"/>
      <c r="V47" s="42" t="n">
        <f aca="false">'Central SIPA income'!F42</f>
        <v>136397.386414942</v>
      </c>
      <c r="W47" s="42"/>
      <c r="X47" s="42" t="n">
        <f aca="false">'Central SIPA income'!M42</f>
        <v>342590.910216652</v>
      </c>
      <c r="Y47" s="8"/>
      <c r="Z47" s="8" t="n">
        <f aca="false">R47+V47-N47-L47-F47</f>
        <v>-4167441.66962747</v>
      </c>
      <c r="AA47" s="8"/>
      <c r="AB47" s="8" t="n">
        <f aca="false">T47-P47-D47</f>
        <v>-54275484.4760889</v>
      </c>
      <c r="AC47" s="23"/>
      <c r="AD47" s="8"/>
      <c r="AE47" s="8"/>
      <c r="AF47" s="8"/>
      <c r="AG47" s="8" t="n">
        <f aca="false">BF47/100*$AG$37</f>
        <v>5244118231.69152</v>
      </c>
      <c r="AH47" s="43" t="n">
        <f aca="false">(AG47-AG46)/AG46</f>
        <v>-0.00149392791919756</v>
      </c>
      <c r="AI47" s="43"/>
      <c r="AJ47" s="43" t="n">
        <f aca="false">AB47/AG47</f>
        <v>-0.0103497827619691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12201676</v>
      </c>
      <c r="AX47" s="7"/>
      <c r="AY47" s="43" t="n">
        <f aca="false">(AW47-AW46)/AW46</f>
        <v>0.0049352840565938</v>
      </c>
      <c r="AZ47" s="48" t="n">
        <f aca="false">workers_and_wage_central!B35</f>
        <v>6752.19951310844</v>
      </c>
      <c r="BA47" s="43" t="n">
        <f aca="false">(AZ47-AZ46)/AZ46</f>
        <v>-0.00422577761660711</v>
      </c>
      <c r="BB47" s="11" t="n">
        <f aca="false">BB45*2/4+BB49*2/4</f>
        <v>51.75</v>
      </c>
      <c r="BC47" s="11" t="n">
        <f aca="false">$BC$33</f>
        <v>11.3722743431335</v>
      </c>
      <c r="BD47" s="11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99.8662831471479</v>
      </c>
      <c r="BG47" s="7"/>
      <c r="BH47" s="7" t="n">
        <f aca="false">BH46+1</f>
        <v>16</v>
      </c>
      <c r="BI47" s="43" t="n">
        <f aca="false">T54/AG54</f>
        <v>0.0117357217514335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8" t="n">
        <f aca="false">'Central pensions'!Q48</f>
        <v>107619989.242379</v>
      </c>
      <c r="E48" s="8"/>
      <c r="F48" s="42" t="n">
        <f aca="false">'Central pensions'!I48</f>
        <v>19561206.966831</v>
      </c>
      <c r="G48" s="8" t="n">
        <f aca="false">'Central pensions'!K48</f>
        <v>559840.506624144</v>
      </c>
      <c r="H48" s="8" t="n">
        <f aca="false">'Central pensions'!V48</f>
        <v>3080077.28779219</v>
      </c>
      <c r="I48" s="42" t="n">
        <f aca="false">'Central pensions'!M48</f>
        <v>17314.6548440449</v>
      </c>
      <c r="J48" s="8" t="n">
        <f aca="false">'Central pensions'!W48</f>
        <v>95260.1223028472</v>
      </c>
      <c r="K48" s="8"/>
      <c r="L48" s="42" t="n">
        <f aca="false">'Central pensions'!N48</f>
        <v>2620511.85845824</v>
      </c>
      <c r="M48" s="42"/>
      <c r="N48" s="42" t="n">
        <f aca="false">'Central pensions'!L48</f>
        <v>847000.171071753</v>
      </c>
      <c r="O48" s="8"/>
      <c r="P48" s="8" t="n">
        <f aca="false">'Central pensions'!X48</f>
        <v>18257793.5267135</v>
      </c>
      <c r="Q48" s="42"/>
      <c r="R48" s="42" t="n">
        <f aca="false">'Central SIPA income'!G43</f>
        <v>16281726.6105967</v>
      </c>
      <c r="S48" s="42"/>
      <c r="T48" s="8" t="n">
        <f aca="false">'Central SIPA income'!J43</f>
        <v>62254592.8605408</v>
      </c>
      <c r="U48" s="8"/>
      <c r="V48" s="42" t="n">
        <f aca="false">'Central SIPA income'!F43</f>
        <v>137642.248706114</v>
      </c>
      <c r="W48" s="42"/>
      <c r="X48" s="42" t="n">
        <f aca="false">'Central SIPA income'!M43</f>
        <v>345717.645388318</v>
      </c>
      <c r="Y48" s="8"/>
      <c r="Z48" s="8" t="n">
        <f aca="false">R48+V48-N48-L48-F48</f>
        <v>-6609350.13705812</v>
      </c>
      <c r="AA48" s="8"/>
      <c r="AB48" s="8" t="n">
        <f aca="false">T48-P48-D48</f>
        <v>-63623189.9085518</v>
      </c>
      <c r="AC48" s="23"/>
      <c r="AD48" s="8"/>
      <c r="AE48" s="8"/>
      <c r="AF48" s="8"/>
      <c r="AG48" s="8" t="n">
        <f aca="false">BF48/100*$AG$37</f>
        <v>5279892616.42094</v>
      </c>
      <c r="AH48" s="43" t="n">
        <f aca="false">(AG48-AG47)/AG47</f>
        <v>0.00682181124621276</v>
      </c>
      <c r="AI48" s="43"/>
      <c r="AJ48" s="43" t="n">
        <f aca="false">AB48/AG48</f>
        <v>-0.012050091645932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  <c r="AW48" s="47" t="n">
        <f aca="false">workers_and_wage_central!C36</f>
        <v>12213071</v>
      </c>
      <c r="AY48" s="43" t="n">
        <f aca="false">(AW48-AW47)/AW47</f>
        <v>0.000933888098651366</v>
      </c>
      <c r="AZ48" s="48" t="n">
        <f aca="false">workers_and_wage_central!B36</f>
        <v>6806.7325491233</v>
      </c>
      <c r="BA48" s="43" t="n">
        <f aca="false">(AZ48-AZ47)/AZ47</f>
        <v>0.00807633659357828</v>
      </c>
      <c r="BB48" s="11" t="n">
        <f aca="false">BB45*1/4+BB49*3/4</f>
        <v>51.875</v>
      </c>
      <c r="BC48" s="11" t="n">
        <f aca="false">$BC$33</f>
        <v>11.3722743431335</v>
      </c>
      <c r="BD48" s="11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100.547552080639</v>
      </c>
      <c r="BG48" s="7"/>
      <c r="BH48" s="0" t="n">
        <f aca="false">BH47+1</f>
        <v>17</v>
      </c>
      <c r="BI48" s="43" t="n">
        <f aca="false">T55/AG55</f>
        <v>0.0138589488379234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8" t="n">
        <f aca="false">'Central pensions'!Q49</f>
        <v>108043848.564601</v>
      </c>
      <c r="E49" s="8"/>
      <c r="F49" s="42" t="n">
        <f aca="false">'Central pensions'!I49</f>
        <v>19638248.4159629</v>
      </c>
      <c r="G49" s="8" t="n">
        <f aca="false">'Central pensions'!K49</f>
        <v>580905.899887785</v>
      </c>
      <c r="H49" s="8" t="n">
        <f aca="false">'Central pensions'!V49</f>
        <v>3195972.86623291</v>
      </c>
      <c r="I49" s="42" t="n">
        <f aca="false">'Central pensions'!M49</f>
        <v>17966.1618522001</v>
      </c>
      <c r="J49" s="8" t="n">
        <f aca="false">'Central pensions'!W49</f>
        <v>98844.5216360724</v>
      </c>
      <c r="K49" s="8"/>
      <c r="L49" s="42" t="n">
        <f aca="false">'Central pensions'!N49</f>
        <v>2655702.98498511</v>
      </c>
      <c r="M49" s="42"/>
      <c r="N49" s="42" t="n">
        <f aca="false">'Central pensions'!L49</f>
        <v>852503.882658798</v>
      </c>
      <c r="O49" s="8"/>
      <c r="P49" s="8" t="n">
        <f aca="false">'Central pensions'!X49</f>
        <v>18470680.2468475</v>
      </c>
      <c r="Q49" s="42"/>
      <c r="R49" s="42" t="n">
        <f aca="false">'Central SIPA income'!G44</f>
        <v>19393607.4201722</v>
      </c>
      <c r="S49" s="42"/>
      <c r="T49" s="8" t="n">
        <f aca="false">'Central SIPA income'!J44</f>
        <v>74153138.8479525</v>
      </c>
      <c r="U49" s="8"/>
      <c r="V49" s="42" t="n">
        <f aca="false">'Central SIPA income'!F44</f>
        <v>137060.815564488</v>
      </c>
      <c r="W49" s="42"/>
      <c r="X49" s="42" t="n">
        <f aca="false">'Central SIPA income'!M44</f>
        <v>344257.25296838</v>
      </c>
      <c r="Y49" s="8"/>
      <c r="Z49" s="8" t="n">
        <f aca="false">R49+V49-N49-L49-F49</f>
        <v>-3615787.04787018</v>
      </c>
      <c r="AA49" s="8"/>
      <c r="AB49" s="8" t="n">
        <f aca="false">T49-P49-D49</f>
        <v>-52361389.9634958</v>
      </c>
      <c r="AC49" s="23"/>
      <c r="AD49" s="8"/>
      <c r="AE49" s="8"/>
      <c r="AF49" s="8"/>
      <c r="AG49" s="8" t="n">
        <f aca="false">BF49/100*$AG$37</f>
        <v>5303883342.09904</v>
      </c>
      <c r="AH49" s="43" t="n">
        <f aca="false">(AG49-AG48)/AG48</f>
        <v>0.00454379045579263</v>
      </c>
      <c r="AI49" s="43" t="n">
        <f aca="false">(AG49-AG45)/AG45</f>
        <v>0.0140334972191182</v>
      </c>
      <c r="AJ49" s="43" t="n">
        <f aca="false">AB49/AG49</f>
        <v>-0.00987227406528392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12259487</v>
      </c>
      <c r="AY49" s="43" t="n">
        <f aca="false">(AW49-AW48)/AW48</f>
        <v>0.00380051831353474</v>
      </c>
      <c r="AZ49" s="48" t="n">
        <f aca="false">workers_and_wage_central!B37</f>
        <v>6826.59731535895</v>
      </c>
      <c r="BA49" s="43" t="n">
        <f aca="false">(AZ49-AZ48)/AZ48</f>
        <v>0.00291839970092688</v>
      </c>
      <c r="BB49" s="11" t="n">
        <v>52</v>
      </c>
      <c r="BC49" s="11" t="n">
        <f aca="false">$BC$33</f>
        <v>11.3722743431335</v>
      </c>
      <c r="BD49" s="11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101.004419088136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0.011824369995544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108549398.898296</v>
      </c>
      <c r="E50" s="6"/>
      <c r="F50" s="35" t="n">
        <f aca="false">'Central pensions'!I50</f>
        <v>19730138.1734251</v>
      </c>
      <c r="G50" s="6" t="n">
        <f aca="false">'Central pensions'!K50</f>
        <v>602235.010689528</v>
      </c>
      <c r="H50" s="6" t="n">
        <f aca="false">'Central pensions'!V50</f>
        <v>3313319.34075902</v>
      </c>
      <c r="I50" s="35" t="n">
        <f aca="false">'Central pensions'!M50</f>
        <v>18625.825072872</v>
      </c>
      <c r="J50" s="6" t="n">
        <f aca="false">'Central pensions'!W50</f>
        <v>102473.794044093</v>
      </c>
      <c r="K50" s="6"/>
      <c r="L50" s="35" t="n">
        <f aca="false">'Central pensions'!N50</f>
        <v>3200342.24467537</v>
      </c>
      <c r="M50" s="35"/>
      <c r="N50" s="35" t="n">
        <f aca="false">'Central pensions'!L50</f>
        <v>858048.360268224</v>
      </c>
      <c r="O50" s="6"/>
      <c r="P50" s="6" t="n">
        <f aca="false">'Central pensions'!X50</f>
        <v>21327320.034408</v>
      </c>
      <c r="Q50" s="35"/>
      <c r="R50" s="35" t="n">
        <f aca="false">'Central SIPA income'!G45</f>
        <v>16286029.6010626</v>
      </c>
      <c r="S50" s="35"/>
      <c r="T50" s="6" t="n">
        <f aca="false">'Central SIPA income'!J45</f>
        <v>62271045.7175348</v>
      </c>
      <c r="U50" s="6"/>
      <c r="V50" s="35" t="n">
        <f aca="false">'Central SIPA income'!F45</f>
        <v>135310.352571951</v>
      </c>
      <c r="W50" s="35"/>
      <c r="X50" s="35" t="n">
        <f aca="false">'Central SIPA income'!M45</f>
        <v>339860.594603612</v>
      </c>
      <c r="Y50" s="6"/>
      <c r="Z50" s="6" t="n">
        <f aca="false">R50+V50-N50-L50-F50</f>
        <v>-7367188.82473408</v>
      </c>
      <c r="AA50" s="6"/>
      <c r="AB50" s="6" t="n">
        <f aca="false">T50-P50-D50</f>
        <v>-67605673.2151693</v>
      </c>
      <c r="AC50" s="23"/>
      <c r="AD50" s="6"/>
      <c r="AE50" s="6"/>
      <c r="AF50" s="6"/>
      <c r="AG50" s="6" t="n">
        <f aca="false">BF50/100*$AG$37</f>
        <v>5329706309.06624</v>
      </c>
      <c r="AH50" s="36" t="n">
        <f aca="false">(AG50-AG49)/AG49</f>
        <v>0.00486869059925039</v>
      </c>
      <c r="AI50" s="36"/>
      <c r="AJ50" s="36" t="n">
        <f aca="false">AB50/AG50</f>
        <v>-0.0126846901676677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0.0026940827147557</v>
      </c>
      <c r="AV50" s="5"/>
      <c r="AW50" s="40" t="n">
        <f aca="false">workers_and_wage_central!C38</f>
        <v>12256842</v>
      </c>
      <c r="AX50" s="5"/>
      <c r="AY50" s="36" t="n">
        <f aca="false">(AW50-AW49)/AW49</f>
        <v>-0.00021575127898908</v>
      </c>
      <c r="AZ50" s="41" t="n">
        <f aca="false">workers_and_wage_central!B38</f>
        <v>6861.31424285655</v>
      </c>
      <c r="BA50" s="36" t="n">
        <f aca="false">(AZ50-AZ49)/AZ49</f>
        <v>0.00508553908980261</v>
      </c>
      <c r="BB50" s="10" t="n">
        <f aca="false">BB49*3/4+BB53*1/4</f>
        <v>52</v>
      </c>
      <c r="BC50" s="10" t="n">
        <f aca="false">$BC$33</f>
        <v>11.3722743431335</v>
      </c>
      <c r="BD50" s="10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101.496178353833</v>
      </c>
      <c r="BG50" s="5"/>
      <c r="BH50" s="5" t="n">
        <f aca="false">BH49+1</f>
        <v>19</v>
      </c>
      <c r="BI50" s="36" t="n">
        <f aca="false">T57/AG57</f>
        <v>0.0137810416649196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8" t="n">
        <f aca="false">'Central pensions'!Q51</f>
        <v>109579690.091185</v>
      </c>
      <c r="E51" s="8"/>
      <c r="F51" s="42" t="n">
        <f aca="false">'Central pensions'!I51</f>
        <v>19917405.7935214</v>
      </c>
      <c r="G51" s="8" t="n">
        <f aca="false">'Central pensions'!K51</f>
        <v>621658.295474532</v>
      </c>
      <c r="H51" s="8" t="n">
        <f aca="false">'Central pensions'!V51</f>
        <v>3420180.52285061</v>
      </c>
      <c r="I51" s="42" t="n">
        <f aca="false">'Central pensions'!M51</f>
        <v>19226.545220862</v>
      </c>
      <c r="J51" s="8" t="n">
        <f aca="false">'Central pensions'!W51</f>
        <v>105778.779057237</v>
      </c>
      <c r="K51" s="8"/>
      <c r="L51" s="42" t="n">
        <f aca="false">'Central pensions'!N51</f>
        <v>2649164.37182904</v>
      </c>
      <c r="M51" s="42"/>
      <c r="N51" s="42" t="n">
        <f aca="false">'Central pensions'!L51</f>
        <v>867943.714717839</v>
      </c>
      <c r="O51" s="8"/>
      <c r="P51" s="8" t="n">
        <f aca="false">'Central pensions'!X51</f>
        <v>18521696.7525993</v>
      </c>
      <c r="Q51" s="42"/>
      <c r="R51" s="42" t="n">
        <f aca="false">'Central SIPA income'!G46</f>
        <v>19001511.4740969</v>
      </c>
      <c r="S51" s="42"/>
      <c r="T51" s="8" t="n">
        <f aca="false">'Central SIPA income'!J46</f>
        <v>72653926.0145114</v>
      </c>
      <c r="U51" s="8"/>
      <c r="V51" s="42" t="n">
        <f aca="false">'Central SIPA income'!F46</f>
        <v>134653.864733485</v>
      </c>
      <c r="W51" s="42"/>
      <c r="X51" s="42" t="n">
        <f aca="false">'Central SIPA income'!M46</f>
        <v>338211.686424081</v>
      </c>
      <c r="Y51" s="8"/>
      <c r="Z51" s="8" t="n">
        <f aca="false">R51+V51-N51-L51-F51</f>
        <v>-4298348.5412379</v>
      </c>
      <c r="AA51" s="8"/>
      <c r="AB51" s="8" t="n">
        <f aca="false">T51-P51-D51</f>
        <v>-55447460.8292731</v>
      </c>
      <c r="AC51" s="23"/>
      <c r="AD51" s="8"/>
      <c r="AE51" s="8"/>
      <c r="AF51" s="8"/>
      <c r="AG51" s="8" t="n">
        <f aca="false">BF51/100*$AG$37</f>
        <v>5290936143.03698</v>
      </c>
      <c r="AH51" s="43" t="n">
        <f aca="false">(AG51-AG50)/AG50</f>
        <v>-0.00727435317839328</v>
      </c>
      <c r="AI51" s="43"/>
      <c r="AJ51" s="43" t="n">
        <f aca="false">AB51/AG51</f>
        <v>-0.0104797070556679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12248737</v>
      </c>
      <c r="AX51" s="7"/>
      <c r="AY51" s="43" t="n">
        <f aca="false">(AW51-AW50)/AW50</f>
        <v>-0.000661263317255783</v>
      </c>
      <c r="AZ51" s="48" t="n">
        <f aca="false">workers_and_wage_central!B39</f>
        <v>6815.90973086482</v>
      </c>
      <c r="BA51" s="43" t="n">
        <f aca="false">(AZ51-AZ50)/AZ50</f>
        <v>-0.00661746574849003</v>
      </c>
      <c r="BB51" s="11" t="n">
        <f aca="false">BB49*2/4+BB53*2/4</f>
        <v>52</v>
      </c>
      <c r="BC51" s="11" t="n">
        <f aca="false">$BC$33</f>
        <v>11.3722743431335</v>
      </c>
      <c r="BD51" s="11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100.75785930623</v>
      </c>
      <c r="BG51" s="7"/>
      <c r="BH51" s="7" t="n">
        <f aca="false">BH50+1</f>
        <v>20</v>
      </c>
      <c r="BI51" s="43" t="n">
        <f aca="false">T58/AG58</f>
        <v>0.0117989943947534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8" t="n">
        <f aca="false">'Central pensions'!Q52</f>
        <v>111144487.024042</v>
      </c>
      <c r="E52" s="8"/>
      <c r="F52" s="42" t="n">
        <f aca="false">'Central pensions'!I52</f>
        <v>20201826.1589214</v>
      </c>
      <c r="G52" s="8" t="n">
        <f aca="false">'Central pensions'!K52</f>
        <v>648066.220831554</v>
      </c>
      <c r="H52" s="8" t="n">
        <f aca="false">'Central pensions'!V52</f>
        <v>3565469.13656731</v>
      </c>
      <c r="I52" s="42" t="n">
        <f aca="false">'Central pensions'!M52</f>
        <v>20043.285180358</v>
      </c>
      <c r="J52" s="8" t="n">
        <f aca="false">'Central pensions'!W52</f>
        <v>110272.241337137</v>
      </c>
      <c r="K52" s="8"/>
      <c r="L52" s="42" t="n">
        <f aca="false">'Central pensions'!N52</f>
        <v>2658970.08070102</v>
      </c>
      <c r="M52" s="42"/>
      <c r="N52" s="42" t="n">
        <f aca="false">'Central pensions'!L52</f>
        <v>882110.594000943</v>
      </c>
      <c r="O52" s="8"/>
      <c r="P52" s="8" t="n">
        <f aca="false">'Central pensions'!X52</f>
        <v>18650520.6124608</v>
      </c>
      <c r="Q52" s="42"/>
      <c r="R52" s="42" t="n">
        <f aca="false">'Central SIPA income'!G47</f>
        <v>16439628.5768359</v>
      </c>
      <c r="S52" s="42"/>
      <c r="T52" s="8" t="n">
        <f aca="false">'Central SIPA income'!J47</f>
        <v>62858344.714088</v>
      </c>
      <c r="U52" s="8"/>
      <c r="V52" s="42" t="n">
        <f aca="false">'Central SIPA income'!F47</f>
        <v>136973.141020487</v>
      </c>
      <c r="W52" s="42"/>
      <c r="X52" s="42" t="n">
        <f aca="false">'Central SIPA income'!M47</f>
        <v>344037.039791122</v>
      </c>
      <c r="Y52" s="8"/>
      <c r="Z52" s="8" t="n">
        <f aca="false">R52+V52-N52-L52-F52</f>
        <v>-7166305.11576706</v>
      </c>
      <c r="AA52" s="8"/>
      <c r="AB52" s="8" t="n">
        <f aca="false">T52-P52-D52</f>
        <v>-66936662.9224146</v>
      </c>
      <c r="AC52" s="23"/>
      <c r="AD52" s="8"/>
      <c r="AE52" s="8"/>
      <c r="AF52" s="8"/>
      <c r="AG52" s="8" t="n">
        <f aca="false">BF52/100*$AG$37</f>
        <v>5330617742.14749</v>
      </c>
      <c r="AH52" s="43" t="n">
        <f aca="false">(AG52-AG51)/AG51</f>
        <v>0.00749992024808917</v>
      </c>
      <c r="AI52" s="43"/>
      <c r="AJ52" s="43" t="n">
        <f aca="false">AB52/AG52</f>
        <v>-0.0125570179968389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8"/>
      <c r="AW52" s="47" t="n">
        <f aca="false">workers_and_wage_central!C40</f>
        <v>12287336</v>
      </c>
      <c r="AY52" s="43" t="n">
        <f aca="false">(AW52-AW51)/AW51</f>
        <v>0.00315126367722648</v>
      </c>
      <c r="AZ52" s="48" t="n">
        <f aca="false">workers_and_wage_central!B40</f>
        <v>6845.45667130218</v>
      </c>
      <c r="BA52" s="43" t="n">
        <f aca="false">(AZ52-AZ51)/AZ51</f>
        <v>0.0043349958558814</v>
      </c>
      <c r="BB52" s="11" t="n">
        <f aca="false">BB49*1/4+BB53*3/4</f>
        <v>52</v>
      </c>
      <c r="BC52" s="11" t="n">
        <f aca="false">$BC$33</f>
        <v>11.3722743431335</v>
      </c>
      <c r="BD52" s="11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101.513535215395</v>
      </c>
      <c r="BG52" s="7"/>
      <c r="BH52" s="0" t="n">
        <f aca="false">BH51+1</f>
        <v>21</v>
      </c>
      <c r="BI52" s="43" t="n">
        <f aca="false">T59/AG59</f>
        <v>0.0139013836561811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8" t="n">
        <f aca="false">'Central pensions'!Q53</f>
        <v>111616200.565527</v>
      </c>
      <c r="E53" s="8"/>
      <c r="F53" s="42" t="n">
        <f aca="false">'Central pensions'!I53</f>
        <v>20287565.6788657</v>
      </c>
      <c r="G53" s="8" t="n">
        <f aca="false">'Central pensions'!K53</f>
        <v>710697.369148985</v>
      </c>
      <c r="H53" s="8" t="n">
        <f aca="false">'Central pensions'!V53</f>
        <v>3910047.23543355</v>
      </c>
      <c r="I53" s="42" t="n">
        <f aca="false">'Central pensions'!M53</f>
        <v>21980.331004608</v>
      </c>
      <c r="J53" s="8" t="n">
        <f aca="false">'Central pensions'!W53</f>
        <v>120929.295941245</v>
      </c>
      <c r="K53" s="8"/>
      <c r="L53" s="42" t="n">
        <f aca="false">'Central pensions'!N53</f>
        <v>2725292.69633348</v>
      </c>
      <c r="M53" s="42"/>
      <c r="N53" s="42" t="n">
        <f aca="false">'Central pensions'!L53</f>
        <v>888949.391586892</v>
      </c>
      <c r="O53" s="8"/>
      <c r="P53" s="8" t="n">
        <f aca="false">'Central pensions'!X53</f>
        <v>19032294.0268085</v>
      </c>
      <c r="Q53" s="42"/>
      <c r="R53" s="42" t="n">
        <f aca="false">'Central SIPA income'!G48</f>
        <v>19530615.2187833</v>
      </c>
      <c r="S53" s="42"/>
      <c r="T53" s="8" t="n">
        <f aca="false">'Central SIPA income'!J48</f>
        <v>74677000.0406412</v>
      </c>
      <c r="U53" s="8"/>
      <c r="V53" s="42" t="n">
        <f aca="false">'Central SIPA income'!F48</f>
        <v>136150.081848517</v>
      </c>
      <c r="W53" s="42"/>
      <c r="X53" s="42" t="n">
        <f aca="false">'Central SIPA income'!M48</f>
        <v>341969.752445677</v>
      </c>
      <c r="Y53" s="8"/>
      <c r="Z53" s="8" t="n">
        <f aca="false">R53+V53-N53-L53-F53</f>
        <v>-4235042.46615423</v>
      </c>
      <c r="AA53" s="8"/>
      <c r="AB53" s="8" t="n">
        <f aca="false">T53-P53-D53</f>
        <v>-55971494.5516944</v>
      </c>
      <c r="AC53" s="23"/>
      <c r="AD53" s="8"/>
      <c r="AE53" s="8"/>
      <c r="AF53" s="8"/>
      <c r="AG53" s="8" t="n">
        <f aca="false">BF53/100*$AG$37</f>
        <v>5360906702.3067</v>
      </c>
      <c r="AH53" s="43" t="n">
        <f aca="false">(AG53-AG52)/AG52</f>
        <v>0.00568207319007653</v>
      </c>
      <c r="AI53" s="43" t="n">
        <f aca="false">(AG53-AG49)/AG49</f>
        <v>0.0107512470636439</v>
      </c>
      <c r="AJ53" s="43" t="n">
        <f aca="false">AB53/AG53</f>
        <v>-0.0104406768593102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12341557</v>
      </c>
      <c r="AY53" s="43" t="n">
        <f aca="false">(AW53-AW52)/AW52</f>
        <v>0.00441275472567854</v>
      </c>
      <c r="AZ53" s="48" t="n">
        <f aca="false">workers_and_wage_central!B41</f>
        <v>6854.10756159528</v>
      </c>
      <c r="BA53" s="43" t="n">
        <f aca="false">(AZ53-AZ52)/AZ52</f>
        <v>0.00126374188143879</v>
      </c>
      <c r="BB53" s="7" t="n">
        <v>52</v>
      </c>
      <c r="BC53" s="11" t="n">
        <f aca="false">$BC$33</f>
        <v>11.3722743431335</v>
      </c>
      <c r="BD53" s="11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102.090342552272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0.0118636742144491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112019948.799064</v>
      </c>
      <c r="E54" s="6"/>
      <c r="F54" s="35" t="n">
        <f aca="false">'Central pensions'!I54</f>
        <v>20360951.6995698</v>
      </c>
      <c r="G54" s="6" t="n">
        <f aca="false">'Central pensions'!K54</f>
        <v>775486.91626843</v>
      </c>
      <c r="H54" s="6" t="n">
        <f aca="false">'Central pensions'!V54</f>
        <v>4266500.20767788</v>
      </c>
      <c r="I54" s="35" t="n">
        <f aca="false">'Central pensions'!M54</f>
        <v>23984.131430982</v>
      </c>
      <c r="J54" s="6" t="n">
        <f aca="false">'Central pensions'!W54</f>
        <v>131953.614670448</v>
      </c>
      <c r="K54" s="6"/>
      <c r="L54" s="35" t="n">
        <f aca="false">'Central pensions'!N54</f>
        <v>3317939.09336779</v>
      </c>
      <c r="M54" s="35"/>
      <c r="N54" s="35" t="n">
        <f aca="false">'Central pensions'!L54</f>
        <v>894428.619076822</v>
      </c>
      <c r="O54" s="6"/>
      <c r="P54" s="6" t="n">
        <f aca="false">'Central pensions'!X54</f>
        <v>22137684.0913581</v>
      </c>
      <c r="Q54" s="35"/>
      <c r="R54" s="35" t="n">
        <f aca="false">'Central SIPA income'!G49</f>
        <v>16475312.4943092</v>
      </c>
      <c r="S54" s="35"/>
      <c r="T54" s="6" t="n">
        <f aca="false">'Central SIPA income'!J49</f>
        <v>62994785.2653331</v>
      </c>
      <c r="U54" s="6"/>
      <c r="V54" s="35" t="n">
        <f aca="false">'Central SIPA income'!F49</f>
        <v>136053.282701885</v>
      </c>
      <c r="W54" s="35"/>
      <c r="X54" s="35" t="n">
        <f aca="false">'Central SIPA income'!M49</f>
        <v>341726.620897306</v>
      </c>
      <c r="Y54" s="6"/>
      <c r="Z54" s="6" t="n">
        <f aca="false">R54+V54-N54-L54-F54</f>
        <v>-7961953.63500331</v>
      </c>
      <c r="AA54" s="6"/>
      <c r="AB54" s="6" t="n">
        <f aca="false">T54-P54-D54</f>
        <v>-71162847.6250892</v>
      </c>
      <c r="AC54" s="23"/>
      <c r="AD54" s="6"/>
      <c r="AE54" s="6"/>
      <c r="AF54" s="6"/>
      <c r="AG54" s="6" t="n">
        <f aca="false">BF54/100*$AG$37</f>
        <v>5367781087.48517</v>
      </c>
      <c r="AH54" s="36" t="n">
        <f aca="false">(AG54-AG53)/AG53</f>
        <v>0.0012823176302472</v>
      </c>
      <c r="AI54" s="36"/>
      <c r="AJ54" s="36" t="n">
        <f aca="false">AB54/AG54</f>
        <v>-0.0132574049621739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0.00543319565343411</v>
      </c>
      <c r="AV54" s="5"/>
      <c r="AW54" s="40" t="n">
        <f aca="false">workers_and_wage_central!C42</f>
        <v>12358938</v>
      </c>
      <c r="AX54" s="5"/>
      <c r="AY54" s="36" t="n">
        <f aca="false">(AW54-AW53)/AW53</f>
        <v>0.00140833121785201</v>
      </c>
      <c r="AZ54" s="41" t="n">
        <f aca="false">workers_and_wage_central!B42</f>
        <v>6853.24506559166</v>
      </c>
      <c r="BA54" s="36" t="n">
        <f aca="false">(AZ54-AZ53)/AZ53</f>
        <v>-0.000125836368319085</v>
      </c>
      <c r="BB54" s="5"/>
      <c r="BC54" s="5"/>
      <c r="BD54" s="5"/>
      <c r="BE54" s="5"/>
      <c r="BF54" s="5" t="n">
        <f aca="false">BF53*(1+AY54)*(1+BA54)*(1-BE54)</f>
        <v>102.221254798405</v>
      </c>
      <c r="BG54" s="5"/>
      <c r="BH54" s="5" t="n">
        <f aca="false">BH53+1</f>
        <v>23</v>
      </c>
      <c r="BI54" s="36" t="n">
        <f aca="false">T61/AG61</f>
        <v>0.0138511648975618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8" t="n">
        <f aca="false">'Central pensions'!Q55</f>
        <v>113202044.727413</v>
      </c>
      <c r="E55" s="8"/>
      <c r="F55" s="42" t="n">
        <f aca="false">'Central pensions'!I55</f>
        <v>20575811.6272827</v>
      </c>
      <c r="G55" s="8" t="n">
        <f aca="false">'Central pensions'!K55</f>
        <v>844530.882945299</v>
      </c>
      <c r="H55" s="8" t="n">
        <f aca="false">'Central pensions'!V55</f>
        <v>4646359.74107044</v>
      </c>
      <c r="I55" s="42" t="n">
        <f aca="false">'Central pensions'!M55</f>
        <v>26119.511843669</v>
      </c>
      <c r="J55" s="8" t="n">
        <f aca="false">'Central pensions'!W55</f>
        <v>143701.847661972</v>
      </c>
      <c r="K55" s="8"/>
      <c r="L55" s="42" t="n">
        <f aca="false">'Central pensions'!N55</f>
        <v>2682327.09263579</v>
      </c>
      <c r="M55" s="42"/>
      <c r="N55" s="42" t="n">
        <f aca="false">'Central pensions'!L55</f>
        <v>906530.669431329</v>
      </c>
      <c r="O55" s="8"/>
      <c r="P55" s="8" t="n">
        <f aca="false">'Central pensions'!X55</f>
        <v>18906072.3083558</v>
      </c>
      <c r="Q55" s="42"/>
      <c r="R55" s="42" t="n">
        <f aca="false">'Central SIPA income'!G50</f>
        <v>19691700.5655154</v>
      </c>
      <c r="S55" s="42"/>
      <c r="T55" s="8" t="n">
        <f aca="false">'Central SIPA income'!J50</f>
        <v>75292923.8254119</v>
      </c>
      <c r="U55" s="8"/>
      <c r="V55" s="42" t="n">
        <f aca="false">'Central SIPA income'!F50</f>
        <v>135290.422853927</v>
      </c>
      <c r="W55" s="42"/>
      <c r="X55" s="42" t="n">
        <f aca="false">'Central SIPA income'!M50</f>
        <v>339810.536897832</v>
      </c>
      <c r="Y55" s="8"/>
      <c r="Z55" s="8" t="n">
        <f aca="false">R55+V55-N55-L55-F55</f>
        <v>-4337678.40098054</v>
      </c>
      <c r="AA55" s="8"/>
      <c r="AB55" s="8" t="n">
        <f aca="false">T55-P55-D55</f>
        <v>-56815193.2103571</v>
      </c>
      <c r="AC55" s="23"/>
      <c r="AD55" s="8"/>
      <c r="AE55" s="8"/>
      <c r="AF55" s="8"/>
      <c r="AG55" s="8" t="n">
        <f aca="false">BF55/100*$AG$37</f>
        <v>5432801917.80357</v>
      </c>
      <c r="AH55" s="43" t="n">
        <f aca="false">(AG55-AG54)/AG54</f>
        <v>0.0121131672955126</v>
      </c>
      <c r="AI55" s="43"/>
      <c r="AJ55" s="43" t="n">
        <f aca="false">AB55/AG55</f>
        <v>-0.0104578068683437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12429643</v>
      </c>
      <c r="AX55" s="7"/>
      <c r="AY55" s="43" t="n">
        <f aca="false">(AW55-AW54)/AW54</f>
        <v>0.00572096081394696</v>
      </c>
      <c r="AZ55" s="48" t="n">
        <f aca="false">workers_and_wage_central!B43</f>
        <v>6896.80322857613</v>
      </c>
      <c r="BA55" s="43" t="n">
        <f aca="false">(AZ55-AZ54)/AZ54</f>
        <v>0.00635584494171442</v>
      </c>
      <c r="BB55" s="7"/>
      <c r="BC55" s="7"/>
      <c r="BD55" s="7"/>
      <c r="BE55" s="7"/>
      <c r="BF55" s="7" t="n">
        <f aca="false">BF54*(1+AY55)*(1+BA55)*(1-BE55)</f>
        <v>103.459477958935</v>
      </c>
      <c r="BG55" s="7"/>
      <c r="BH55" s="7" t="n">
        <f aca="false">BH54+1</f>
        <v>24</v>
      </c>
      <c r="BI55" s="43" t="n">
        <f aca="false">T62/AG62</f>
        <v>0.0118534917737285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8" t="n">
        <f aca="false">'Central pensions'!Q56</f>
        <v>114808230.278931</v>
      </c>
      <c r="E56" s="8"/>
      <c r="F56" s="42" t="n">
        <f aca="false">'Central pensions'!I56</f>
        <v>20867754.8640508</v>
      </c>
      <c r="G56" s="8" t="n">
        <f aca="false">'Central pensions'!K56</f>
        <v>930210.419374654</v>
      </c>
      <c r="H56" s="8" t="n">
        <f aca="false">'Central pensions'!V56</f>
        <v>5117743.27095459</v>
      </c>
      <c r="I56" s="42" t="n">
        <f aca="false">'Central pensions'!M56</f>
        <v>28769.3944136491</v>
      </c>
      <c r="J56" s="8" t="n">
        <f aca="false">'Central pensions'!W56</f>
        <v>158280.719720245</v>
      </c>
      <c r="K56" s="8"/>
      <c r="L56" s="42" t="n">
        <f aca="false">'Central pensions'!N56</f>
        <v>2691022.04992548</v>
      </c>
      <c r="M56" s="42"/>
      <c r="N56" s="42" t="n">
        <f aca="false">'Central pensions'!L56</f>
        <v>921829.111290753</v>
      </c>
      <c r="O56" s="8"/>
      <c r="P56" s="8" t="n">
        <f aca="false">'Central pensions'!X56</f>
        <v>19035357.9964066</v>
      </c>
      <c r="Q56" s="42"/>
      <c r="R56" s="42" t="n">
        <f aca="false">'Central SIPA income'!G51</f>
        <v>16861549.3513442</v>
      </c>
      <c r="S56" s="42"/>
      <c r="T56" s="8" t="n">
        <f aca="false">'Central SIPA income'!J51</f>
        <v>64471595.3640116</v>
      </c>
      <c r="U56" s="8"/>
      <c r="V56" s="42" t="n">
        <f aca="false">'Central SIPA income'!F51</f>
        <v>136113.064500228</v>
      </c>
      <c r="W56" s="42"/>
      <c r="X56" s="42" t="n">
        <f aca="false">'Central SIPA income'!M51</f>
        <v>341876.775539173</v>
      </c>
      <c r="Y56" s="8"/>
      <c r="Z56" s="8" t="n">
        <f aca="false">R56+V56-N56-L56-F56</f>
        <v>-7482943.60942261</v>
      </c>
      <c r="AA56" s="8"/>
      <c r="AB56" s="8" t="n">
        <f aca="false">T56-P56-D56</f>
        <v>-69371992.9113259</v>
      </c>
      <c r="AC56" s="23"/>
      <c r="AD56" s="8"/>
      <c r="AE56" s="8"/>
      <c r="AF56" s="8"/>
      <c r="AG56" s="8" t="n">
        <f aca="false">BF56/100*$AG$37</f>
        <v>5452433862.29519</v>
      </c>
      <c r="AH56" s="43" t="n">
        <f aca="false">(AG56-AG55)/AG55</f>
        <v>0.00361359475067227</v>
      </c>
      <c r="AI56" s="43"/>
      <c r="AJ56" s="43" t="n">
        <f aca="false">AB56/AG56</f>
        <v>-0.012723124142972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  <c r="AW56" s="47" t="n">
        <f aca="false">workers_and_wage_central!C44</f>
        <v>12468298</v>
      </c>
      <c r="AY56" s="43" t="n">
        <f aca="false">(AW56-AW55)/AW55</f>
        <v>0.00310990428285028</v>
      </c>
      <c r="AZ56" s="48" t="n">
        <f aca="false">workers_and_wage_central!B44</f>
        <v>6900.26631276047</v>
      </c>
      <c r="BA56" s="43" t="n">
        <f aca="false">(AZ56-AZ55)/AZ55</f>
        <v>0.000502128895020682</v>
      </c>
      <c r="BB56" s="7"/>
      <c r="BC56" s="7"/>
      <c r="BD56" s="7"/>
      <c r="BE56" s="7"/>
      <c r="BF56" s="7" t="n">
        <f aca="false">BF55*(1+AY56)*(1+BA56)*(1-BE56)</f>
        <v>103.833338585395</v>
      </c>
      <c r="BG56" s="7"/>
      <c r="BH56" s="0" t="n">
        <f aca="false">BH55+1</f>
        <v>25</v>
      </c>
      <c r="BI56" s="43" t="n">
        <f aca="false">T63/AG63</f>
        <v>0.014020242377357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8" t="n">
        <f aca="false">'Central pensions'!Q57</f>
        <v>115544670.007509</v>
      </c>
      <c r="E57" s="8"/>
      <c r="F57" s="42" t="n">
        <f aca="false">'Central pensions'!I57</f>
        <v>21001611.5021226</v>
      </c>
      <c r="G57" s="8" t="n">
        <f aca="false">'Central pensions'!K57</f>
        <v>994609.50006569</v>
      </c>
      <c r="H57" s="8" t="n">
        <f aca="false">'Central pensions'!V57</f>
        <v>5472048.01211603</v>
      </c>
      <c r="I57" s="42" t="n">
        <f aca="false">'Central pensions'!M57</f>
        <v>30761.11855873</v>
      </c>
      <c r="J57" s="8" t="n">
        <f aca="false">'Central pensions'!W57</f>
        <v>169238.598312852</v>
      </c>
      <c r="K57" s="8"/>
      <c r="L57" s="42" t="n">
        <f aca="false">'Central pensions'!N57</f>
        <v>2748182.34093644</v>
      </c>
      <c r="M57" s="42"/>
      <c r="N57" s="42" t="n">
        <f aca="false">'Central pensions'!L57</f>
        <v>930115.905848075</v>
      </c>
      <c r="O57" s="8"/>
      <c r="P57" s="8" t="n">
        <f aca="false">'Central pensions'!X57</f>
        <v>19377554.5168458</v>
      </c>
      <c r="Q57" s="42"/>
      <c r="R57" s="42" t="n">
        <f aca="false">'Central SIPA income'!G52</f>
        <v>19744591.8670682</v>
      </c>
      <c r="S57" s="42"/>
      <c r="T57" s="8" t="n">
        <f aca="false">'Central SIPA income'!J52</f>
        <v>75495158.3010782</v>
      </c>
      <c r="U57" s="8"/>
      <c r="V57" s="42" t="n">
        <f aca="false">'Central SIPA income'!F52</f>
        <v>137854.829461434</v>
      </c>
      <c r="W57" s="42"/>
      <c r="X57" s="42" t="n">
        <f aca="false">'Central SIPA income'!M52</f>
        <v>346251.58695695</v>
      </c>
      <c r="Y57" s="8"/>
      <c r="Z57" s="8" t="n">
        <f aca="false">R57+V57-N57-L57-F57</f>
        <v>-4797463.0523775</v>
      </c>
      <c r="AA57" s="8"/>
      <c r="AB57" s="8" t="n">
        <f aca="false">T57-P57-D57</f>
        <v>-59427066.2232762</v>
      </c>
      <c r="AC57" s="23"/>
      <c r="AD57" s="8"/>
      <c r="AE57" s="8"/>
      <c r="AF57" s="8"/>
      <c r="AG57" s="8" t="n">
        <f aca="false">BF57/100*$AG$37</f>
        <v>5478189540.14597</v>
      </c>
      <c r="AH57" s="43" t="n">
        <f aca="false">(AG57-AG56)/AG56</f>
        <v>0.00472370293730434</v>
      </c>
      <c r="AI57" s="43" t="n">
        <f aca="false">(AG57-AG53)/AG53</f>
        <v>0.0218774256580158</v>
      </c>
      <c r="AJ57" s="43" t="n">
        <f aca="false">AB57/AG57</f>
        <v>-0.0108479390477046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12532776</v>
      </c>
      <c r="AY57" s="43" t="n">
        <f aca="false">(AW57-AW56)/AW56</f>
        <v>0.00517135538467239</v>
      </c>
      <c r="AZ57" s="48" t="n">
        <f aca="false">workers_and_wage_central!B45</f>
        <v>6897.19328338508</v>
      </c>
      <c r="BA57" s="43" t="n">
        <f aca="false">(AZ57-AZ56)/AZ56</f>
        <v>-0.000445349387415318</v>
      </c>
      <c r="BB57" s="7"/>
      <c r="BC57" s="7"/>
      <c r="BD57" s="7"/>
      <c r="BE57" s="7"/>
      <c r="BF57" s="7" t="n">
        <f aca="false">BF56*(1+AY57)*(1+BA57)*(1-BE57)</f>
        <v>104.323816431861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0.0119059148276178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116090376.555926</v>
      </c>
      <c r="E58" s="6"/>
      <c r="F58" s="35" t="n">
        <f aca="false">'Central pensions'!I58</f>
        <v>21100800.1269486</v>
      </c>
      <c r="G58" s="6" t="n">
        <f aca="false">'Central pensions'!K58</f>
        <v>1071131.04863185</v>
      </c>
      <c r="H58" s="6" t="n">
        <f aca="false">'Central pensions'!V58</f>
        <v>5893046.99482014</v>
      </c>
      <c r="I58" s="35" t="n">
        <f aca="false">'Central pensions'!M58</f>
        <v>33127.76439067</v>
      </c>
      <c r="J58" s="6" t="n">
        <f aca="false">'Central pensions'!W58</f>
        <v>182259.185406777</v>
      </c>
      <c r="K58" s="6"/>
      <c r="L58" s="35" t="n">
        <f aca="false">'Central pensions'!N58</f>
        <v>3283779.23484189</v>
      </c>
      <c r="M58" s="35"/>
      <c r="N58" s="35" t="n">
        <f aca="false">'Central pensions'!L58</f>
        <v>935961.77060423</v>
      </c>
      <c r="O58" s="6"/>
      <c r="P58" s="6" t="n">
        <f aca="false">'Central pensions'!X58</f>
        <v>22188931.5685211</v>
      </c>
      <c r="Q58" s="35"/>
      <c r="R58" s="35" t="n">
        <f aca="false">'Central SIPA income'!G53</f>
        <v>17014965.4617835</v>
      </c>
      <c r="S58" s="35"/>
      <c r="T58" s="6" t="n">
        <f aca="false">'Central SIPA income'!J53</f>
        <v>65058195.1591114</v>
      </c>
      <c r="U58" s="6"/>
      <c r="V58" s="35" t="n">
        <f aca="false">'Central SIPA income'!F53</f>
        <v>141272.12351381</v>
      </c>
      <c r="W58" s="35"/>
      <c r="X58" s="35" t="n">
        <f aca="false">'Central SIPA income'!M53</f>
        <v>354834.844383305</v>
      </c>
      <c r="Y58" s="6"/>
      <c r="Z58" s="6" t="n">
        <f aca="false">R58+V58-N58-L58-F58</f>
        <v>-8164303.54709743</v>
      </c>
      <c r="AA58" s="6"/>
      <c r="AB58" s="6" t="n">
        <f aca="false">T58-P58-D58</f>
        <v>-73221112.9653356</v>
      </c>
      <c r="AC58" s="23"/>
      <c r="AD58" s="6"/>
      <c r="AE58" s="6"/>
      <c r="AF58" s="6"/>
      <c r="AG58" s="6" t="n">
        <f aca="false">BF58/100*$AG$37</f>
        <v>5513876266.27237</v>
      </c>
      <c r="AH58" s="36" t="n">
        <f aca="false">(AG58-AG57)/AG57</f>
        <v>0.00651432847747891</v>
      </c>
      <c r="AI58" s="36"/>
      <c r="AJ58" s="36" t="n">
        <f aca="false">AB58/AG58</f>
        <v>-0.0132794262020748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0.00413785224778538</v>
      </c>
      <c r="AV58" s="5"/>
      <c r="AW58" s="40" t="n">
        <f aca="false">workers_and_wage_central!C46</f>
        <v>12528824</v>
      </c>
      <c r="AX58" s="5"/>
      <c r="AY58" s="36" t="n">
        <f aca="false">(AW58-AW57)/AW57</f>
        <v>-0.000315333171198464</v>
      </c>
      <c r="AZ58" s="41" t="n">
        <f aca="false">workers_and_wage_central!B46</f>
        <v>6944.31363844712</v>
      </c>
      <c r="BA58" s="36" t="n">
        <f aca="false">(AZ58-AZ57)/AZ57</f>
        <v>0.00683181594686499</v>
      </c>
      <c r="BB58" s="5"/>
      <c r="BC58" s="5"/>
      <c r="BD58" s="5"/>
      <c r="BE58" s="5"/>
      <c r="BF58" s="5" t="n">
        <f aca="false">BF57*(1+AY58)*(1+BA58)*(1-BE58)</f>
        <v>105.003416040122</v>
      </c>
      <c r="BG58" s="5"/>
      <c r="BH58" s="5" t="n">
        <f aca="false">BH57+1</f>
        <v>27</v>
      </c>
      <c r="BI58" s="36" t="n">
        <f aca="false">T65/AG65</f>
        <v>0.0139447171791315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8" t="n">
        <f aca="false">'Central pensions'!Q59</f>
        <v>116653808.147109</v>
      </c>
      <c r="E59" s="8"/>
      <c r="F59" s="42" t="n">
        <f aca="false">'Central pensions'!I59</f>
        <v>21203210.4881128</v>
      </c>
      <c r="G59" s="8" t="n">
        <f aca="false">'Central pensions'!K59</f>
        <v>1143003.5314843</v>
      </c>
      <c r="H59" s="8" t="n">
        <f aca="false">'Central pensions'!V59</f>
        <v>6288468.18966356</v>
      </c>
      <c r="I59" s="42" t="n">
        <f aca="false">'Central pensions'!M59</f>
        <v>35350.62468508</v>
      </c>
      <c r="J59" s="8" t="n">
        <f aca="false">'Central pensions'!W59</f>
        <v>194488.706896803</v>
      </c>
      <c r="K59" s="8"/>
      <c r="L59" s="42" t="n">
        <f aca="false">'Central pensions'!N59</f>
        <v>2665911.93103574</v>
      </c>
      <c r="M59" s="42"/>
      <c r="N59" s="42" t="n">
        <f aca="false">'Central pensions'!L59</f>
        <v>942838.515380219</v>
      </c>
      <c r="O59" s="8"/>
      <c r="P59" s="8" t="n">
        <f aca="false">'Central pensions'!X59</f>
        <v>19020649.0126431</v>
      </c>
      <c r="Q59" s="42"/>
      <c r="R59" s="42" t="n">
        <f aca="false">'Central SIPA income'!G54</f>
        <v>20159783.0313989</v>
      </c>
      <c r="S59" s="42"/>
      <c r="T59" s="8" t="n">
        <f aca="false">'Central SIPA income'!J54</f>
        <v>77082677.7032208</v>
      </c>
      <c r="U59" s="8"/>
      <c r="V59" s="42" t="n">
        <f aca="false">'Central SIPA income'!F54</f>
        <v>137960.487075804</v>
      </c>
      <c r="W59" s="42"/>
      <c r="X59" s="42" t="n">
        <f aca="false">'Central SIPA income'!M54</f>
        <v>346516.968422312</v>
      </c>
      <c r="Y59" s="8"/>
      <c r="Z59" s="8" t="n">
        <f aca="false">R59+V59-N59-L59-F59</f>
        <v>-4514217.41605402</v>
      </c>
      <c r="AA59" s="8"/>
      <c r="AB59" s="8" t="n">
        <f aca="false">T59-P59-D59</f>
        <v>-58591779.4565318</v>
      </c>
      <c r="AC59" s="23"/>
      <c r="AD59" s="8"/>
      <c r="AE59" s="8"/>
      <c r="AF59" s="8"/>
      <c r="AG59" s="8" t="n">
        <f aca="false">BF59/100*$AG$37</f>
        <v>5544964415.75059</v>
      </c>
      <c r="AH59" s="43" t="n">
        <f aca="false">(AG59-AG58)/AG58</f>
        <v>0.00563816596110194</v>
      </c>
      <c r="AI59" s="43"/>
      <c r="AJ59" s="43" t="n">
        <f aca="false">AB59/AG59</f>
        <v>-0.010566664646233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12567368</v>
      </c>
      <c r="AX59" s="7"/>
      <c r="AY59" s="43" t="n">
        <f aca="false">(AW59-AW58)/AW58</f>
        <v>0.00307642600774023</v>
      </c>
      <c r="AZ59" s="48" t="n">
        <f aca="false">workers_and_wage_central!B47</f>
        <v>6962.04860383464</v>
      </c>
      <c r="BA59" s="43" t="n">
        <f aca="false">(AZ59-AZ58)/AZ58</f>
        <v>0.00255388312090779</v>
      </c>
      <c r="BB59" s="7"/>
      <c r="BC59" s="7"/>
      <c r="BD59" s="7"/>
      <c r="BE59" s="7"/>
      <c r="BF59" s="7" t="n">
        <f aca="false">BF58*(1+AY59)*(1+BA59)*(1-BE59)</f>
        <v>105.595442726239</v>
      </c>
      <c r="BG59" s="7"/>
      <c r="BH59" s="7" t="n">
        <f aca="false">BH58+1</f>
        <v>28</v>
      </c>
      <c r="BI59" s="43" t="n">
        <f aca="false">T66/AG66</f>
        <v>0.0119543156535014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8" t="n">
        <f aca="false">'Central pensions'!Q60</f>
        <v>117210254.725255</v>
      </c>
      <c r="E60" s="8"/>
      <c r="F60" s="42" t="n">
        <f aca="false">'Central pensions'!I60</f>
        <v>21304351.2404741</v>
      </c>
      <c r="G60" s="8" t="n">
        <f aca="false">'Central pensions'!K60</f>
        <v>1199500.85599202</v>
      </c>
      <c r="H60" s="8" t="n">
        <f aca="false">'Central pensions'!V60</f>
        <v>6599299.79969939</v>
      </c>
      <c r="I60" s="42" t="n">
        <f aca="false">'Central pensions'!M60</f>
        <v>37097.9646183099</v>
      </c>
      <c r="J60" s="8" t="n">
        <f aca="false">'Central pensions'!W60</f>
        <v>204102.055660806</v>
      </c>
      <c r="K60" s="8"/>
      <c r="L60" s="42" t="n">
        <f aca="false">'Central pensions'!N60</f>
        <v>2696119.16679857</v>
      </c>
      <c r="M60" s="42"/>
      <c r="N60" s="42" t="n">
        <f aca="false">'Central pensions'!L60</f>
        <v>949790.060623586</v>
      </c>
      <c r="O60" s="8"/>
      <c r="P60" s="8" t="n">
        <f aca="false">'Central pensions'!X60</f>
        <v>19215639.8535072</v>
      </c>
      <c r="Q60" s="42"/>
      <c r="R60" s="42" t="n">
        <f aca="false">'Central SIPA income'!G55</f>
        <v>17286926.9988857</v>
      </c>
      <c r="S60" s="42"/>
      <c r="T60" s="8" t="n">
        <f aca="false">'Central SIPA income'!J55</f>
        <v>66098063.6675902</v>
      </c>
      <c r="U60" s="8"/>
      <c r="V60" s="42" t="n">
        <f aca="false">'Central SIPA income'!F55</f>
        <v>144246.552379575</v>
      </c>
      <c r="W60" s="42"/>
      <c r="X60" s="42" t="n">
        <f aca="false">'Central SIPA income'!M55</f>
        <v>362305.752142469</v>
      </c>
      <c r="Y60" s="8"/>
      <c r="Z60" s="8" t="n">
        <f aca="false">R60+V60-N60-L60-F60</f>
        <v>-7519086.91663096</v>
      </c>
      <c r="AA60" s="8"/>
      <c r="AB60" s="8" t="n">
        <f aca="false">T60-P60-D60</f>
        <v>-70327830.9111719</v>
      </c>
      <c r="AC60" s="23"/>
      <c r="AD60" s="8"/>
      <c r="AE60" s="8"/>
      <c r="AF60" s="8"/>
      <c r="AG60" s="8" t="n">
        <f aca="false">BF60/100*$AG$37</f>
        <v>5571466518.11185</v>
      </c>
      <c r="AH60" s="43" t="n">
        <f aca="false">(AG60-AG59)/AG59</f>
        <v>0.00477949006957953</v>
      </c>
      <c r="AI60" s="43"/>
      <c r="AJ60" s="43" t="n">
        <f aca="false">AB60/AG60</f>
        <v>-0.012622858036129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  <c r="AW60" s="47" t="n">
        <f aca="false">workers_and_wage_central!C48</f>
        <v>12613001</v>
      </c>
      <c r="AY60" s="43" t="n">
        <f aca="false">(AW60-AW59)/AW59</f>
        <v>0.0036310705630646</v>
      </c>
      <c r="AZ60" s="48" t="n">
        <f aca="false">workers_and_wage_central!B48</f>
        <v>6970.01502960249</v>
      </c>
      <c r="BA60" s="43" t="n">
        <f aca="false">(AZ60-AZ59)/AZ59</f>
        <v>0.0011442646010059</v>
      </c>
      <c r="BB60" s="7"/>
      <c r="BC60" s="7"/>
      <c r="BD60" s="7"/>
      <c r="BE60" s="7"/>
      <c r="BF60" s="7" t="n">
        <f aca="false">BF59*(1+AY60)*(1+BA60)*(1-BE60)</f>
        <v>106.100135096142</v>
      </c>
      <c r="BG60" s="7"/>
      <c r="BH60" s="0" t="n">
        <f aca="false">BH59+1</f>
        <v>29</v>
      </c>
      <c r="BI60" s="43" t="n">
        <f aca="false">T67/AG67</f>
        <v>0.0140218415123692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8" t="n">
        <f aca="false">'Central pensions'!Q61</f>
        <v>117796980.231852</v>
      </c>
      <c r="E61" s="8"/>
      <c r="F61" s="42" t="n">
        <f aca="false">'Central pensions'!I61</f>
        <v>21410995.5464999</v>
      </c>
      <c r="G61" s="8" t="n">
        <f aca="false">'Central pensions'!K61</f>
        <v>1270283.49192722</v>
      </c>
      <c r="H61" s="8" t="n">
        <f aca="false">'Central pensions'!V61</f>
        <v>6988724.97836092</v>
      </c>
      <c r="I61" s="42" t="n">
        <f aca="false">'Central pensions'!M61</f>
        <v>39287.1183070301</v>
      </c>
      <c r="J61" s="8" t="n">
        <f aca="false">'Central pensions'!W61</f>
        <v>216146.133351383</v>
      </c>
      <c r="K61" s="8"/>
      <c r="L61" s="42" t="n">
        <f aca="false">'Central pensions'!N61</f>
        <v>2724022.02519298</v>
      </c>
      <c r="M61" s="42"/>
      <c r="N61" s="42" t="n">
        <f aca="false">'Central pensions'!L61</f>
        <v>956921.106782474</v>
      </c>
      <c r="O61" s="8"/>
      <c r="P61" s="8" t="n">
        <f aca="false">'Central pensions'!X61</f>
        <v>19399660.8303278</v>
      </c>
      <c r="Q61" s="42"/>
      <c r="R61" s="42" t="n">
        <f aca="false">'Central SIPA income'!G56</f>
        <v>20175280.0653424</v>
      </c>
      <c r="S61" s="42"/>
      <c r="T61" s="8" t="n">
        <f aca="false">'Central SIPA income'!J56</f>
        <v>77141931.9556579</v>
      </c>
      <c r="U61" s="8"/>
      <c r="V61" s="42" t="n">
        <f aca="false">'Central SIPA income'!F56</f>
        <v>146856.543471426</v>
      </c>
      <c r="W61" s="42"/>
      <c r="X61" s="42" t="n">
        <f aca="false">'Central SIPA income'!M56</f>
        <v>368861.297283887</v>
      </c>
      <c r="Y61" s="8"/>
      <c r="Z61" s="8" t="n">
        <f aca="false">R61+V61-N61-L61-F61</f>
        <v>-4769802.0696615</v>
      </c>
      <c r="AA61" s="8"/>
      <c r="AB61" s="8" t="n">
        <f aca="false">T61-P61-D61</f>
        <v>-60054709.1065215</v>
      </c>
      <c r="AC61" s="23"/>
      <c r="AD61" s="8"/>
      <c r="AE61" s="8"/>
      <c r="AF61" s="8"/>
      <c r="AG61" s="8" t="n">
        <f aca="false">BF61/100*$AG$37</f>
        <v>5569346154.36116</v>
      </c>
      <c r="AH61" s="43" t="n">
        <f aca="false">(AG61-AG60)/AG60</f>
        <v>-0.000380575517018878</v>
      </c>
      <c r="AI61" s="43" t="n">
        <f aca="false">(AG61-AG57)/AG57</f>
        <v>0.0166399160794214</v>
      </c>
      <c r="AJ61" s="43" t="n">
        <f aca="false">AB61/AG61</f>
        <v>-0.0107830807139712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12614822</v>
      </c>
      <c r="AY61" s="43" t="n">
        <f aca="false">(AW61-AW60)/AW60</f>
        <v>0.000144374839897341</v>
      </c>
      <c r="AZ61" s="48" t="n">
        <f aca="false">workers_and_wage_central!B49</f>
        <v>6966.35664590355</v>
      </c>
      <c r="BA61" s="43" t="n">
        <f aca="false">(AZ61-AZ60)/AZ60</f>
        <v>-0.000524874578232999</v>
      </c>
      <c r="BB61" s="7"/>
      <c r="BC61" s="7"/>
      <c r="BD61" s="7"/>
      <c r="BE61" s="7"/>
      <c r="BF61" s="7" t="n">
        <f aca="false">BF60*(1+AY61)*(1+BA61)*(1-BE61)</f>
        <v>106.059755982372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0.0119462287344593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118110310.194825</v>
      </c>
      <c r="E62" s="6"/>
      <c r="F62" s="35" t="n">
        <f aca="false">'Central pensions'!I62</f>
        <v>21467946.9762275</v>
      </c>
      <c r="G62" s="6" t="n">
        <f aca="false">'Central pensions'!K62</f>
        <v>1330207.8451384</v>
      </c>
      <c r="H62" s="6" t="n">
        <f aca="false">'Central pensions'!V62</f>
        <v>7318411.08918625</v>
      </c>
      <c r="I62" s="35" t="n">
        <f aca="false">'Central pensions'!M62</f>
        <v>41140.44881872</v>
      </c>
      <c r="J62" s="6" t="n">
        <f aca="false">'Central pensions'!W62</f>
        <v>226342.611005796</v>
      </c>
      <c r="K62" s="6"/>
      <c r="L62" s="35" t="n">
        <f aca="false">'Central pensions'!N62</f>
        <v>3275043.90640748</v>
      </c>
      <c r="M62" s="35"/>
      <c r="N62" s="35" t="n">
        <f aca="false">'Central pensions'!L62</f>
        <v>960849.299230877</v>
      </c>
      <c r="O62" s="6"/>
      <c r="P62" s="6" t="n">
        <f aca="false">'Central pensions'!X62</f>
        <v>22280527.7472446</v>
      </c>
      <c r="Q62" s="35"/>
      <c r="R62" s="35" t="n">
        <f aca="false">'Central SIPA income'!G57</f>
        <v>17407290.4094448</v>
      </c>
      <c r="S62" s="35"/>
      <c r="T62" s="6" t="n">
        <f aca="false">'Central SIPA income'!J57</f>
        <v>66558283.5999642</v>
      </c>
      <c r="U62" s="6"/>
      <c r="V62" s="35" t="n">
        <f aca="false">'Central SIPA income'!F57</f>
        <v>147302.845168764</v>
      </c>
      <c r="W62" s="35"/>
      <c r="X62" s="35" t="n">
        <f aca="false">'Central SIPA income'!M57</f>
        <v>369982.27847525</v>
      </c>
      <c r="Y62" s="6"/>
      <c r="Z62" s="6" t="n">
        <f aca="false">R62+V62-N62-L62-F62</f>
        <v>-8149246.92725233</v>
      </c>
      <c r="AA62" s="6"/>
      <c r="AB62" s="6" t="n">
        <f aca="false">T62-P62-D62</f>
        <v>-73832554.342105</v>
      </c>
      <c r="AC62" s="23"/>
      <c r="AD62" s="6"/>
      <c r="AE62" s="6"/>
      <c r="AF62" s="6"/>
      <c r="AG62" s="6" t="n">
        <f aca="false">BF62/100*$AG$37</f>
        <v>5615078229.30969</v>
      </c>
      <c r="AH62" s="36" t="n">
        <f aca="false">(AG62-AG61)/AG61</f>
        <v>0.00821139029268513</v>
      </c>
      <c r="AI62" s="36"/>
      <c r="AJ62" s="36" t="n">
        <f aca="false">AB62/AG62</f>
        <v>-0.0131489805354291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0.00779526464219189</v>
      </c>
      <c r="AV62" s="5"/>
      <c r="AW62" s="40" t="n">
        <f aca="false">workers_and_wage_central!C50</f>
        <v>12620396</v>
      </c>
      <c r="AX62" s="5"/>
      <c r="AY62" s="36" t="n">
        <f aca="false">(AW62-AW61)/AW61</f>
        <v>0.000441861169345077</v>
      </c>
      <c r="AZ62" s="41" t="n">
        <f aca="false">workers_and_wage_central!B50</f>
        <v>7020.45805143716</v>
      </c>
      <c r="BA62" s="36" t="n">
        <f aca="false">(AZ62-AZ61)/AZ61</f>
        <v>0.00776609758637945</v>
      </c>
      <c r="BB62" s="5"/>
      <c r="BC62" s="5"/>
      <c r="BD62" s="5"/>
      <c r="BE62" s="5"/>
      <c r="BF62" s="5" t="n">
        <f aca="false">BF61*(1+AY62)*(1+BA62)*(1-BE62)</f>
        <v>106.93065403309</v>
      </c>
      <c r="BG62" s="5"/>
      <c r="BH62" s="5" t="n">
        <f aca="false">BH61+1</f>
        <v>31</v>
      </c>
      <c r="BI62" s="36" t="n">
        <f aca="false">T69/AG69</f>
        <v>0.014051588696314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8" t="n">
        <f aca="false">'Central pensions'!Q63</f>
        <v>118151819.311205</v>
      </c>
      <c r="E63" s="8"/>
      <c r="F63" s="42" t="n">
        <f aca="false">'Central pensions'!I63</f>
        <v>21475491.7494824</v>
      </c>
      <c r="G63" s="8" t="n">
        <f aca="false">'Central pensions'!K63</f>
        <v>1356900.55351697</v>
      </c>
      <c r="H63" s="8" t="n">
        <f aca="false">'Central pensions'!V63</f>
        <v>7465266.49506292</v>
      </c>
      <c r="I63" s="42" t="n">
        <f aca="false">'Central pensions'!M63</f>
        <v>41965.9965005301</v>
      </c>
      <c r="J63" s="8" t="n">
        <f aca="false">'Central pensions'!W63</f>
        <v>230884.530775171</v>
      </c>
      <c r="K63" s="8"/>
      <c r="L63" s="42" t="n">
        <f aca="false">'Central pensions'!N63</f>
        <v>2673645.03314687</v>
      </c>
      <c r="M63" s="42"/>
      <c r="N63" s="42" t="n">
        <f aca="false">'Central pensions'!L63</f>
        <v>962665.007327773</v>
      </c>
      <c r="O63" s="8"/>
      <c r="P63" s="8" t="n">
        <f aca="false">'Central pensions'!X63</f>
        <v>19169855.625194</v>
      </c>
      <c r="Q63" s="42"/>
      <c r="R63" s="42" t="n">
        <f aca="false">'Central SIPA income'!G58</f>
        <v>20756788.8176006</v>
      </c>
      <c r="S63" s="42"/>
      <c r="T63" s="8" t="n">
        <f aca="false">'Central SIPA income'!J58</f>
        <v>79365381.0702695</v>
      </c>
      <c r="U63" s="8"/>
      <c r="V63" s="42" t="n">
        <f aca="false">'Central SIPA income'!F58</f>
        <v>140781.908209644</v>
      </c>
      <c r="W63" s="42"/>
      <c r="X63" s="42" t="n">
        <f aca="false">'Central SIPA income'!M58</f>
        <v>353603.564872234</v>
      </c>
      <c r="Y63" s="8"/>
      <c r="Z63" s="8" t="n">
        <f aca="false">R63+V63-N63-L63-F63</f>
        <v>-4214231.06414678</v>
      </c>
      <c r="AA63" s="8"/>
      <c r="AB63" s="8" t="n">
        <f aca="false">T63-P63-D63</f>
        <v>-57956293.8661298</v>
      </c>
      <c r="AC63" s="23"/>
      <c r="AD63" s="8"/>
      <c r="AE63" s="8"/>
      <c r="AF63" s="8"/>
      <c r="AG63" s="8" t="n">
        <f aca="false">BF63/100*$AG$37</f>
        <v>5660770972.00877</v>
      </c>
      <c r="AH63" s="43" t="n">
        <f aca="false">(AG63-AG62)/AG62</f>
        <v>0.00813750776624477</v>
      </c>
      <c r="AI63" s="43"/>
      <c r="AJ63" s="43" t="n">
        <f aca="false">AB63/AG63</f>
        <v>-0.0102382332994411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12632502</v>
      </c>
      <c r="AX63" s="7"/>
      <c r="AY63" s="43" t="n">
        <f aca="false">(AW63-AW62)/AW62</f>
        <v>0.000959240898621565</v>
      </c>
      <c r="AZ63" s="48" t="n">
        <f aca="false">workers_and_wage_central!B51</f>
        <v>7070.80447851138</v>
      </c>
      <c r="BA63" s="43" t="n">
        <f aca="false">(AZ63-AZ62)/AZ62</f>
        <v>0.00717138777916539</v>
      </c>
      <c r="BB63" s="7"/>
      <c r="BC63" s="7"/>
      <c r="BD63" s="7"/>
      <c r="BE63" s="7"/>
      <c r="BF63" s="7" t="n">
        <f aca="false">BF62*(1+AY63)*(1+BA63)*(1-BE63)</f>
        <v>107.800803060734</v>
      </c>
      <c r="BG63" s="7"/>
      <c r="BH63" s="7" t="n">
        <f aca="false">BH62+1</f>
        <v>32</v>
      </c>
      <c r="BI63" s="43" t="n">
        <f aca="false">T70/AG70</f>
        <v>0.0119905730447501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8" t="n">
        <f aca="false">'Central pensions'!Q64</f>
        <v>118072813.68306</v>
      </c>
      <c r="E64" s="8"/>
      <c r="F64" s="42" t="n">
        <f aca="false">'Central pensions'!I64</f>
        <v>21461131.5413596</v>
      </c>
      <c r="G64" s="8" t="n">
        <f aca="false">'Central pensions'!K64</f>
        <v>1429571.12249346</v>
      </c>
      <c r="H64" s="8" t="n">
        <f aca="false">'Central pensions'!V64</f>
        <v>7865078.52428734</v>
      </c>
      <c r="I64" s="42" t="n">
        <f aca="false">'Central pensions'!M64</f>
        <v>44213.5398709299</v>
      </c>
      <c r="J64" s="8" t="n">
        <f aca="false">'Central pensions'!W64</f>
        <v>243249.851266609</v>
      </c>
      <c r="K64" s="8"/>
      <c r="L64" s="42" t="n">
        <f aca="false">'Central pensions'!N64</f>
        <v>2714491.54230501</v>
      </c>
      <c r="M64" s="42"/>
      <c r="N64" s="42" t="n">
        <f aca="false">'Central pensions'!L64</f>
        <v>963743.896456871</v>
      </c>
      <c r="O64" s="8"/>
      <c r="P64" s="8" t="n">
        <f aca="false">'Central pensions'!X64</f>
        <v>19387744.0850563</v>
      </c>
      <c r="Q64" s="42"/>
      <c r="R64" s="42" t="n">
        <f aca="false">'Central SIPA income'!G59</f>
        <v>17716166.5185608</v>
      </c>
      <c r="S64" s="42"/>
      <c r="T64" s="8" t="n">
        <f aca="false">'Central SIPA income'!J59</f>
        <v>67739298.173987</v>
      </c>
      <c r="U64" s="8"/>
      <c r="V64" s="42" t="n">
        <f aca="false">'Central SIPA income'!F59</f>
        <v>139252.941713241</v>
      </c>
      <c r="W64" s="42"/>
      <c r="X64" s="42" t="n">
        <f aca="false">'Central SIPA income'!M59</f>
        <v>349763.241846542</v>
      </c>
      <c r="Y64" s="8"/>
      <c r="Z64" s="8" t="n">
        <f aca="false">R64+V64-N64-L64-F64</f>
        <v>-7283947.51984745</v>
      </c>
      <c r="AA64" s="8"/>
      <c r="AB64" s="8" t="n">
        <f aca="false">T64-P64-D64</f>
        <v>-69721259.5941293</v>
      </c>
      <c r="AC64" s="23"/>
      <c r="AD64" s="8"/>
      <c r="AE64" s="8"/>
      <c r="AF64" s="8"/>
      <c r="AG64" s="8" t="n">
        <f aca="false">BF64/100*$AG$37</f>
        <v>5689550039.18338</v>
      </c>
      <c r="AH64" s="43" t="n">
        <f aca="false">(AG64-AG63)/AG63</f>
        <v>0.00508394833794127</v>
      </c>
      <c r="AI64" s="43"/>
      <c r="AJ64" s="43" t="n">
        <f aca="false">AB64/AG64</f>
        <v>-0.0122542659988867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  <c r="AW64" s="47" t="n">
        <f aca="false">workers_and_wage_central!C52</f>
        <v>12735146</v>
      </c>
      <c r="AY64" s="43" t="n">
        <f aca="false">(AW64-AW63)/AW63</f>
        <v>0.00812538957049047</v>
      </c>
      <c r="AZ64" s="48" t="n">
        <f aca="false">workers_and_wage_central!B52</f>
        <v>7049.4723738836</v>
      </c>
      <c r="BA64" s="43" t="n">
        <f aca="false">(AZ64-AZ63)/AZ63</f>
        <v>-0.00301692752113417</v>
      </c>
      <c r="BB64" s="7"/>
      <c r="BC64" s="7"/>
      <c r="BD64" s="7"/>
      <c r="BE64" s="7"/>
      <c r="BF64" s="7" t="n">
        <f aca="false">BF63*(1+AY64)*(1+BA64)*(1-BE64)</f>
        <v>108.348856774284</v>
      </c>
      <c r="BG64" s="7"/>
      <c r="BH64" s="0" t="n">
        <f aca="false">BH63+1</f>
        <v>33</v>
      </c>
      <c r="BI64" s="43" t="n">
        <f aca="false">T71/AG71</f>
        <v>0.0140714739507877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8" t="n">
        <f aca="false">'Central pensions'!Q65</f>
        <v>118202849.915144</v>
      </c>
      <c r="E65" s="8"/>
      <c r="F65" s="42" t="n">
        <f aca="false">'Central pensions'!I65</f>
        <v>21484767.1658091</v>
      </c>
      <c r="G65" s="8" t="n">
        <f aca="false">'Central pensions'!K65</f>
        <v>1474229.20938563</v>
      </c>
      <c r="H65" s="8" t="n">
        <f aca="false">'Central pensions'!V65</f>
        <v>8110774.14210223</v>
      </c>
      <c r="I65" s="42" t="n">
        <f aca="false">'Central pensions'!M65</f>
        <v>45594.7178160499</v>
      </c>
      <c r="J65" s="8" t="n">
        <f aca="false">'Central pensions'!W65</f>
        <v>250848.684807283</v>
      </c>
      <c r="K65" s="8"/>
      <c r="L65" s="42" t="n">
        <f aca="false">'Central pensions'!N65</f>
        <v>2677096.76178475</v>
      </c>
      <c r="M65" s="42"/>
      <c r="N65" s="42" t="n">
        <f aca="false">'Central pensions'!L65</f>
        <v>966583.502643149</v>
      </c>
      <c r="O65" s="8"/>
      <c r="P65" s="8" t="n">
        <f aca="false">'Central pensions'!X65</f>
        <v>19209325.0665869</v>
      </c>
      <c r="Q65" s="42"/>
      <c r="R65" s="42" t="n">
        <f aca="false">'Central SIPA income'!G60</f>
        <v>20952207.4630272</v>
      </c>
      <c r="S65" s="42"/>
      <c r="T65" s="8" t="n">
        <f aca="false">'Central SIPA income'!J60</f>
        <v>80112581.198324</v>
      </c>
      <c r="U65" s="8"/>
      <c r="V65" s="42" t="n">
        <f aca="false">'Central SIPA income'!F60</f>
        <v>149986.050574451</v>
      </c>
      <c r="W65" s="42"/>
      <c r="X65" s="42" t="n">
        <f aca="false">'Central SIPA income'!M60</f>
        <v>376721.716864752</v>
      </c>
      <c r="Y65" s="8"/>
      <c r="Z65" s="8" t="n">
        <f aca="false">R65+V65-N65-L65-F65</f>
        <v>-4026253.91663533</v>
      </c>
      <c r="AA65" s="8"/>
      <c r="AB65" s="8" t="n">
        <f aca="false">T65-P65-D65</f>
        <v>-57299593.7834071</v>
      </c>
      <c r="AC65" s="23"/>
      <c r="AD65" s="8"/>
      <c r="AE65" s="8"/>
      <c r="AF65" s="8"/>
      <c r="AG65" s="8" t="n">
        <f aca="false">BF65/100*$AG$37</f>
        <v>5745012980.12796</v>
      </c>
      <c r="AH65" s="43" t="n">
        <f aca="false">(AG65-AG64)/AG64</f>
        <v>0.0097482121718964</v>
      </c>
      <c r="AI65" s="43" t="n">
        <f aca="false">(AG65-AG61)/AG61</f>
        <v>0.0315417323502574</v>
      </c>
      <c r="AJ65" s="43" t="n">
        <f aca="false">AB65/AG65</f>
        <v>-0.00997379709699645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12827704</v>
      </c>
      <c r="AY65" s="43" t="n">
        <f aca="false">(AW65-AW64)/AW64</f>
        <v>0.00726791824765888</v>
      </c>
      <c r="AZ65" s="48" t="n">
        <f aca="false">workers_and_wage_central!B53</f>
        <v>7066.83097647708</v>
      </c>
      <c r="BA65" s="43" t="n">
        <f aca="false">(AZ65-AZ64)/AZ64</f>
        <v>0.00246239742108772</v>
      </c>
      <c r="BB65" s="7"/>
      <c r="BC65" s="7"/>
      <c r="BD65" s="7"/>
      <c r="BE65" s="7"/>
      <c r="BF65" s="7" t="n">
        <f aca="false">BF64*(1+AY65)*(1+BA65)*(1-BE65)</f>
        <v>109.405064418702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0.0120027517707108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118519950.085349</v>
      </c>
      <c r="E66" s="6"/>
      <c r="F66" s="35" t="n">
        <f aca="false">'Central pensions'!I66</f>
        <v>21542403.8753298</v>
      </c>
      <c r="G66" s="6" t="n">
        <f aca="false">'Central pensions'!K66</f>
        <v>1548937.32362698</v>
      </c>
      <c r="H66" s="6" t="n">
        <f aca="false">'Central pensions'!V66</f>
        <v>8521796.14420086</v>
      </c>
      <c r="I66" s="35" t="n">
        <f aca="false">'Central pensions'!M66</f>
        <v>47905.27805032</v>
      </c>
      <c r="J66" s="6" t="n">
        <f aca="false">'Central pensions'!W66</f>
        <v>263560.705490754</v>
      </c>
      <c r="K66" s="6"/>
      <c r="L66" s="35" t="n">
        <f aca="false">'Central pensions'!N66</f>
        <v>3213858.46510272</v>
      </c>
      <c r="M66" s="35"/>
      <c r="N66" s="35" t="n">
        <f aca="false">'Central pensions'!L66</f>
        <v>971524.555360284</v>
      </c>
      <c r="O66" s="6"/>
      <c r="P66" s="6" t="n">
        <f aca="false">'Central pensions'!X66</f>
        <v>22021768.3109651</v>
      </c>
      <c r="Q66" s="35"/>
      <c r="R66" s="35" t="n">
        <f aca="false">'Central SIPA income'!G61</f>
        <v>18122791.4061741</v>
      </c>
      <c r="S66" s="35"/>
      <c r="T66" s="6" t="n">
        <f aca="false">'Central SIPA income'!J61</f>
        <v>69294063.6746464</v>
      </c>
      <c r="U66" s="6"/>
      <c r="V66" s="35" t="n">
        <f aca="false">'Central SIPA income'!F61</f>
        <v>150460.966801784</v>
      </c>
      <c r="W66" s="35"/>
      <c r="X66" s="35" t="n">
        <f aca="false">'Central SIPA income'!M61</f>
        <v>377914.569505665</v>
      </c>
      <c r="Y66" s="6"/>
      <c r="Z66" s="6" t="n">
        <f aca="false">R66+V66-N66-L66-F66</f>
        <v>-7454534.52281699</v>
      </c>
      <c r="AA66" s="6"/>
      <c r="AB66" s="6" t="n">
        <f aca="false">T66-P66-D66</f>
        <v>-71247654.7216675</v>
      </c>
      <c r="AC66" s="23"/>
      <c r="AD66" s="6"/>
      <c r="AE66" s="6"/>
      <c r="AF66" s="6"/>
      <c r="AG66" s="6" t="n">
        <f aca="false">BF66/100*$AG$37</f>
        <v>5796573027.11011</v>
      </c>
      <c r="AH66" s="36" t="n">
        <f aca="false">(AG66-AG65)/AG65</f>
        <v>0.00897474856201395</v>
      </c>
      <c r="AI66" s="36"/>
      <c r="AJ66" s="36" t="n">
        <f aca="false">AB66/AG66</f>
        <v>-0.012291340829909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0.0048336328197513</v>
      </c>
      <c r="AV66" s="5"/>
      <c r="AW66" s="40" t="n">
        <f aca="false">workers_and_wage_central!C54</f>
        <v>12860954</v>
      </c>
      <c r="AX66" s="5"/>
      <c r="AY66" s="36" t="n">
        <f aca="false">(AW66-AW65)/AW65</f>
        <v>0.00259204609024343</v>
      </c>
      <c r="AZ66" s="41" t="n">
        <f aca="false">workers_and_wage_central!B54</f>
        <v>7111.81984280316</v>
      </c>
      <c r="BA66" s="36" t="n">
        <f aca="false">(AZ66-AZ65)/AZ65</f>
        <v>0.00636620098539664</v>
      </c>
      <c r="BB66" s="5"/>
      <c r="BC66" s="5"/>
      <c r="BD66" s="5"/>
      <c r="BE66" s="5"/>
      <c r="BF66" s="5" t="n">
        <f aca="false">BF65*(1+AY66)*(1+BA66)*(1-BE66)</f>
        <v>110.38694736327</v>
      </c>
      <c r="BG66" s="5"/>
      <c r="BH66" s="5" t="n">
        <f aca="false">BH65+1</f>
        <v>35</v>
      </c>
      <c r="BI66" s="36" t="n">
        <f aca="false">T73/AG73</f>
        <v>0.0140615533333536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8" t="n">
        <f aca="false">'Central pensions'!Q67</f>
        <v>119189780.604063</v>
      </c>
      <c r="E67" s="8"/>
      <c r="F67" s="42" t="n">
        <f aca="false">'Central pensions'!I67</f>
        <v>21664153.5010407</v>
      </c>
      <c r="G67" s="8" t="n">
        <f aca="false">'Central pensions'!K67</f>
        <v>1604030.95566032</v>
      </c>
      <c r="H67" s="8" t="n">
        <f aca="false">'Central pensions'!V67</f>
        <v>8824905.05239888</v>
      </c>
      <c r="I67" s="42" t="n">
        <f aca="false">'Central pensions'!M67</f>
        <v>49609.2048142301</v>
      </c>
      <c r="J67" s="8" t="n">
        <f aca="false">'Central pensions'!W67</f>
        <v>272935.207806115</v>
      </c>
      <c r="K67" s="8"/>
      <c r="L67" s="42" t="n">
        <f aca="false">'Central pensions'!N67</f>
        <v>2643407.59718089</v>
      </c>
      <c r="M67" s="42"/>
      <c r="N67" s="42" t="n">
        <f aca="false">'Central pensions'!L67</f>
        <v>978832.069233872</v>
      </c>
      <c r="O67" s="8"/>
      <c r="P67" s="8" t="n">
        <f aca="false">'Central pensions'!X67</f>
        <v>19101899.8307767</v>
      </c>
      <c r="Q67" s="42"/>
      <c r="R67" s="42" t="n">
        <f aca="false">'Central SIPA income'!G62</f>
        <v>21295157.3610755</v>
      </c>
      <c r="S67" s="42"/>
      <c r="T67" s="8" t="n">
        <f aca="false">'Central SIPA income'!J62</f>
        <v>81423879.8575623</v>
      </c>
      <c r="U67" s="8"/>
      <c r="V67" s="42" t="n">
        <f aca="false">'Central SIPA income'!F62</f>
        <v>147645.405924183</v>
      </c>
      <c r="W67" s="42"/>
      <c r="X67" s="42" t="n">
        <f aca="false">'Central SIPA income'!M62</f>
        <v>370842.692329856</v>
      </c>
      <c r="Y67" s="8"/>
      <c r="Z67" s="8" t="n">
        <f aca="false">R67+V67-N67-L67-F67</f>
        <v>-3843590.40045578</v>
      </c>
      <c r="AA67" s="8"/>
      <c r="AB67" s="8" t="n">
        <f aca="false">T67-P67-D67</f>
        <v>-56867800.5772773</v>
      </c>
      <c r="AC67" s="23"/>
      <c r="AD67" s="8"/>
      <c r="AE67" s="8"/>
      <c r="AF67" s="8"/>
      <c r="AG67" s="8" t="n">
        <f aca="false">BF67/100*$AG$37</f>
        <v>5806931977.21106</v>
      </c>
      <c r="AH67" s="43" t="n">
        <f aca="false">(AG67-AG66)/AG66</f>
        <v>0.00178708178996408</v>
      </c>
      <c r="AI67" s="43"/>
      <c r="AJ67" s="43" t="n">
        <f aca="false">AB67/AG67</f>
        <v>-0.00979308881186338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12889379</v>
      </c>
      <c r="AX67" s="7"/>
      <c r="AY67" s="43" t="n">
        <f aca="false">(AW67-AW66)/AW66</f>
        <v>0.00221017818740352</v>
      </c>
      <c r="AZ67" s="48" t="n">
        <f aca="false">workers_and_wage_central!B55</f>
        <v>7108.81749317609</v>
      </c>
      <c r="BA67" s="43" t="n">
        <f aca="false">(AZ67-AZ66)/AZ66</f>
        <v>-0.000422163341230977</v>
      </c>
      <c r="BB67" s="7"/>
      <c r="BC67" s="7"/>
      <c r="BD67" s="7"/>
      <c r="BE67" s="7"/>
      <c r="BF67" s="7" t="n">
        <f aca="false">BF66*(1+AY67)*(1+BA67)*(1-BE67)</f>
        <v>110.584217866753</v>
      </c>
      <c r="BG67" s="7"/>
      <c r="BH67" s="7" t="n">
        <f aca="false">BH66+1</f>
        <v>36</v>
      </c>
      <c r="BI67" s="43" t="n">
        <f aca="false">T74/AG74</f>
        <v>0.0119932803924484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8" t="n">
        <f aca="false">'Central pensions'!Q68</f>
        <v>119500392.628619</v>
      </c>
      <c r="E68" s="8"/>
      <c r="F68" s="42" t="n">
        <f aca="false">'Central pensions'!I68</f>
        <v>21720610.9132883</v>
      </c>
      <c r="G68" s="8" t="n">
        <f aca="false">'Central pensions'!K68</f>
        <v>1648978.74479575</v>
      </c>
      <c r="H68" s="8" t="n">
        <f aca="false">'Central pensions'!V68</f>
        <v>9072194.52648022</v>
      </c>
      <c r="I68" s="42" t="n">
        <f aca="false">'Central pensions'!M68</f>
        <v>50999.3426225402</v>
      </c>
      <c r="J68" s="8" t="n">
        <f aca="false">'Central pensions'!W68</f>
        <v>280583.335870474</v>
      </c>
      <c r="K68" s="8"/>
      <c r="L68" s="42" t="n">
        <f aca="false">'Central pensions'!N68</f>
        <v>2599457.87404174</v>
      </c>
      <c r="M68" s="42"/>
      <c r="N68" s="42" t="n">
        <f aca="false">'Central pensions'!L68</f>
        <v>983723.256997559</v>
      </c>
      <c r="O68" s="8"/>
      <c r="P68" s="8" t="n">
        <f aca="false">'Central pensions'!X68</f>
        <v>18900754.3804216</v>
      </c>
      <c r="Q68" s="42"/>
      <c r="R68" s="42" t="n">
        <f aca="false">'Central SIPA income'!G63</f>
        <v>18138819.5511565</v>
      </c>
      <c r="S68" s="42"/>
      <c r="T68" s="8" t="n">
        <f aca="false">'Central SIPA income'!J63</f>
        <v>69355348.6761732</v>
      </c>
      <c r="U68" s="8"/>
      <c r="V68" s="42" t="n">
        <f aca="false">'Central SIPA income'!F63</f>
        <v>151582.840109769</v>
      </c>
      <c r="W68" s="42"/>
      <c r="X68" s="42" t="n">
        <f aca="false">'Central SIPA income'!M63</f>
        <v>380732.391810273</v>
      </c>
      <c r="Y68" s="8"/>
      <c r="Z68" s="8" t="n">
        <f aca="false">R68+V68-N68-L68-F68</f>
        <v>-7013389.65306132</v>
      </c>
      <c r="AA68" s="8"/>
      <c r="AB68" s="8" t="n">
        <f aca="false">T68-P68-D68</f>
        <v>-69045798.3328677</v>
      </c>
      <c r="AC68" s="23"/>
      <c r="AD68" s="8"/>
      <c r="AE68" s="8"/>
      <c r="AF68" s="8"/>
      <c r="AG68" s="8" t="n">
        <f aca="false">BF68/100*$AG$37</f>
        <v>5805627049.1553</v>
      </c>
      <c r="AH68" s="43" t="n">
        <f aca="false">(AG68-AG67)/AG67</f>
        <v>-0.000224719018731334</v>
      </c>
      <c r="AI68" s="43"/>
      <c r="AJ68" s="43" t="n">
        <f aca="false">AB68/AG68</f>
        <v>-0.0118929097147075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8"/>
      <c r="AW68" s="47" t="n">
        <f aca="false">workers_and_wage_central!C56</f>
        <v>12927245</v>
      </c>
      <c r="AY68" s="43" t="n">
        <f aca="false">(AW68-AW67)/AW67</f>
        <v>0.00293776759919931</v>
      </c>
      <c r="AZ68" s="48" t="n">
        <f aca="false">workers_and_wage_central!B56</f>
        <v>7086.40180506685</v>
      </c>
      <c r="BA68" s="43" t="n">
        <f aca="false">(AZ68-AZ67)/AZ67</f>
        <v>-0.00315322318103633</v>
      </c>
      <c r="BB68" s="7"/>
      <c r="BC68" s="7"/>
      <c r="BD68" s="7"/>
      <c r="BE68" s="7"/>
      <c r="BF68" s="7" t="n">
        <f aca="false">BF67*(1+AY68)*(1+BA68)*(1-BE68)</f>
        <v>110.559367489827</v>
      </c>
      <c r="BG68" s="7"/>
      <c r="BH68" s="0" t="n">
        <f aca="false">BH67+1</f>
        <v>37</v>
      </c>
      <c r="BI68" s="43" t="n">
        <f aca="false">T75/AG75</f>
        <v>0.0140838414412294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8" t="n">
        <f aca="false">'Central pensions'!Q69</f>
        <v>119562154.396012</v>
      </c>
      <c r="E69" s="8"/>
      <c r="F69" s="42" t="n">
        <f aca="false">'Central pensions'!I69</f>
        <v>21731836.8455999</v>
      </c>
      <c r="G69" s="8" t="n">
        <f aca="false">'Central pensions'!K69</f>
        <v>1750762.06060773</v>
      </c>
      <c r="H69" s="8" t="n">
        <f aca="false">'Central pensions'!V69</f>
        <v>9632176.2991445</v>
      </c>
      <c r="I69" s="42" t="n">
        <f aca="false">'Central pensions'!M69</f>
        <v>54147.2802249801</v>
      </c>
      <c r="J69" s="8" t="n">
        <f aca="false">'Central pensions'!W69</f>
        <v>297902.359767349</v>
      </c>
      <c r="K69" s="8"/>
      <c r="L69" s="42" t="n">
        <f aca="false">'Central pensions'!N69</f>
        <v>2571691.5297201</v>
      </c>
      <c r="M69" s="42"/>
      <c r="N69" s="42" t="n">
        <f aca="false">'Central pensions'!L69</f>
        <v>986295.992606424</v>
      </c>
      <c r="O69" s="8"/>
      <c r="P69" s="8" t="n">
        <f aca="false">'Central pensions'!X69</f>
        <v>18770829.1199812</v>
      </c>
      <c r="Q69" s="42"/>
      <c r="R69" s="42" t="n">
        <f aca="false">'Central SIPA income'!G64</f>
        <v>21523236.924567</v>
      </c>
      <c r="S69" s="42"/>
      <c r="T69" s="8" t="n">
        <f aca="false">'Central SIPA income'!J64</f>
        <v>82295961.8366157</v>
      </c>
      <c r="U69" s="8"/>
      <c r="V69" s="42" t="n">
        <f aca="false">'Central SIPA income'!F64</f>
        <v>144691.1819017</v>
      </c>
      <c r="W69" s="42"/>
      <c r="X69" s="42" t="n">
        <f aca="false">'Central SIPA income'!M64</f>
        <v>363422.533311799</v>
      </c>
      <c r="Y69" s="8"/>
      <c r="Z69" s="8" t="n">
        <f aca="false">R69+V69-N69-L69-F69</f>
        <v>-3621896.26145768</v>
      </c>
      <c r="AA69" s="8"/>
      <c r="AB69" s="8" t="n">
        <f aca="false">T69-P69-D69</f>
        <v>-56037021.6793779</v>
      </c>
      <c r="AC69" s="23"/>
      <c r="AD69" s="8"/>
      <c r="AE69" s="8"/>
      <c r="AF69" s="8"/>
      <c r="AG69" s="8" t="n">
        <f aca="false">BF69/100*$AG$37</f>
        <v>5856701588.35517</v>
      </c>
      <c r="AH69" s="43" t="n">
        <f aca="false">(AG69-AG68)/AG68</f>
        <v>0.00879741994575851</v>
      </c>
      <c r="AI69" s="43" t="n">
        <f aca="false">(AG69-AG65)/AG65</f>
        <v>0.0194409670811097</v>
      </c>
      <c r="AJ69" s="43" t="n">
        <f aca="false">AB69/AG69</f>
        <v>-0.00956801722505305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12961532</v>
      </c>
      <c r="AY69" s="43" t="n">
        <f aca="false">(AW69-AW68)/AW68</f>
        <v>0.00265230526689948</v>
      </c>
      <c r="AZ69" s="48" t="n">
        <f aca="false">workers_and_wage_central!B57</f>
        <v>7129.83336306942</v>
      </c>
      <c r="BA69" s="43" t="n">
        <f aca="false">(AZ69-AZ68)/AZ68</f>
        <v>0.00612885907365788</v>
      </c>
      <c r="BB69" s="7"/>
      <c r="BC69" s="7"/>
      <c r="BD69" s="7"/>
      <c r="BE69" s="7"/>
      <c r="BF69" s="7" t="n">
        <f aca="false">BF68*(1+AY69)*(1+BA69)*(1-BE69)</f>
        <v>111.532004674572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0.0119832634914077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119973986.643622</v>
      </c>
      <c r="E70" s="6"/>
      <c r="F70" s="35" t="n">
        <f aca="false">'Central pensions'!I70</f>
        <v>21806692.2315538</v>
      </c>
      <c r="G70" s="6" t="n">
        <f aca="false">'Central pensions'!K70</f>
        <v>1834974.85298395</v>
      </c>
      <c r="H70" s="6" t="n">
        <f aca="false">'Central pensions'!V70</f>
        <v>10095490.2360078</v>
      </c>
      <c r="I70" s="35" t="n">
        <f aca="false">'Central pensions'!M70</f>
        <v>56751.7995768301</v>
      </c>
      <c r="J70" s="6" t="n">
        <f aca="false">'Central pensions'!W70</f>
        <v>312231.656783783</v>
      </c>
      <c r="K70" s="6"/>
      <c r="L70" s="35" t="n">
        <f aca="false">'Central pensions'!N70</f>
        <v>3164900.25529682</v>
      </c>
      <c r="M70" s="35"/>
      <c r="N70" s="35" t="n">
        <f aca="false">'Central pensions'!L70</f>
        <v>991743.306422271</v>
      </c>
      <c r="O70" s="6"/>
      <c r="P70" s="6" t="n">
        <f aca="false">'Central pensions'!X70</f>
        <v>21878961.5303918</v>
      </c>
      <c r="Q70" s="35"/>
      <c r="R70" s="35" t="n">
        <f aca="false">'Central SIPA income'!G65</f>
        <v>18424685.0907222</v>
      </c>
      <c r="S70" s="35"/>
      <c r="T70" s="6" t="n">
        <f aca="false">'Central SIPA income'!J65</f>
        <v>70448380.3431552</v>
      </c>
      <c r="U70" s="6"/>
      <c r="V70" s="35" t="n">
        <f aca="false">'Central SIPA income'!F65</f>
        <v>148044.290628829</v>
      </c>
      <c r="W70" s="35"/>
      <c r="X70" s="35" t="n">
        <f aca="false">'Central SIPA income'!M65</f>
        <v>371844.575706276</v>
      </c>
      <c r="Y70" s="6"/>
      <c r="Z70" s="6" t="n">
        <f aca="false">R70+V70-N70-L70-F70</f>
        <v>-7390606.41192189</v>
      </c>
      <c r="AA70" s="6"/>
      <c r="AB70" s="6" t="n">
        <f aca="false">T70-P70-D70</f>
        <v>-71404567.8308584</v>
      </c>
      <c r="AC70" s="23"/>
      <c r="AD70" s="6"/>
      <c r="AE70" s="6"/>
      <c r="AF70" s="6"/>
      <c r="AG70" s="6" t="n">
        <f aca="false">BF70/100*$AG$37</f>
        <v>5875313888.6886</v>
      </c>
      <c r="AH70" s="36" t="n">
        <f aca="false">(AG70-AG69)/AG69</f>
        <v>0.00317794923518674</v>
      </c>
      <c r="AI70" s="36"/>
      <c r="AJ70" s="36" t="n">
        <f aca="false">AB70/AG70</f>
        <v>-0.0121533196666019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0.00419471661019535</v>
      </c>
      <c r="AV70" s="5"/>
      <c r="AW70" s="40" t="n">
        <f aca="false">workers_and_wage_central!C58</f>
        <v>12952456</v>
      </c>
      <c r="AX70" s="5"/>
      <c r="AY70" s="36" t="n">
        <f aca="false">(AW70-AW69)/AW69</f>
        <v>-0.000700225868361857</v>
      </c>
      <c r="AZ70" s="41" t="n">
        <f aca="false">workers_and_wage_central!B58</f>
        <v>7157.50348064263</v>
      </c>
      <c r="BA70" s="36" t="n">
        <f aca="false">(AZ70-AZ69)/AZ69</f>
        <v>0.00388089260494279</v>
      </c>
      <c r="BB70" s="5"/>
      <c r="BC70" s="5"/>
      <c r="BD70" s="5"/>
      <c r="BE70" s="5"/>
      <c r="BF70" s="5" t="n">
        <f aca="false">BF69*(1+AY70)*(1+BA70)*(1-BE70)</f>
        <v>111.886447723527</v>
      </c>
      <c r="BG70" s="5"/>
      <c r="BH70" s="5" t="n">
        <f aca="false">BH69+1</f>
        <v>39</v>
      </c>
      <c r="BI70" s="36" t="n">
        <f aca="false">T77/AG77</f>
        <v>0.0140764880191266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8" t="n">
        <f aca="false">'Central pensions'!Q71</f>
        <v>119905735.943104</v>
      </c>
      <c r="E71" s="8"/>
      <c r="F71" s="42" t="n">
        <f aca="false">'Central pensions'!I71</f>
        <v>21794286.8588358</v>
      </c>
      <c r="G71" s="8" t="n">
        <f aca="false">'Central pensions'!K71</f>
        <v>1910768.55881367</v>
      </c>
      <c r="H71" s="8" t="n">
        <f aca="false">'Central pensions'!V71</f>
        <v>10512484.8427243</v>
      </c>
      <c r="I71" s="42" t="n">
        <f aca="false">'Central pensions'!M71</f>
        <v>59095.9348086701</v>
      </c>
      <c r="J71" s="8" t="n">
        <f aca="false">'Central pensions'!W71</f>
        <v>325128.397197658</v>
      </c>
      <c r="K71" s="8"/>
      <c r="L71" s="42" t="n">
        <f aca="false">'Central pensions'!N71</f>
        <v>2557041.71894265</v>
      </c>
      <c r="M71" s="42"/>
      <c r="N71" s="42" t="n">
        <f aca="false">'Central pensions'!L71</f>
        <v>992235.05959953</v>
      </c>
      <c r="O71" s="8"/>
      <c r="P71" s="8" t="n">
        <f aca="false">'Central pensions'!X71</f>
        <v>18727486.1765028</v>
      </c>
      <c r="Q71" s="42"/>
      <c r="R71" s="42" t="n">
        <f aca="false">'Central SIPA income'!G66</f>
        <v>21790090.1806255</v>
      </c>
      <c r="S71" s="42"/>
      <c r="T71" s="8" t="n">
        <f aca="false">'Central SIPA income'!J66</f>
        <v>83316298.3897808</v>
      </c>
      <c r="U71" s="8"/>
      <c r="V71" s="42" t="n">
        <f aca="false">'Central SIPA income'!F66</f>
        <v>146280.149248961</v>
      </c>
      <c r="W71" s="42"/>
      <c r="X71" s="42" t="n">
        <f aca="false">'Central SIPA income'!M66</f>
        <v>367413.56117612</v>
      </c>
      <c r="Y71" s="8"/>
      <c r="Z71" s="8" t="n">
        <f aca="false">R71+V71-N71-L71-F71</f>
        <v>-3407193.30750352</v>
      </c>
      <c r="AA71" s="8"/>
      <c r="AB71" s="8" t="n">
        <f aca="false">T71-P71-D71</f>
        <v>-55316923.7298258</v>
      </c>
      <c r="AC71" s="23"/>
      <c r="AD71" s="8"/>
      <c r="AE71" s="8"/>
      <c r="AF71" s="8"/>
      <c r="AG71" s="8" t="n">
        <f aca="false">BF71/100*$AG$37</f>
        <v>5920936120.91836</v>
      </c>
      <c r="AH71" s="43" t="n">
        <f aca="false">(AG71-AG70)/AG70</f>
        <v>0.00776507146581332</v>
      </c>
      <c r="AI71" s="43"/>
      <c r="AJ71" s="43" t="n">
        <f aca="false">AB71/AG71</f>
        <v>-0.00934259762310119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12997050</v>
      </c>
      <c r="AX71" s="7"/>
      <c r="AY71" s="43" t="n">
        <f aca="false">(AW71-AW70)/AW70</f>
        <v>0.00344289916908423</v>
      </c>
      <c r="AZ71" s="48" t="n">
        <f aca="false">workers_and_wage_central!B59</f>
        <v>7188.33329994116</v>
      </c>
      <c r="BA71" s="43" t="n">
        <f aca="false">(AZ71-AZ70)/AZ70</f>
        <v>0.00430734255064049</v>
      </c>
      <c r="BB71" s="7"/>
      <c r="BC71" s="7"/>
      <c r="BD71" s="7"/>
      <c r="BE71" s="7"/>
      <c r="BF71" s="7" t="n">
        <f aca="false">BF70*(1+AY71)*(1+BA71)*(1-BE71)</f>
        <v>112.755253986156</v>
      </c>
      <c r="BG71" s="7"/>
      <c r="BH71" s="7" t="n">
        <f aca="false">BH70+1</f>
        <v>40</v>
      </c>
      <c r="BI71" s="43" t="n">
        <f aca="false">T78/AG78</f>
        <v>0.012003130644755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8" t="n">
        <f aca="false">'Central pensions'!Q72</f>
        <v>120358292.113032</v>
      </c>
      <c r="E72" s="8"/>
      <c r="F72" s="42" t="n">
        <f aca="false">'Central pensions'!I72</f>
        <v>21876544.2997294</v>
      </c>
      <c r="G72" s="8" t="n">
        <f aca="false">'Central pensions'!K72</f>
        <v>1956591.50785496</v>
      </c>
      <c r="H72" s="8" t="n">
        <f aca="false">'Central pensions'!V72</f>
        <v>10764589.1883938</v>
      </c>
      <c r="I72" s="42" t="n">
        <f aca="false">'Central pensions'!M72</f>
        <v>60513.1394182001</v>
      </c>
      <c r="J72" s="8" t="n">
        <f aca="false">'Central pensions'!W72</f>
        <v>332925.438816332</v>
      </c>
      <c r="K72" s="8"/>
      <c r="L72" s="42" t="n">
        <f aca="false">'Central pensions'!N72</f>
        <v>2584893.51247785</v>
      </c>
      <c r="M72" s="42"/>
      <c r="N72" s="42" t="n">
        <f aca="false">'Central pensions'!L72</f>
        <v>998248.246804301</v>
      </c>
      <c r="O72" s="8"/>
      <c r="P72" s="8" t="n">
        <f aca="false">'Central pensions'!X72</f>
        <v>18905092.0473824</v>
      </c>
      <c r="Q72" s="42"/>
      <c r="R72" s="42" t="n">
        <f aca="false">'Central SIPA income'!G67</f>
        <v>18604972.1436543</v>
      </c>
      <c r="S72" s="42"/>
      <c r="T72" s="8" t="n">
        <f aca="false">'Central SIPA income'!J67</f>
        <v>71137723.5158265</v>
      </c>
      <c r="U72" s="8"/>
      <c r="V72" s="42" t="n">
        <f aca="false">'Central SIPA income'!F67</f>
        <v>148043.37000954</v>
      </c>
      <c r="W72" s="42"/>
      <c r="X72" s="42" t="n">
        <f aca="false">'Central SIPA income'!M67</f>
        <v>371842.263376044</v>
      </c>
      <c r="Y72" s="8"/>
      <c r="Z72" s="8" t="n">
        <f aca="false">R72+V72-N72-L72-F72</f>
        <v>-6706670.54534773</v>
      </c>
      <c r="AA72" s="8"/>
      <c r="AB72" s="8" t="n">
        <f aca="false">T72-P72-D72</f>
        <v>-68125660.6445877</v>
      </c>
      <c r="AC72" s="23"/>
      <c r="AD72" s="8"/>
      <c r="AE72" s="8"/>
      <c r="AF72" s="8"/>
      <c r="AG72" s="8" t="n">
        <f aca="false">BF72/100*$AG$37</f>
        <v>5926784530.31224</v>
      </c>
      <c r="AH72" s="43" t="n">
        <f aca="false">(AG72-AG71)/AG71</f>
        <v>0.00098775080062403</v>
      </c>
      <c r="AI72" s="43"/>
      <c r="AJ72" s="43" t="n">
        <f aca="false">AB72/AG72</f>
        <v>-0.0114945397957632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8"/>
      <c r="AW72" s="47" t="n">
        <f aca="false">workers_and_wage_central!C60</f>
        <v>13050968</v>
      </c>
      <c r="AY72" s="43" t="n">
        <f aca="false">(AW72-AW71)/AW71</f>
        <v>0.00414847984734998</v>
      </c>
      <c r="AZ72" s="48" t="n">
        <f aca="false">workers_and_wage_central!B60</f>
        <v>7165.70679169596</v>
      </c>
      <c r="BA72" s="43" t="n">
        <f aca="false">(AZ72-AZ71)/AZ71</f>
        <v>-0.00314767099702853</v>
      </c>
      <c r="BB72" s="7"/>
      <c r="BC72" s="7"/>
      <c r="BD72" s="7"/>
      <c r="BE72" s="7"/>
      <c r="BF72" s="7" t="n">
        <f aca="false">BF71*(1+AY72)*(1+BA72)*(1-BE72)</f>
        <v>112.866628078555</v>
      </c>
      <c r="BG72" s="7"/>
      <c r="BH72" s="0" t="n">
        <f aca="false">BH71+1</f>
        <v>41</v>
      </c>
      <c r="BI72" s="43" t="n">
        <f aca="false">T79/AG79</f>
        <v>0.0141043501222899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8" t="n">
        <f aca="false">'Central pensions'!Q73</f>
        <v>120768931.403329</v>
      </c>
      <c r="E73" s="8"/>
      <c r="F73" s="42" t="n">
        <f aca="false">'Central pensions'!I73</f>
        <v>21951182.8515706</v>
      </c>
      <c r="G73" s="8" t="n">
        <f aca="false">'Central pensions'!K73</f>
        <v>2007949.74868566</v>
      </c>
      <c r="H73" s="8" t="n">
        <f aca="false">'Central pensions'!V73</f>
        <v>11047147.0763134</v>
      </c>
      <c r="I73" s="42" t="n">
        <f aca="false">'Central pensions'!M73</f>
        <v>62101.5386191499</v>
      </c>
      <c r="J73" s="8" t="n">
        <f aca="false">'Central pensions'!W73</f>
        <v>341664.342566427</v>
      </c>
      <c r="K73" s="8"/>
      <c r="L73" s="42" t="n">
        <f aca="false">'Central pensions'!N73</f>
        <v>2549995.70641626</v>
      </c>
      <c r="M73" s="42"/>
      <c r="N73" s="42" t="n">
        <f aca="false">'Central pensions'!L73</f>
        <v>1002589.33976645</v>
      </c>
      <c r="O73" s="8"/>
      <c r="P73" s="8" t="n">
        <f aca="false">'Central pensions'!X73</f>
        <v>18747890.5784798</v>
      </c>
      <c r="Q73" s="42"/>
      <c r="R73" s="42" t="n">
        <f aca="false">'Central SIPA income'!G68</f>
        <v>21901906.0389155</v>
      </c>
      <c r="S73" s="42"/>
      <c r="T73" s="8" t="n">
        <f aca="false">'Central SIPA income'!J68</f>
        <v>83743836.0152231</v>
      </c>
      <c r="U73" s="8"/>
      <c r="V73" s="42" t="n">
        <f aca="false">'Central SIPA income'!F68</f>
        <v>148915.549788278</v>
      </c>
      <c r="W73" s="42"/>
      <c r="X73" s="42" t="n">
        <f aca="false">'Central SIPA income'!M68</f>
        <v>374032.927523826</v>
      </c>
      <c r="Y73" s="8"/>
      <c r="Z73" s="8" t="n">
        <f aca="false">R73+V73-N73-L73-F73</f>
        <v>-3452946.30904957</v>
      </c>
      <c r="AA73" s="8"/>
      <c r="AB73" s="8" t="n">
        <f aca="false">T73-P73-D73</f>
        <v>-55772985.9665858</v>
      </c>
      <c r="AC73" s="23"/>
      <c r="AD73" s="8"/>
      <c r="AE73" s="8"/>
      <c r="AF73" s="8"/>
      <c r="AG73" s="8" t="n">
        <f aca="false">BF73/100*$AG$37</f>
        <v>5955518144.39912</v>
      </c>
      <c r="AH73" s="43" t="n">
        <f aca="false">(AG73-AG72)/AG72</f>
        <v>0.00484809493915731</v>
      </c>
      <c r="AI73" s="43" t="n">
        <f aca="false">(AG73-AG69)/AG69</f>
        <v>0.0168723904664056</v>
      </c>
      <c r="AJ73" s="43" t="n">
        <f aca="false">AB73/AG73</f>
        <v>-0.0093649258745081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13092181</v>
      </c>
      <c r="AY73" s="43" t="n">
        <f aca="false">(AW73-AW72)/AW72</f>
        <v>0.00315785005372782</v>
      </c>
      <c r="AZ73" s="48" t="n">
        <f aca="false">workers_and_wage_central!B61</f>
        <v>7177.78046410405</v>
      </c>
      <c r="BA73" s="43" t="n">
        <f aca="false">(AZ73-AZ72)/AZ72</f>
        <v>0.00168492414761953</v>
      </c>
      <c r="BB73" s="7"/>
      <c r="BC73" s="7"/>
      <c r="BD73" s="7"/>
      <c r="BE73" s="7"/>
      <c r="BF73" s="7" t="n">
        <f aca="false">BF72*(1+AY73)*(1+BA73)*(1-BE73)</f>
        <v>113.413816206943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0.0120434994358243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121201963.915767</v>
      </c>
      <c r="E74" s="6"/>
      <c r="F74" s="35" t="n">
        <f aca="false">'Central pensions'!I74</f>
        <v>22029891.6366096</v>
      </c>
      <c r="G74" s="6" t="n">
        <f aca="false">'Central pensions'!K74</f>
        <v>2081117.05117573</v>
      </c>
      <c r="H74" s="6" t="n">
        <f aca="false">'Central pensions'!V74</f>
        <v>11449691.9867695</v>
      </c>
      <c r="I74" s="35" t="n">
        <f aca="false">'Central pensions'!M74</f>
        <v>64364.4448817198</v>
      </c>
      <c r="J74" s="6" t="n">
        <f aca="false">'Central pensions'!W74</f>
        <v>354114.185157798</v>
      </c>
      <c r="K74" s="6"/>
      <c r="L74" s="35" t="n">
        <f aca="false">'Central pensions'!N74</f>
        <v>3055468.03181556</v>
      </c>
      <c r="M74" s="35"/>
      <c r="N74" s="35" t="n">
        <f aca="false">'Central pensions'!L74</f>
        <v>1007716.37746168</v>
      </c>
      <c r="O74" s="6"/>
      <c r="P74" s="6" t="n">
        <f aca="false">'Central pensions'!X74</f>
        <v>21398996.3265696</v>
      </c>
      <c r="Q74" s="35"/>
      <c r="R74" s="35" t="n">
        <f aca="false">'Central SIPA income'!G69</f>
        <v>18758218.4243572</v>
      </c>
      <c r="S74" s="35"/>
      <c r="T74" s="6" t="n">
        <f aca="false">'Central SIPA income'!J69</f>
        <v>71723673.9522097</v>
      </c>
      <c r="U74" s="6"/>
      <c r="V74" s="35" t="n">
        <f aca="false">'Central SIPA income'!F69</f>
        <v>146948.703936969</v>
      </c>
      <c r="W74" s="35"/>
      <c r="X74" s="35" t="n">
        <f aca="false">'Central SIPA income'!M69</f>
        <v>369092.777802731</v>
      </c>
      <c r="Y74" s="6"/>
      <c r="Z74" s="6" t="n">
        <f aca="false">R74+V74-N74-L74-F74</f>
        <v>-7187908.91759262</v>
      </c>
      <c r="AA74" s="6"/>
      <c r="AB74" s="6" t="n">
        <f aca="false">T74-P74-D74</f>
        <v>-70877286.2901272</v>
      </c>
      <c r="AC74" s="23"/>
      <c r="AD74" s="6"/>
      <c r="AE74" s="6"/>
      <c r="AF74" s="6"/>
      <c r="AG74" s="6" t="n">
        <f aca="false">BF74/100*$AG$37</f>
        <v>5980321613.87395</v>
      </c>
      <c r="AH74" s="36" t="n">
        <f aca="false">(AG74-AG73)/AG73</f>
        <v>0.00416478782759769</v>
      </c>
      <c r="AI74" s="36"/>
      <c r="AJ74" s="36" t="n">
        <f aca="false">AB74/AG74</f>
        <v>-0.0118517516057492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0.00287385460622997</v>
      </c>
      <c r="AV74" s="5"/>
      <c r="AW74" s="40" t="n">
        <f aca="false">workers_and_wage_central!C62</f>
        <v>13044238</v>
      </c>
      <c r="AX74" s="5"/>
      <c r="AY74" s="36" t="n">
        <f aca="false">(AW74-AW73)/AW73</f>
        <v>-0.00366195670530372</v>
      </c>
      <c r="AZ74" s="41" t="n">
        <f aca="false">workers_and_wage_central!B62</f>
        <v>7234.1655980291</v>
      </c>
      <c r="BA74" s="36" t="n">
        <f aca="false">(AZ74-AZ73)/AZ73</f>
        <v>0.00785551107435378</v>
      </c>
      <c r="BB74" s="5"/>
      <c r="BC74" s="5"/>
      <c r="BD74" s="5"/>
      <c r="BE74" s="5"/>
      <c r="BF74" s="5" t="n">
        <f aca="false">BF73*(1+AY74)*(1+BA74)*(1-BE74)</f>
        <v>113.886160688163</v>
      </c>
      <c r="BG74" s="5"/>
      <c r="BH74" s="5" t="n">
        <f aca="false">BH73+1</f>
        <v>43</v>
      </c>
      <c r="BI74" s="36" t="n">
        <f aca="false">T81/AG81</f>
        <v>0.0140910586866197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8" t="n">
        <f aca="false">'Central pensions'!Q75</f>
        <v>121665512.743038</v>
      </c>
      <c r="E75" s="8"/>
      <c r="F75" s="42" t="n">
        <f aca="false">'Central pensions'!I75</f>
        <v>22114147.1230978</v>
      </c>
      <c r="G75" s="8" t="n">
        <f aca="false">'Central pensions'!K75</f>
        <v>2156917.97405059</v>
      </c>
      <c r="H75" s="8" t="n">
        <f aca="false">'Central pensions'!V75</f>
        <v>11866726.299539</v>
      </c>
      <c r="I75" s="42" t="n">
        <f aca="false">'Central pensions'!M75</f>
        <v>66708.8033211501</v>
      </c>
      <c r="J75" s="8" t="n">
        <f aca="false">'Central pensions'!W75</f>
        <v>367012.153593978</v>
      </c>
      <c r="K75" s="8"/>
      <c r="L75" s="42" t="n">
        <f aca="false">'Central pensions'!N75</f>
        <v>2537588.98398923</v>
      </c>
      <c r="M75" s="42"/>
      <c r="N75" s="42" t="n">
        <f aca="false">'Central pensions'!L75</f>
        <v>1013344.65780145</v>
      </c>
      <c r="O75" s="8"/>
      <c r="P75" s="8" t="n">
        <f aca="false">'Central pensions'!X75</f>
        <v>18742684.6233236</v>
      </c>
      <c r="Q75" s="42"/>
      <c r="R75" s="42" t="n">
        <f aca="false">'Central SIPA income'!G70</f>
        <v>22113099.3340421</v>
      </c>
      <c r="S75" s="42"/>
      <c r="T75" s="8" t="n">
        <f aca="false">'Central SIPA income'!J70</f>
        <v>84551351.8836215</v>
      </c>
      <c r="U75" s="8"/>
      <c r="V75" s="42" t="n">
        <f aca="false">'Central SIPA income'!F70</f>
        <v>150116.490365145</v>
      </c>
      <c r="W75" s="42"/>
      <c r="X75" s="42" t="n">
        <f aca="false">'Central SIPA income'!M70</f>
        <v>377049.34401214</v>
      </c>
      <c r="Y75" s="8"/>
      <c r="Z75" s="8" t="n">
        <f aca="false">R75+V75-N75-L75-F75</f>
        <v>-3401864.94048125</v>
      </c>
      <c r="AA75" s="8"/>
      <c r="AB75" s="8" t="n">
        <f aca="false">T75-P75-D75</f>
        <v>-55856845.4827401</v>
      </c>
      <c r="AC75" s="23"/>
      <c r="AD75" s="8"/>
      <c r="AE75" s="8"/>
      <c r="AF75" s="8"/>
      <c r="AG75" s="8" t="n">
        <f aca="false">BF75/100*$AG$37</f>
        <v>6003429691.85264</v>
      </c>
      <c r="AH75" s="43" t="n">
        <f aca="false">(AG75-AG74)/AG74</f>
        <v>0.00386401927365992</v>
      </c>
      <c r="AI75" s="43"/>
      <c r="AJ75" s="43" t="n">
        <f aca="false">AB75/AG75</f>
        <v>-0.00930415584920473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13075383</v>
      </c>
      <c r="AX75" s="7"/>
      <c r="AY75" s="43" t="n">
        <f aca="false">(AW75-AW74)/AW74</f>
        <v>0.00238764426101394</v>
      </c>
      <c r="AZ75" s="48" t="n">
        <f aca="false">workers_and_wage_central!B63</f>
        <v>7244.82049924164</v>
      </c>
      <c r="BA75" s="43" t="n">
        <f aca="false">(AZ75-AZ74)/AZ74</f>
        <v>0.00147285835085714</v>
      </c>
      <c r="BB75" s="7"/>
      <c r="BC75" s="7"/>
      <c r="BD75" s="7"/>
      <c r="BE75" s="7"/>
      <c r="BF75" s="7" t="n">
        <f aca="false">BF74*(1+AY75)*(1+BA75)*(1-BE75)</f>
        <v>114.326219008065</v>
      </c>
      <c r="BG75" s="7"/>
      <c r="BH75" s="7" t="n">
        <f aca="false">BH74+1</f>
        <v>44</v>
      </c>
      <c r="BI75" s="43" t="n">
        <f aca="false">T82/AG82</f>
        <v>0.0120395989624564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8" t="n">
        <f aca="false">'Central pensions'!Q76</f>
        <v>122490596.659656</v>
      </c>
      <c r="E76" s="8"/>
      <c r="F76" s="42" t="n">
        <f aca="false">'Central pensions'!I76</f>
        <v>22264115.8916471</v>
      </c>
      <c r="G76" s="8" t="n">
        <f aca="false">'Central pensions'!K76</f>
        <v>2190335.16799756</v>
      </c>
      <c r="H76" s="8" t="n">
        <f aca="false">'Central pensions'!V76</f>
        <v>12050577.840969</v>
      </c>
      <c r="I76" s="42" t="n">
        <f aca="false">'Central pensions'!M76</f>
        <v>67742.32478343</v>
      </c>
      <c r="J76" s="8" t="n">
        <f aca="false">'Central pensions'!W76</f>
        <v>372698.283741312</v>
      </c>
      <c r="K76" s="8"/>
      <c r="L76" s="42" t="n">
        <f aca="false">'Central pensions'!N76</f>
        <v>2513077.41068144</v>
      </c>
      <c r="M76" s="42"/>
      <c r="N76" s="42" t="n">
        <f aca="false">'Central pensions'!L76</f>
        <v>1022282.67542567</v>
      </c>
      <c r="O76" s="8"/>
      <c r="P76" s="8" t="n">
        <f aca="false">'Central pensions'!X76</f>
        <v>18664668.2887333</v>
      </c>
      <c r="Q76" s="42"/>
      <c r="R76" s="42" t="n">
        <f aca="false">'Central SIPA income'!G71</f>
        <v>18725579.8493612</v>
      </c>
      <c r="S76" s="42"/>
      <c r="T76" s="8" t="n">
        <f aca="false">'Central SIPA income'!J71</f>
        <v>71598877.5318714</v>
      </c>
      <c r="U76" s="8"/>
      <c r="V76" s="42" t="n">
        <f aca="false">'Central SIPA income'!F71</f>
        <v>155025.090737627</v>
      </c>
      <c r="W76" s="42"/>
      <c r="X76" s="42" t="n">
        <f aca="false">'Central SIPA income'!M71</f>
        <v>389378.332959059</v>
      </c>
      <c r="Y76" s="8"/>
      <c r="Z76" s="8" t="n">
        <f aca="false">R76+V76-N76-L76-F76</f>
        <v>-6918871.03765546</v>
      </c>
      <c r="AA76" s="8"/>
      <c r="AB76" s="8" t="n">
        <f aca="false">T76-P76-D76</f>
        <v>-69556387.416518</v>
      </c>
      <c r="AC76" s="23"/>
      <c r="AD76" s="8"/>
      <c r="AE76" s="8"/>
      <c r="AF76" s="8"/>
      <c r="AG76" s="8" t="n">
        <f aca="false">BF76/100*$AG$37</f>
        <v>5974906383.65829</v>
      </c>
      <c r="AH76" s="43" t="n">
        <f aca="false">(AG76-AG75)/AG75</f>
        <v>-0.00475116885820572</v>
      </c>
      <c r="AI76" s="43"/>
      <c r="AJ76" s="43" t="n">
        <f aca="false">AB76/AG76</f>
        <v>-0.0116414187855326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8"/>
      <c r="AW76" s="47" t="n">
        <f aca="false">workers_and_wage_central!C64</f>
        <v>13043890</v>
      </c>
      <c r="AY76" s="43" t="n">
        <f aca="false">(AW76-AW75)/AW75</f>
        <v>-0.00240857189422291</v>
      </c>
      <c r="AZ76" s="48" t="n">
        <f aca="false">workers_and_wage_central!B64</f>
        <v>7227.80782849491</v>
      </c>
      <c r="BA76" s="43" t="n">
        <f aca="false">(AZ76-AZ75)/AZ75</f>
        <v>-0.00234825289991816</v>
      </c>
      <c r="BB76" s="7"/>
      <c r="BC76" s="7"/>
      <c r="BD76" s="7"/>
      <c r="BE76" s="7"/>
      <c r="BF76" s="7" t="n">
        <f aca="false">BF75*(1+AY76)*(1+BA76)*(1-BE76)</f>
        <v>113.783035836637</v>
      </c>
      <c r="BG76" s="7"/>
      <c r="BH76" s="0" t="n">
        <f aca="false">BH75+1</f>
        <v>45</v>
      </c>
      <c r="BI76" s="43" t="n">
        <f aca="false">T83/AG83</f>
        <v>0.0141665363450868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8" t="n">
        <f aca="false">'Central pensions'!Q77</f>
        <v>122922435.176377</v>
      </c>
      <c r="E77" s="8"/>
      <c r="F77" s="42" t="n">
        <f aca="false">'Central pensions'!I77</f>
        <v>22342607.6538308</v>
      </c>
      <c r="G77" s="8" t="n">
        <f aca="false">'Central pensions'!K77</f>
        <v>2199945.6316557</v>
      </c>
      <c r="H77" s="8" t="n">
        <f aca="false">'Central pensions'!V77</f>
        <v>12103451.7764709</v>
      </c>
      <c r="I77" s="42" t="n">
        <f aca="false">'Central pensions'!M77</f>
        <v>68039.55561822</v>
      </c>
      <c r="J77" s="8" t="n">
        <f aca="false">'Central pensions'!W77</f>
        <v>374333.560097052</v>
      </c>
      <c r="K77" s="8"/>
      <c r="L77" s="42" t="n">
        <f aca="false">'Central pensions'!N77</f>
        <v>2502909.78358113</v>
      </c>
      <c r="M77" s="42"/>
      <c r="N77" s="42" t="n">
        <f aca="false">'Central pensions'!L77</f>
        <v>1027039.60646708</v>
      </c>
      <c r="O77" s="8"/>
      <c r="P77" s="8" t="n">
        <f aca="false">'Central pensions'!X77</f>
        <v>18638079.6544432</v>
      </c>
      <c r="Q77" s="42"/>
      <c r="R77" s="42" t="n">
        <f aca="false">'Central SIPA income'!G72</f>
        <v>22177308.256622</v>
      </c>
      <c r="S77" s="42"/>
      <c r="T77" s="8" t="n">
        <f aca="false">'Central SIPA income'!J72</f>
        <v>84796860.2642024</v>
      </c>
      <c r="U77" s="8"/>
      <c r="V77" s="42" t="n">
        <f aca="false">'Central SIPA income'!F72</f>
        <v>151710.541962931</v>
      </c>
      <c r="W77" s="42"/>
      <c r="X77" s="42" t="n">
        <f aca="false">'Central SIPA income'!M72</f>
        <v>381053.14204795</v>
      </c>
      <c r="Y77" s="8"/>
      <c r="Z77" s="8" t="n">
        <f aca="false">R77+V77-N77-L77-F77</f>
        <v>-3543538.24529403</v>
      </c>
      <c r="AA77" s="8"/>
      <c r="AB77" s="8" t="n">
        <f aca="false">T77-P77-D77</f>
        <v>-56763654.5666176</v>
      </c>
      <c r="AC77" s="23"/>
      <c r="AD77" s="8"/>
      <c r="AE77" s="8"/>
      <c r="AF77" s="8"/>
      <c r="AG77" s="8" t="n">
        <f aca="false">BF77/100*$AG$37</f>
        <v>6024006850.92643</v>
      </c>
      <c r="AH77" s="43" t="n">
        <f aca="false">(AG77-AG76)/AG76</f>
        <v>0.008217780181868</v>
      </c>
      <c r="AI77" s="43" t="n">
        <f aca="false">(AG77-AG73)/AG73</f>
        <v>0.0115000416196735</v>
      </c>
      <c r="AJ77" s="43" t="n">
        <f aca="false">AB77/AG77</f>
        <v>-0.0094229067083295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13141240</v>
      </c>
      <c r="AY77" s="43" t="n">
        <f aca="false">(AW77-AW76)/AW76</f>
        <v>0.00746326440962014</v>
      </c>
      <c r="AZ77" s="48" t="n">
        <f aca="false">workers_and_wage_central!B65</f>
        <v>7233.22092413624</v>
      </c>
      <c r="BA77" s="43" t="n">
        <f aca="false">(AZ77-AZ76)/AZ76</f>
        <v>0.000748926336971701</v>
      </c>
      <c r="BB77" s="7"/>
      <c r="BC77" s="7"/>
      <c r="BD77" s="7"/>
      <c r="BE77" s="7"/>
      <c r="BF77" s="7" t="n">
        <f aca="false">BF76*(1+AY77)*(1+BA77)*(1-BE77)</f>
        <v>114.718079813569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0.0120225677215333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123326476.892155</v>
      </c>
      <c r="E78" s="6"/>
      <c r="F78" s="35" t="n">
        <f aca="false">'Central pensions'!I78</f>
        <v>22416047.0184061</v>
      </c>
      <c r="G78" s="6" t="n">
        <f aca="false">'Central pensions'!K78</f>
        <v>2287769.29996475</v>
      </c>
      <c r="H78" s="6" t="n">
        <f aca="false">'Central pensions'!V78</f>
        <v>12586631.687336</v>
      </c>
      <c r="I78" s="35" t="n">
        <f aca="false">'Central pensions'!M78</f>
        <v>70755.7515452998</v>
      </c>
      <c r="J78" s="6" t="n">
        <f aca="false">'Central pensions'!W78</f>
        <v>389277.268680484</v>
      </c>
      <c r="K78" s="6"/>
      <c r="L78" s="35" t="n">
        <f aca="false">'Central pensions'!N78</f>
        <v>3070551.00543276</v>
      </c>
      <c r="M78" s="35"/>
      <c r="N78" s="35" t="n">
        <f aca="false">'Central pensions'!L78</f>
        <v>1032816.110392</v>
      </c>
      <c r="O78" s="6"/>
      <c r="P78" s="6" t="n">
        <f aca="false">'Central pensions'!X78</f>
        <v>21615353.2733348</v>
      </c>
      <c r="Q78" s="35"/>
      <c r="R78" s="35" t="n">
        <f aca="false">'Central SIPA income'!G73</f>
        <v>18919745.5762663</v>
      </c>
      <c r="S78" s="35"/>
      <c r="T78" s="6" t="n">
        <f aca="false">'Central SIPA income'!J73</f>
        <v>72341287.0173667</v>
      </c>
      <c r="U78" s="6"/>
      <c r="V78" s="35" t="n">
        <f aca="false">'Central SIPA income'!F73</f>
        <v>154857.233808488</v>
      </c>
      <c r="W78" s="35"/>
      <c r="X78" s="35" t="n">
        <f aca="false">'Central SIPA income'!M73</f>
        <v>388956.724747557</v>
      </c>
      <c r="Y78" s="6"/>
      <c r="Z78" s="6" t="n">
        <f aca="false">R78+V78-N78-L78-F78</f>
        <v>-7444811.32415616</v>
      </c>
      <c r="AA78" s="6"/>
      <c r="AB78" s="6" t="n">
        <f aca="false">T78-P78-D78</f>
        <v>-72600543.1481229</v>
      </c>
      <c r="AC78" s="23"/>
      <c r="AD78" s="6"/>
      <c r="AE78" s="6"/>
      <c r="AF78" s="6"/>
      <c r="AG78" s="6" t="n">
        <f aca="false">BF78/100*$AG$37</f>
        <v>6026868252.82352</v>
      </c>
      <c r="AH78" s="36" t="n">
        <f aca="false">(AG78-AG77)/AG77</f>
        <v>0.000474999774718669</v>
      </c>
      <c r="AI78" s="36"/>
      <c r="AJ78" s="36" t="n">
        <f aca="false">AB78/AG78</f>
        <v>-0.0120461473691764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0.00170881841025713</v>
      </c>
      <c r="AV78" s="5"/>
      <c r="AW78" s="40" t="n">
        <f aca="false">workers_and_wage_central!C66</f>
        <v>13129142</v>
      </c>
      <c r="AX78" s="5"/>
      <c r="AY78" s="36" t="n">
        <f aca="false">(AW78-AW77)/AW77</f>
        <v>-0.000920613275459546</v>
      </c>
      <c r="AZ78" s="41" t="n">
        <f aca="false">workers_and_wage_central!B66</f>
        <v>7243.32500360248</v>
      </c>
      <c r="BA78" s="36" t="n">
        <f aca="false">(AZ78-AZ77)/AZ77</f>
        <v>0.0013968990539919</v>
      </c>
      <c r="BB78" s="5"/>
      <c r="BC78" s="5"/>
      <c r="BD78" s="5"/>
      <c r="BE78" s="5"/>
      <c r="BF78" s="5" t="n">
        <f aca="false">BF77*(1+AY78)*(1+BA78)*(1-BE78)</f>
        <v>114.772570875636</v>
      </c>
      <c r="BG78" s="5"/>
      <c r="BH78" s="5" t="n">
        <f aca="false">BH77+1</f>
        <v>47</v>
      </c>
      <c r="BI78" s="36" t="n">
        <f aca="false">T85/AG85</f>
        <v>0.0141476463182941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8" t="n">
        <f aca="false">'Central pensions'!Q79</f>
        <v>123241979.031374</v>
      </c>
      <c r="E79" s="8"/>
      <c r="F79" s="42" t="n">
        <f aca="false">'Central pensions'!I79</f>
        <v>22400688.531989</v>
      </c>
      <c r="G79" s="8" t="n">
        <f aca="false">'Central pensions'!K79</f>
        <v>2324816.71416079</v>
      </c>
      <c r="H79" s="8" t="n">
        <f aca="false">'Central pensions'!V79</f>
        <v>12790455.6294882</v>
      </c>
      <c r="I79" s="42" t="n">
        <f aca="false">'Central pensions'!M79</f>
        <v>71901.5478606499</v>
      </c>
      <c r="J79" s="8" t="n">
        <f aca="false">'Central pensions'!W79</f>
        <v>395581.101942973</v>
      </c>
      <c r="K79" s="8"/>
      <c r="L79" s="42" t="n">
        <f aca="false">'Central pensions'!N79</f>
        <v>2499705.76098331</v>
      </c>
      <c r="M79" s="42"/>
      <c r="N79" s="42" t="n">
        <f aca="false">'Central pensions'!L79</f>
        <v>1034050.52237575</v>
      </c>
      <c r="O79" s="8"/>
      <c r="P79" s="8" t="n">
        <f aca="false">'Central pensions'!X79</f>
        <v>18660025.9567267</v>
      </c>
      <c r="Q79" s="42"/>
      <c r="R79" s="42" t="n">
        <f aca="false">'Central SIPA income'!G74</f>
        <v>22270239.0057759</v>
      </c>
      <c r="S79" s="42"/>
      <c r="T79" s="8" t="n">
        <f aca="false">'Central SIPA income'!J74</f>
        <v>85152189.0380582</v>
      </c>
      <c r="U79" s="8"/>
      <c r="V79" s="42" t="n">
        <f aca="false">'Central SIPA income'!F74</f>
        <v>156563.893889308</v>
      </c>
      <c r="W79" s="42"/>
      <c r="X79" s="42" t="n">
        <f aca="false">'Central SIPA income'!M74</f>
        <v>393243.362826822</v>
      </c>
      <c r="Y79" s="8"/>
      <c r="Z79" s="8" t="n">
        <f aca="false">R79+V79-N79-L79-F79</f>
        <v>-3507641.91568287</v>
      </c>
      <c r="AA79" s="8"/>
      <c r="AB79" s="8" t="n">
        <f aca="false">T79-P79-D79</f>
        <v>-56749815.9500423</v>
      </c>
      <c r="AC79" s="23"/>
      <c r="AD79" s="8"/>
      <c r="AE79" s="8"/>
      <c r="AF79" s="8"/>
      <c r="AG79" s="8" t="n">
        <f aca="false">BF79/100*$AG$37</f>
        <v>6037299719.57284</v>
      </c>
      <c r="AH79" s="43" t="n">
        <f aca="false">(AG79-AG78)/AG78</f>
        <v>0.00173082707497849</v>
      </c>
      <c r="AI79" s="43"/>
      <c r="AJ79" s="43" t="n">
        <f aca="false">AB79/AG79</f>
        <v>-0.00939986725622719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13128793</v>
      </c>
      <c r="AX79" s="7"/>
      <c r="AY79" s="43" t="n">
        <f aca="false">(AW79-AW78)/AW78</f>
        <v>-2.65820873900214E-005</v>
      </c>
      <c r="AZ79" s="48" t="n">
        <f aca="false">workers_and_wage_central!B67</f>
        <v>7256.05482771512</v>
      </c>
      <c r="BA79" s="43" t="n">
        <f aca="false">(AZ79-AZ78)/AZ78</f>
        <v>0.00175745587921415</v>
      </c>
      <c r="BB79" s="7"/>
      <c r="BC79" s="7"/>
      <c r="BD79" s="7"/>
      <c r="BE79" s="7"/>
      <c r="BF79" s="7" t="n">
        <f aca="false">BF78*(1+AY79)*(1+BA79)*(1-BE79)</f>
        <v>114.971222348773</v>
      </c>
      <c r="BG79" s="7"/>
      <c r="BH79" s="7" t="n">
        <f aca="false">BH78+1</f>
        <v>48</v>
      </c>
      <c r="BI79" s="43" t="n">
        <f aca="false">T86/AG86</f>
        <v>0.012060646717873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8" t="n">
        <f aca="false">'Central pensions'!Q80</f>
        <v>123657230.193977</v>
      </c>
      <c r="E80" s="8"/>
      <c r="F80" s="42" t="n">
        <f aca="false">'Central pensions'!I80</f>
        <v>22476165.3462136</v>
      </c>
      <c r="G80" s="8" t="n">
        <f aca="false">'Central pensions'!K80</f>
        <v>2392707.38466168</v>
      </c>
      <c r="H80" s="8" t="n">
        <f aca="false">'Central pensions'!V80</f>
        <v>13163970.0675979</v>
      </c>
      <c r="I80" s="42" t="n">
        <f aca="false">'Central pensions'!M80</f>
        <v>74001.2593194298</v>
      </c>
      <c r="J80" s="8" t="n">
        <f aca="false">'Central pensions'!W80</f>
        <v>407133.094874143</v>
      </c>
      <c r="K80" s="8"/>
      <c r="L80" s="42" t="n">
        <f aca="false">'Central pensions'!N80</f>
        <v>2471623.72392408</v>
      </c>
      <c r="M80" s="42"/>
      <c r="N80" s="42" t="n">
        <f aca="false">'Central pensions'!L80</f>
        <v>1040133.56857478</v>
      </c>
      <c r="O80" s="8"/>
      <c r="P80" s="8" t="n">
        <f aca="false">'Central pensions'!X80</f>
        <v>18547775.2583282</v>
      </c>
      <c r="Q80" s="42"/>
      <c r="R80" s="42" t="n">
        <f aca="false">'Central SIPA income'!G75</f>
        <v>19001126.4718226</v>
      </c>
      <c r="S80" s="42"/>
      <c r="T80" s="8" t="n">
        <f aca="false">'Central SIPA income'!J75</f>
        <v>72652453.924947</v>
      </c>
      <c r="U80" s="8"/>
      <c r="V80" s="42" t="n">
        <f aca="false">'Central SIPA income'!F75</f>
        <v>154530.923780279</v>
      </c>
      <c r="W80" s="42"/>
      <c r="X80" s="42" t="n">
        <f aca="false">'Central SIPA income'!M75</f>
        <v>388137.128034488</v>
      </c>
      <c r="Y80" s="8"/>
      <c r="Z80" s="8" t="n">
        <f aca="false">R80+V80-N80-L80-F80</f>
        <v>-6832265.24310959</v>
      </c>
      <c r="AA80" s="8"/>
      <c r="AB80" s="8" t="n">
        <f aca="false">T80-P80-D80</f>
        <v>-69552551.5273584</v>
      </c>
      <c r="AC80" s="23"/>
      <c r="AD80" s="8"/>
      <c r="AE80" s="8"/>
      <c r="AF80" s="8"/>
      <c r="AG80" s="8" t="n">
        <f aca="false">BF80/100*$AG$37</f>
        <v>6032503618.41153</v>
      </c>
      <c r="AH80" s="43" t="n">
        <f aca="false">(AG80-AG79)/AG79</f>
        <v>-0.000794411638328397</v>
      </c>
      <c r="AI80" s="43"/>
      <c r="AJ80" s="43" t="n">
        <f aca="false">AB80/AG80</f>
        <v>-0.0115296327904521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8"/>
      <c r="AW80" s="47" t="n">
        <f aca="false">workers_and_wage_central!C68</f>
        <v>13097565</v>
      </c>
      <c r="AY80" s="43" t="n">
        <f aca="false">(AW80-AW79)/AW79</f>
        <v>-0.00237858880096594</v>
      </c>
      <c r="AZ80" s="48" t="n">
        <f aca="false">workers_and_wage_central!B68</f>
        <v>7267.57711083763</v>
      </c>
      <c r="BA80" s="43" t="n">
        <f aca="false">(AZ80-AZ79)/AZ79</f>
        <v>0.00158795425283995</v>
      </c>
      <c r="BB80" s="7"/>
      <c r="BC80" s="7"/>
      <c r="BD80" s="7"/>
      <c r="BE80" s="7"/>
      <c r="BF80" s="7" t="n">
        <f aca="false">BF79*(1+AY80)*(1+BA80)*(1-BE80)</f>
        <v>114.879887871666</v>
      </c>
      <c r="BG80" s="7"/>
      <c r="BH80" s="0" t="n">
        <f aca="false">BH79+1</f>
        <v>49</v>
      </c>
      <c r="BI80" s="43" t="n">
        <f aca="false">T87/AG87</f>
        <v>0.0141868575564915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8" t="n">
        <f aca="false">'Central pensions'!Q81</f>
        <v>123636589.500664</v>
      </c>
      <c r="E81" s="8"/>
      <c r="F81" s="42" t="n">
        <f aca="false">'Central pensions'!I81</f>
        <v>22472413.6558754</v>
      </c>
      <c r="G81" s="8" t="n">
        <f aca="false">'Central pensions'!K81</f>
        <v>2451288.30005418</v>
      </c>
      <c r="H81" s="8" t="n">
        <f aca="false">'Central pensions'!V81</f>
        <v>13486264.9799231</v>
      </c>
      <c r="I81" s="42" t="n">
        <f aca="false">'Central pensions'!M81</f>
        <v>75813.0402078601</v>
      </c>
      <c r="J81" s="8" t="n">
        <f aca="false">'Central pensions'!W81</f>
        <v>417100.978760503</v>
      </c>
      <c r="K81" s="8"/>
      <c r="L81" s="42" t="n">
        <f aca="false">'Central pensions'!N81</f>
        <v>2436099.99663896</v>
      </c>
      <c r="M81" s="42"/>
      <c r="N81" s="42" t="n">
        <f aca="false">'Central pensions'!L81</f>
        <v>1040098.45312174</v>
      </c>
      <c r="O81" s="8"/>
      <c r="P81" s="8" t="n">
        <f aca="false">'Central pensions'!X81</f>
        <v>18363249.2737112</v>
      </c>
      <c r="Q81" s="42"/>
      <c r="R81" s="42" t="n">
        <f aca="false">'Central SIPA income'!G76</f>
        <v>22352158.1909021</v>
      </c>
      <c r="S81" s="42"/>
      <c r="T81" s="8" t="n">
        <f aca="false">'Central SIPA income'!J76</f>
        <v>85465414.1424633</v>
      </c>
      <c r="U81" s="8"/>
      <c r="V81" s="42" t="n">
        <f aca="false">'Central SIPA income'!F76</f>
        <v>159985.158015286</v>
      </c>
      <c r="W81" s="42"/>
      <c r="X81" s="42" t="n">
        <f aca="false">'Central SIPA income'!M76</f>
        <v>401836.591933461</v>
      </c>
      <c r="Y81" s="8"/>
      <c r="Z81" s="8" t="n">
        <f aca="false">R81+V81-N81-L81-F81</f>
        <v>-3436468.75671874</v>
      </c>
      <c r="AA81" s="8"/>
      <c r="AB81" s="8" t="n">
        <f aca="false">T81-P81-D81</f>
        <v>-56534424.6319119</v>
      </c>
      <c r="AC81" s="23"/>
      <c r="AD81" s="8"/>
      <c r="AE81" s="8"/>
      <c r="AF81" s="8"/>
      <c r="AG81" s="8" t="n">
        <f aca="false">BF81/100*$AG$37</f>
        <v>6065223064.01421</v>
      </c>
      <c r="AH81" s="43" t="n">
        <f aca="false">(AG81-AG80)/AG80</f>
        <v>0.00542385842965977</v>
      </c>
      <c r="AI81" s="43" t="n">
        <f aca="false">(AG81-AG77)/AG77</f>
        <v>0.00684199306337765</v>
      </c>
      <c r="AJ81" s="43" t="n">
        <f aca="false">AB81/AG81</f>
        <v>-0.00932107921427297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13114310</v>
      </c>
      <c r="AY81" s="43" t="n">
        <f aca="false">(AW81-AW80)/AW80</f>
        <v>0.00127848191629513</v>
      </c>
      <c r="AZ81" s="48" t="n">
        <f aca="false">workers_and_wage_central!B69</f>
        <v>7297.66548685733</v>
      </c>
      <c r="BA81" s="43" t="n">
        <f aca="false">(AZ81-AZ80)/AZ80</f>
        <v>0.00414008349148861</v>
      </c>
      <c r="BB81" s="7"/>
      <c r="BC81" s="7"/>
      <c r="BD81" s="7"/>
      <c r="BE81" s="7"/>
      <c r="BF81" s="7" t="n">
        <f aca="false">BF80*(1+AY81)*(1+BA81)*(1-BE81)</f>
        <v>115.502980119897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0.0121419252180225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123656848.911755</v>
      </c>
      <c r="E82" s="6"/>
      <c r="F82" s="35" t="n">
        <f aca="false">'Central pensions'!I82</f>
        <v>22476096.0436565</v>
      </c>
      <c r="G82" s="6" t="n">
        <f aca="false">'Central pensions'!K82</f>
        <v>2517869.00939809</v>
      </c>
      <c r="H82" s="6" t="n">
        <f aca="false">'Central pensions'!V82</f>
        <v>13852572.3982482</v>
      </c>
      <c r="I82" s="35" t="n">
        <f aca="false">'Central pensions'!M82</f>
        <v>77872.2374040596</v>
      </c>
      <c r="J82" s="6" t="n">
        <f aca="false">'Central pensions'!W82</f>
        <v>428430.074172596</v>
      </c>
      <c r="K82" s="6"/>
      <c r="L82" s="35" t="n">
        <f aca="false">'Central pensions'!N82</f>
        <v>2944190.55211168</v>
      </c>
      <c r="M82" s="35"/>
      <c r="N82" s="35" t="n">
        <f aca="false">'Central pensions'!L82</f>
        <v>1041179.18221244</v>
      </c>
      <c r="O82" s="6"/>
      <c r="P82" s="6" t="n">
        <f aca="false">'Central pensions'!X82</f>
        <v>21005679.4340104</v>
      </c>
      <c r="Q82" s="35"/>
      <c r="R82" s="35" t="n">
        <f aca="false">'Central SIPA income'!G77</f>
        <v>19161239.716198</v>
      </c>
      <c r="S82" s="35"/>
      <c r="T82" s="6" t="n">
        <f aca="false">'Central SIPA income'!J77</f>
        <v>73264660.7921033</v>
      </c>
      <c r="U82" s="6"/>
      <c r="V82" s="35" t="n">
        <f aca="false">'Central SIPA income'!F77</f>
        <v>162879.850348598</v>
      </c>
      <c r="W82" s="35"/>
      <c r="X82" s="35" t="n">
        <f aca="false">'Central SIPA income'!M77</f>
        <v>409107.224511784</v>
      </c>
      <c r="Y82" s="6"/>
      <c r="Z82" s="6" t="n">
        <f aca="false">R82+V82-N82-L82-F82</f>
        <v>-7137346.21143405</v>
      </c>
      <c r="AA82" s="6"/>
      <c r="AB82" s="6" t="n">
        <f aca="false">T82-P82-D82</f>
        <v>-71397867.5536625</v>
      </c>
      <c r="AC82" s="23"/>
      <c r="AD82" s="6"/>
      <c r="AE82" s="6"/>
      <c r="AF82" s="6"/>
      <c r="AG82" s="6" t="n">
        <f aca="false">BF82/100*$AG$37</f>
        <v>6085307411.0332</v>
      </c>
      <c r="AH82" s="36" t="n">
        <f aca="false">(AG82-AG81)/AG81</f>
        <v>0.00331139461929397</v>
      </c>
      <c r="AI82" s="36"/>
      <c r="AJ82" s="36" t="n">
        <f aca="false">AB82/AG82</f>
        <v>-0.0117328283899367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0.00299313982748271</v>
      </c>
      <c r="AV82" s="5"/>
      <c r="AW82" s="40" t="n">
        <f aca="false">workers_and_wage_central!C70</f>
        <v>13086820</v>
      </c>
      <c r="AX82" s="5"/>
      <c r="AY82" s="36" t="n">
        <f aca="false">(AW82-AW81)/AW81</f>
        <v>-0.00209618348201316</v>
      </c>
      <c r="AZ82" s="41" t="n">
        <f aca="false">workers_and_wage_central!B70</f>
        <v>7337.21107774914</v>
      </c>
      <c r="BA82" s="36" t="n">
        <f aca="false">(AZ82-AZ81)/AZ81</f>
        <v>0.00541893718793079</v>
      </c>
      <c r="BB82" s="5"/>
      <c r="BC82" s="5"/>
      <c r="BD82" s="5"/>
      <c r="BE82" s="5"/>
      <c r="BF82" s="5" t="n">
        <f aca="false">BF81*(1+AY82)*(1+BA82)*(1-BE82)</f>
        <v>115.885456066778</v>
      </c>
      <c r="BG82" s="5"/>
      <c r="BH82" s="5" t="n">
        <f aca="false">BH81+1</f>
        <v>51</v>
      </c>
      <c r="BI82" s="36" t="n">
        <f aca="false">T89/AG89</f>
        <v>0.0142007938187963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8" t="n">
        <f aca="false">'Central pensions'!Q83</f>
        <v>123866392.286496</v>
      </c>
      <c r="E83" s="8"/>
      <c r="F83" s="42" t="n">
        <f aca="false">'Central pensions'!I83</f>
        <v>22514183.0324277</v>
      </c>
      <c r="G83" s="8" t="n">
        <f aca="false">'Central pensions'!K83</f>
        <v>2565871.89810521</v>
      </c>
      <c r="H83" s="8" t="n">
        <f aca="false">'Central pensions'!V83</f>
        <v>14116670.1287728</v>
      </c>
      <c r="I83" s="42" t="n">
        <f aca="false">'Central pensions'!M83</f>
        <v>79356.8628279897</v>
      </c>
      <c r="J83" s="8" t="n">
        <f aca="false">'Central pensions'!W83</f>
        <v>436598.045219743</v>
      </c>
      <c r="K83" s="8"/>
      <c r="L83" s="42" t="n">
        <f aca="false">'Central pensions'!N83</f>
        <v>2440594.55510165</v>
      </c>
      <c r="M83" s="42"/>
      <c r="N83" s="42" t="n">
        <f aca="false">'Central pensions'!L83</f>
        <v>1044042.19132151</v>
      </c>
      <c r="O83" s="8"/>
      <c r="P83" s="8" t="n">
        <f aca="false">'Central pensions'!X83</f>
        <v>18408268.8429246</v>
      </c>
      <c r="Q83" s="42"/>
      <c r="R83" s="42" t="n">
        <f aca="false">'Central SIPA income'!G78</f>
        <v>22691744.0708869</v>
      </c>
      <c r="S83" s="42"/>
      <c r="T83" s="8" t="n">
        <f aca="false">'Central SIPA income'!J78</f>
        <v>86763850.1870708</v>
      </c>
      <c r="U83" s="8"/>
      <c r="V83" s="42" t="n">
        <f aca="false">'Central SIPA income'!F78</f>
        <v>155984.87055779</v>
      </c>
      <c r="W83" s="42"/>
      <c r="X83" s="42" t="n">
        <f aca="false">'Central SIPA income'!M78</f>
        <v>391789.023155108</v>
      </c>
      <c r="Y83" s="8"/>
      <c r="Z83" s="8" t="n">
        <f aca="false">R83+V83-N83-L83-F83</f>
        <v>-3151090.83740611</v>
      </c>
      <c r="AA83" s="8"/>
      <c r="AB83" s="8" t="n">
        <f aca="false">T83-P83-D83</f>
        <v>-55510810.9423498</v>
      </c>
      <c r="AC83" s="23"/>
      <c r="AD83" s="8"/>
      <c r="AE83" s="8"/>
      <c r="AF83" s="8"/>
      <c r="AG83" s="8" t="n">
        <f aca="false">BF83/100*$AG$37</f>
        <v>6124563412.93064</v>
      </c>
      <c r="AH83" s="43" t="n">
        <f aca="false">(AG83-AG82)/AG82</f>
        <v>0.00645094803694999</v>
      </c>
      <c r="AI83" s="43"/>
      <c r="AJ83" s="43" t="n">
        <f aca="false">AB83/AG83</f>
        <v>-0.00906363559321651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13098918</v>
      </c>
      <c r="AX83" s="7"/>
      <c r="AY83" s="43" t="n">
        <f aca="false">(AW83-AW82)/AW82</f>
        <v>0.000924441537363546</v>
      </c>
      <c r="AZ83" s="48" t="n">
        <f aca="false">workers_and_wage_central!B71</f>
        <v>7377.72277176646</v>
      </c>
      <c r="BA83" s="43" t="n">
        <f aca="false">(AZ83-AZ82)/AZ82</f>
        <v>0.00552140228596887</v>
      </c>
      <c r="BB83" s="7"/>
      <c r="BC83" s="7"/>
      <c r="BD83" s="7"/>
      <c r="BE83" s="7"/>
      <c r="BF83" s="7" t="n">
        <f aca="false">BF82*(1+AY83)*(1+BA83)*(1-BE83)</f>
        <v>116.633027122103</v>
      </c>
      <c r="BG83" s="7"/>
      <c r="BH83" s="7" t="n">
        <f aca="false">BH82+1</f>
        <v>52</v>
      </c>
      <c r="BI83" s="43" t="n">
        <f aca="false">T90/AG90</f>
        <v>0.0121037169765208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8" t="n">
        <f aca="false">'Central pensions'!Q84</f>
        <v>124237055.79095</v>
      </c>
      <c r="E84" s="8"/>
      <c r="F84" s="42" t="n">
        <f aca="false">'Central pensions'!I84</f>
        <v>22581555.5119895</v>
      </c>
      <c r="G84" s="8" t="n">
        <f aca="false">'Central pensions'!K84</f>
        <v>2683418.02992408</v>
      </c>
      <c r="H84" s="8" t="n">
        <f aca="false">'Central pensions'!V84</f>
        <v>14763374.2643244</v>
      </c>
      <c r="I84" s="42" t="n">
        <f aca="false">'Central pensions'!M84</f>
        <v>82992.31020384</v>
      </c>
      <c r="J84" s="8" t="n">
        <f aca="false">'Central pensions'!W84</f>
        <v>456599.204051285</v>
      </c>
      <c r="K84" s="8"/>
      <c r="L84" s="42" t="n">
        <f aca="false">'Central pensions'!N84</f>
        <v>2410687.75648777</v>
      </c>
      <c r="M84" s="42"/>
      <c r="N84" s="42" t="n">
        <f aca="false">'Central pensions'!L84</f>
        <v>1049668.57579616</v>
      </c>
      <c r="O84" s="8"/>
      <c r="P84" s="8" t="n">
        <f aca="false">'Central pensions'!X84</f>
        <v>18284037.0300739</v>
      </c>
      <c r="Q84" s="42"/>
      <c r="R84" s="42" t="n">
        <f aca="false">'Central SIPA income'!G79</f>
        <v>19292740.338032</v>
      </c>
      <c r="S84" s="42"/>
      <c r="T84" s="8" t="n">
        <f aca="false">'Central SIPA income'!J79</f>
        <v>73767464.8170679</v>
      </c>
      <c r="U84" s="8"/>
      <c r="V84" s="42" t="n">
        <f aca="false">'Central SIPA income'!F79</f>
        <v>161740.575756495</v>
      </c>
      <c r="W84" s="42"/>
      <c r="X84" s="42" t="n">
        <f aca="false">'Central SIPA income'!M79</f>
        <v>406245.6951984</v>
      </c>
      <c r="Y84" s="8"/>
      <c r="Z84" s="8" t="n">
        <f aca="false">R84+V84-N84-L84-F84</f>
        <v>-6587430.930485</v>
      </c>
      <c r="AA84" s="8"/>
      <c r="AB84" s="8" t="n">
        <f aca="false">T84-P84-D84</f>
        <v>-68753628.0039561</v>
      </c>
      <c r="AC84" s="23"/>
      <c r="AD84" s="8"/>
      <c r="AE84" s="8"/>
      <c r="AF84" s="8"/>
      <c r="AG84" s="8" t="n">
        <f aca="false">BF84/100*$AG$37</f>
        <v>6135749577.43385</v>
      </c>
      <c r="AH84" s="43" t="n">
        <f aca="false">(AG84-AG83)/AG83</f>
        <v>0.00182644275991744</v>
      </c>
      <c r="AI84" s="43"/>
      <c r="AJ84" s="43" t="n">
        <f aca="false">AB84/AG84</f>
        <v>-0.0112054162472372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8"/>
      <c r="AW84" s="47" t="n">
        <f aca="false">workers_and_wage_central!C72</f>
        <v>13155246</v>
      </c>
      <c r="AY84" s="43" t="n">
        <f aca="false">(AW84-AW83)/AW83</f>
        <v>0.00430020250527563</v>
      </c>
      <c r="AZ84" s="48" t="n">
        <f aca="false">workers_and_wage_central!B72</f>
        <v>7359.55020388319</v>
      </c>
      <c r="BA84" s="43" t="n">
        <f aca="false">(AZ84-AZ83)/AZ83</f>
        <v>-0.00246316762576305</v>
      </c>
      <c r="BB84" s="7"/>
      <c r="BC84" s="7"/>
      <c r="BD84" s="7"/>
      <c r="BE84" s="7"/>
      <c r="BF84" s="7" t="n">
        <f aca="false">BF83*(1+AY84)*(1+BA84)*(1-BE84)</f>
        <v>116.846050670058</v>
      </c>
      <c r="BG84" s="7"/>
      <c r="BH84" s="0" t="n">
        <f aca="false">BH83+1</f>
        <v>53</v>
      </c>
      <c r="BI84" s="43" t="n">
        <f aca="false">T91/AG91</f>
        <v>0.0141864077417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8" t="n">
        <f aca="false">'Central pensions'!Q85</f>
        <v>124177141.763279</v>
      </c>
      <c r="E85" s="8"/>
      <c r="F85" s="42" t="n">
        <f aca="false">'Central pensions'!I85</f>
        <v>22570665.4282444</v>
      </c>
      <c r="G85" s="8" t="n">
        <f aca="false">'Central pensions'!K85</f>
        <v>2753918.88291268</v>
      </c>
      <c r="H85" s="8" t="n">
        <f aca="false">'Central pensions'!V85</f>
        <v>15151249.1563532</v>
      </c>
      <c r="I85" s="42" t="n">
        <f aca="false">'Central pensions'!M85</f>
        <v>85172.74895606</v>
      </c>
      <c r="J85" s="8" t="n">
        <f aca="false">'Central pensions'!W85</f>
        <v>468595.33473256</v>
      </c>
      <c r="K85" s="8"/>
      <c r="L85" s="42" t="n">
        <f aca="false">'Central pensions'!N85</f>
        <v>2377555.95488925</v>
      </c>
      <c r="M85" s="42"/>
      <c r="N85" s="42" t="n">
        <f aca="false">'Central pensions'!L85</f>
        <v>1049773.06951194</v>
      </c>
      <c r="O85" s="8"/>
      <c r="P85" s="8" t="n">
        <f aca="false">'Central pensions'!X85</f>
        <v>18112690.8476708</v>
      </c>
      <c r="Q85" s="42"/>
      <c r="R85" s="42" t="n">
        <f aca="false">'Central SIPA income'!G80</f>
        <v>22711588.9899272</v>
      </c>
      <c r="S85" s="42"/>
      <c r="T85" s="8" t="n">
        <f aca="false">'Central SIPA income'!J80</f>
        <v>86839728.9550139</v>
      </c>
      <c r="U85" s="8"/>
      <c r="V85" s="42" t="n">
        <f aca="false">'Central SIPA income'!F80</f>
        <v>160723.18714678</v>
      </c>
      <c r="W85" s="42"/>
      <c r="X85" s="42" t="n">
        <f aca="false">'Central SIPA income'!M80</f>
        <v>403690.308332071</v>
      </c>
      <c r="Y85" s="8"/>
      <c r="Z85" s="8" t="n">
        <f aca="false">R85+V85-N85-L85-F85</f>
        <v>-3125682.27557168</v>
      </c>
      <c r="AA85" s="8"/>
      <c r="AB85" s="8" t="n">
        <f aca="false">T85-P85-D85</f>
        <v>-55450103.6559356</v>
      </c>
      <c r="AC85" s="23"/>
      <c r="AD85" s="8"/>
      <c r="AE85" s="8"/>
      <c r="AF85" s="8"/>
      <c r="AG85" s="8" t="n">
        <f aca="false">BF85/100*$AG$37</f>
        <v>6138104317.94037</v>
      </c>
      <c r="AH85" s="43" t="n">
        <f aca="false">(AG85-AG84)/AG84</f>
        <v>0.000383773893769442</v>
      </c>
      <c r="AI85" s="43" t="n">
        <f aca="false">(AG85-AG81)/AG81</f>
        <v>0.0120162528495578</v>
      </c>
      <c r="AJ85" s="43" t="n">
        <f aca="false">AB85/AG85</f>
        <v>-0.00903375061480574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13179934</v>
      </c>
      <c r="AY85" s="43" t="n">
        <f aca="false">(AW85-AW84)/AW84</f>
        <v>0.00187666578032824</v>
      </c>
      <c r="AZ85" s="48" t="n">
        <f aca="false">workers_and_wage_central!B73</f>
        <v>7348.58377142362</v>
      </c>
      <c r="BA85" s="43" t="n">
        <f aca="false">(AZ85-AZ84)/AZ84</f>
        <v>-0.00149009547537067</v>
      </c>
      <c r="BB85" s="7"/>
      <c r="BC85" s="7"/>
      <c r="BD85" s="7"/>
      <c r="BE85" s="7"/>
      <c r="BF85" s="7" t="n">
        <f aca="false">BF84*(1+AY85)*(1+BA85)*(1-BE85)</f>
        <v>116.890893133895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0.0121114012551628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124297509.365137</v>
      </c>
      <c r="E86" s="6"/>
      <c r="F86" s="35" t="n">
        <f aca="false">'Central pensions'!I86</f>
        <v>22592543.6647005</v>
      </c>
      <c r="G86" s="6" t="n">
        <f aca="false">'Central pensions'!K86</f>
        <v>2801116.84048363</v>
      </c>
      <c r="H86" s="6" t="n">
        <f aca="false">'Central pensions'!V86</f>
        <v>15410918.3932597</v>
      </c>
      <c r="I86" s="35" t="n">
        <f aca="false">'Central pensions'!M86</f>
        <v>86632.4796025897</v>
      </c>
      <c r="J86" s="6" t="n">
        <f aca="false">'Central pensions'!W86</f>
        <v>476626.342059597</v>
      </c>
      <c r="K86" s="6"/>
      <c r="L86" s="35" t="n">
        <f aca="false">'Central pensions'!N86</f>
        <v>2908682.01178686</v>
      </c>
      <c r="M86" s="35"/>
      <c r="N86" s="35" t="n">
        <f aca="false">'Central pensions'!L86</f>
        <v>1051648.97241151</v>
      </c>
      <c r="O86" s="6"/>
      <c r="P86" s="6" t="n">
        <f aca="false">'Central pensions'!X86</f>
        <v>20879027.1460522</v>
      </c>
      <c r="Q86" s="35"/>
      <c r="R86" s="35" t="n">
        <f aca="false">'Central SIPA income'!G81</f>
        <v>19420948.6793573</v>
      </c>
      <c r="S86" s="35"/>
      <c r="T86" s="6" t="n">
        <f aca="false">'Central SIPA income'!J81</f>
        <v>74257680.5221602</v>
      </c>
      <c r="U86" s="6"/>
      <c r="V86" s="35" t="n">
        <f aca="false">'Central SIPA income'!F81</f>
        <v>157945.140377338</v>
      </c>
      <c r="W86" s="35"/>
      <c r="X86" s="35" t="n">
        <f aca="false">'Central SIPA income'!M81</f>
        <v>396712.655780341</v>
      </c>
      <c r="Y86" s="6"/>
      <c r="Z86" s="6" t="n">
        <f aca="false">R86+V86-N86-L86-F86</f>
        <v>-6973980.82916424</v>
      </c>
      <c r="AA86" s="6"/>
      <c r="AB86" s="6" t="n">
        <f aca="false">T86-P86-D86</f>
        <v>-70918855.9890286</v>
      </c>
      <c r="AC86" s="23"/>
      <c r="AD86" s="6"/>
      <c r="AE86" s="6"/>
      <c r="AF86" s="6"/>
      <c r="AG86" s="6" t="n">
        <f aca="false">BF86/100*$AG$37</f>
        <v>6157023106.5732</v>
      </c>
      <c r="AH86" s="36" t="n">
        <f aca="false">(AG86-AG85)/AG85</f>
        <v>0.00308218753753147</v>
      </c>
      <c r="AI86" s="36"/>
      <c r="AJ86" s="36" t="n">
        <f aca="false">AB86/AG86</f>
        <v>-0.0115183676854024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0.0048558896770188</v>
      </c>
      <c r="AV86" s="5"/>
      <c r="AW86" s="40" t="n">
        <f aca="false">workers_and_wage_central!C74</f>
        <v>13166693</v>
      </c>
      <c r="AX86" s="5"/>
      <c r="AY86" s="36" t="n">
        <f aca="false">(AW86-AW85)/AW85</f>
        <v>-0.00100463325537139</v>
      </c>
      <c r="AZ86" s="41" t="n">
        <f aca="false">workers_and_wage_central!B74</f>
        <v>7378.64631821331</v>
      </c>
      <c r="BA86" s="36" t="n">
        <f aca="false">(AZ86-AZ85)/AZ85</f>
        <v>0.00409093067790746</v>
      </c>
      <c r="BB86" s="5"/>
      <c r="BC86" s="5"/>
      <c r="BD86" s="5"/>
      <c r="BE86" s="5"/>
      <c r="BF86" s="5" t="n">
        <f aca="false">BF85*(1+AY86)*(1+BA86)*(1-BE86)</f>
        <v>117.251172787963</v>
      </c>
      <c r="BG86" s="5"/>
      <c r="BH86" s="5" t="n">
        <f aca="false">BH85+1</f>
        <v>55</v>
      </c>
      <c r="BI86" s="36" t="n">
        <f aca="false">T93/AG93</f>
        <v>0.0142086979500546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8" t="n">
        <f aca="false">'Central pensions'!Q87</f>
        <v>124575836.62903</v>
      </c>
      <c r="E87" s="8"/>
      <c r="F87" s="42" t="n">
        <f aca="false">'Central pensions'!I87</f>
        <v>22643132.9395356</v>
      </c>
      <c r="G87" s="8" t="n">
        <f aca="false">'Central pensions'!K87</f>
        <v>2886990.86979011</v>
      </c>
      <c r="H87" s="8" t="n">
        <f aca="false">'Central pensions'!V87</f>
        <v>15883371.9655691</v>
      </c>
      <c r="I87" s="42" t="n">
        <f aca="false">'Central pensions'!M87</f>
        <v>89288.3774161902</v>
      </c>
      <c r="J87" s="8" t="n">
        <f aca="false">'Central pensions'!W87</f>
        <v>491238.308213485</v>
      </c>
      <c r="K87" s="8"/>
      <c r="L87" s="42" t="n">
        <f aca="false">'Central pensions'!N87</f>
        <v>2418022.24527334</v>
      </c>
      <c r="M87" s="42"/>
      <c r="N87" s="42" t="n">
        <f aca="false">'Central pensions'!L87</f>
        <v>1056114.96428111</v>
      </c>
      <c r="O87" s="8"/>
      <c r="P87" s="8" t="n">
        <f aca="false">'Central pensions'!X87</f>
        <v>18357561.854701</v>
      </c>
      <c r="Q87" s="42"/>
      <c r="R87" s="42" t="n">
        <f aca="false">'Central SIPA income'!G82</f>
        <v>22924301.0536044</v>
      </c>
      <c r="S87" s="42"/>
      <c r="T87" s="8" t="n">
        <f aca="false">'Central SIPA income'!J82</f>
        <v>87653051.9666001</v>
      </c>
      <c r="U87" s="8"/>
      <c r="V87" s="42" t="n">
        <f aca="false">'Central SIPA income'!F82</f>
        <v>162078.873356431</v>
      </c>
      <c r="W87" s="42"/>
      <c r="X87" s="42" t="n">
        <f aca="false">'Central SIPA income'!M82</f>
        <v>407095.401235535</v>
      </c>
      <c r="Y87" s="8"/>
      <c r="Z87" s="8" t="n">
        <f aca="false">R87+V87-N87-L87-F87</f>
        <v>-3030890.22212921</v>
      </c>
      <c r="AA87" s="8"/>
      <c r="AB87" s="8" t="n">
        <f aca="false">T87-P87-D87</f>
        <v>-55280346.5171312</v>
      </c>
      <c r="AC87" s="23"/>
      <c r="AD87" s="8"/>
      <c r="AE87" s="8"/>
      <c r="AF87" s="8"/>
      <c r="AG87" s="8" t="n">
        <f aca="false">BF87/100*$AG$37</f>
        <v>6178468460.51488</v>
      </c>
      <c r="AH87" s="43" t="n">
        <f aca="false">(AG87-AG86)/AG86</f>
        <v>0.00348307186289307</v>
      </c>
      <c r="AI87" s="43"/>
      <c r="AJ87" s="43" t="n">
        <f aca="false">AB87/AG87</f>
        <v>-0.00894725721599369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13153227</v>
      </c>
      <c r="AX87" s="7"/>
      <c r="AY87" s="43" t="n">
        <f aca="false">(AW87-AW86)/AW86</f>
        <v>-0.00102273213175093</v>
      </c>
      <c r="AZ87" s="48" t="n">
        <f aca="false">workers_and_wage_central!B75</f>
        <v>7411.92708958323</v>
      </c>
      <c r="BA87" s="43" t="n">
        <f aca="false">(AZ87-AZ86)/AZ86</f>
        <v>0.00451041694297907</v>
      </c>
      <c r="BB87" s="7"/>
      <c r="BC87" s="7"/>
      <c r="BD87" s="7"/>
      <c r="BE87" s="7"/>
      <c r="BF87" s="7" t="n">
        <f aca="false">BF86*(1+AY87)*(1+BA87)*(1-BE87)</f>
        <v>117.659567048792</v>
      </c>
      <c r="BG87" s="7"/>
      <c r="BH87" s="7" t="n">
        <f aca="false">BH86+1</f>
        <v>56</v>
      </c>
      <c r="BI87" s="43" t="n">
        <f aca="false">T94/AG94</f>
        <v>0.0120999650518955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8" t="n">
        <f aca="false">'Central pensions'!Q88</f>
        <v>125032091.593091</v>
      </c>
      <c r="E88" s="8"/>
      <c r="F88" s="42" t="n">
        <f aca="false">'Central pensions'!I88</f>
        <v>22726062.6800463</v>
      </c>
      <c r="G88" s="8" t="n">
        <f aca="false">'Central pensions'!K88</f>
        <v>2914731.15784227</v>
      </c>
      <c r="H88" s="8" t="n">
        <f aca="false">'Central pensions'!V88</f>
        <v>16035990.8457239</v>
      </c>
      <c r="I88" s="42" t="n">
        <f aca="false">'Central pensions'!M88</f>
        <v>90146.3244693498</v>
      </c>
      <c r="J88" s="8" t="n">
        <f aca="false">'Central pensions'!W88</f>
        <v>495958.479764665</v>
      </c>
      <c r="K88" s="8"/>
      <c r="L88" s="42" t="n">
        <f aca="false">'Central pensions'!N88</f>
        <v>2348237.77745844</v>
      </c>
      <c r="M88" s="42"/>
      <c r="N88" s="42" t="n">
        <f aca="false">'Central pensions'!L88</f>
        <v>1060536.50716635</v>
      </c>
      <c r="O88" s="8"/>
      <c r="P88" s="8" t="n">
        <f aca="false">'Central pensions'!X88</f>
        <v>18019775.9438567</v>
      </c>
      <c r="Q88" s="42"/>
      <c r="R88" s="42" t="n">
        <f aca="false">'Central SIPA income'!G83</f>
        <v>19736412.0415733</v>
      </c>
      <c r="S88" s="42"/>
      <c r="T88" s="8" t="n">
        <f aca="false">'Central SIPA income'!J83</f>
        <v>75463882.0293391</v>
      </c>
      <c r="U88" s="8"/>
      <c r="V88" s="42" t="n">
        <f aca="false">'Central SIPA income'!F83</f>
        <v>161172.987889122</v>
      </c>
      <c r="W88" s="42"/>
      <c r="X88" s="42" t="n">
        <f aca="false">'Central SIPA income'!M83</f>
        <v>404820.078115682</v>
      </c>
      <c r="Y88" s="8"/>
      <c r="Z88" s="8" t="n">
        <f aca="false">R88+V88-N88-L88-F88</f>
        <v>-6237251.93520868</v>
      </c>
      <c r="AA88" s="8"/>
      <c r="AB88" s="8" t="n">
        <f aca="false">T88-P88-D88</f>
        <v>-67587985.5076086</v>
      </c>
      <c r="AC88" s="23"/>
      <c r="AD88" s="8"/>
      <c r="AE88" s="8"/>
      <c r="AF88" s="8"/>
      <c r="AG88" s="8" t="n">
        <f aca="false">BF88/100*$AG$37</f>
        <v>6215149630.25194</v>
      </c>
      <c r="AH88" s="43" t="n">
        <f aca="false">(AG88-AG87)/AG87</f>
        <v>0.00593693566156036</v>
      </c>
      <c r="AI88" s="43"/>
      <c r="AJ88" s="43" t="n">
        <f aca="false">AB88/AG88</f>
        <v>-0.0108747157395258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8"/>
      <c r="AW88" s="47" t="n">
        <f aca="false">workers_and_wage_central!C76</f>
        <v>13147865</v>
      </c>
      <c r="AY88" s="43" t="n">
        <f aca="false">(AW88-AW87)/AW87</f>
        <v>-0.000407656615368989</v>
      </c>
      <c r="AZ88" s="48" t="n">
        <f aca="false">workers_and_wage_central!B76</f>
        <v>7458.97192309056</v>
      </c>
      <c r="BA88" s="43" t="n">
        <f aca="false">(AZ88-AZ87)/AZ87</f>
        <v>0.00634717974674194</v>
      </c>
      <c r="BB88" s="7"/>
      <c r="BC88" s="7"/>
      <c r="BD88" s="7"/>
      <c r="BE88" s="7"/>
      <c r="BF88" s="7" t="n">
        <f aca="false">BF87*(1+AY88)*(1+BA88)*(1-BE88)</f>
        <v>118.358104328328</v>
      </c>
      <c r="BG88" s="7"/>
      <c r="BH88" s="0" t="n">
        <f aca="false">BH87+1</f>
        <v>57</v>
      </c>
      <c r="BI88" s="43" t="n">
        <f aca="false">T95/AG95</f>
        <v>0.0141508437822358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8" t="n">
        <f aca="false">'Central pensions'!Q89</f>
        <v>125206402.815888</v>
      </c>
      <c r="E89" s="8"/>
      <c r="F89" s="42" t="n">
        <f aca="false">'Central pensions'!I89</f>
        <v>22757745.8081509</v>
      </c>
      <c r="G89" s="8" t="n">
        <f aca="false">'Central pensions'!K89</f>
        <v>2939020.89730082</v>
      </c>
      <c r="H89" s="8" t="n">
        <f aca="false">'Central pensions'!V89</f>
        <v>16169625.8255931</v>
      </c>
      <c r="I89" s="42" t="n">
        <f aca="false">'Central pensions'!M89</f>
        <v>90897.5535247703</v>
      </c>
      <c r="J89" s="8" t="n">
        <f aca="false">'Central pensions'!W89</f>
        <v>500091.520379183</v>
      </c>
      <c r="K89" s="8"/>
      <c r="L89" s="42" t="n">
        <f aca="false">'Central pensions'!N89</f>
        <v>2357008.88330598</v>
      </c>
      <c r="M89" s="42"/>
      <c r="N89" s="42" t="n">
        <f aca="false">'Central pensions'!L89</f>
        <v>1062595.70571073</v>
      </c>
      <c r="O89" s="8"/>
      <c r="P89" s="8" t="n">
        <f aca="false">'Central pensions'!X89</f>
        <v>18076618.356625</v>
      </c>
      <c r="Q89" s="42"/>
      <c r="R89" s="42" t="n">
        <f aca="false">'Central SIPA income'!G84</f>
        <v>23242820.4308588</v>
      </c>
      <c r="S89" s="42"/>
      <c r="T89" s="8" t="n">
        <f aca="false">'Central SIPA income'!J84</f>
        <v>88870938.4121483</v>
      </c>
      <c r="U89" s="8"/>
      <c r="V89" s="42" t="n">
        <f aca="false">'Central SIPA income'!F84</f>
        <v>167995.162851093</v>
      </c>
      <c r="W89" s="42"/>
      <c r="X89" s="42" t="n">
        <f aca="false">'Central SIPA income'!M84</f>
        <v>421955.414732534</v>
      </c>
      <c r="Y89" s="8"/>
      <c r="Z89" s="8" t="n">
        <f aca="false">R89+V89-N89-L89-F89</f>
        <v>-2766534.80345766</v>
      </c>
      <c r="AA89" s="8"/>
      <c r="AB89" s="8" t="n">
        <f aca="false">T89-P89-D89</f>
        <v>-54412082.7603649</v>
      </c>
      <c r="AC89" s="23"/>
      <c r="AD89" s="8"/>
      <c r="AE89" s="8"/>
      <c r="AF89" s="8"/>
      <c r="AG89" s="8" t="n">
        <f aca="false">BF89/100*$AG$37</f>
        <v>6258166940.95778</v>
      </c>
      <c r="AH89" s="43" t="n">
        <f aca="false">(AG89-AG88)/AG88</f>
        <v>0.00692136364609028</v>
      </c>
      <c r="AI89" s="43" t="n">
        <f aca="false">(AG89-AG85)/AG85</f>
        <v>0.0195602122085948</v>
      </c>
      <c r="AJ89" s="43" t="n">
        <f aca="false">AB89/AG89</f>
        <v>-0.00869457195273181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13213884</v>
      </c>
      <c r="AY89" s="43" t="n">
        <f aca="false">(AW89-AW88)/AW88</f>
        <v>0.00502127151442459</v>
      </c>
      <c r="AZ89" s="48" t="n">
        <f aca="false">workers_and_wage_central!B77</f>
        <v>7473.0738473613</v>
      </c>
      <c r="BA89" s="43" t="n">
        <f aca="false">(AZ89-AZ88)/AZ88</f>
        <v>0.00189059892115759</v>
      </c>
      <c r="BB89" s="7"/>
      <c r="BC89" s="7"/>
      <c r="BD89" s="7"/>
      <c r="BE89" s="7"/>
      <c r="BF89" s="7" t="n">
        <f aca="false">BF88*(1+AY89)*(1+BA89)*(1-BE89)</f>
        <v>119.177303808846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0.0120465498323491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125356936.48618</v>
      </c>
      <c r="E90" s="6"/>
      <c r="F90" s="35" t="n">
        <f aca="false">'Central pensions'!I90</f>
        <v>22785107.0846273</v>
      </c>
      <c r="G90" s="6" t="n">
        <f aca="false">'Central pensions'!K90</f>
        <v>3003114.17578163</v>
      </c>
      <c r="H90" s="6" t="n">
        <f aca="false">'Central pensions'!V90</f>
        <v>16522248.1332201</v>
      </c>
      <c r="I90" s="35" t="n">
        <f aca="false">'Central pensions'!M90</f>
        <v>92879.8198695402</v>
      </c>
      <c r="J90" s="6" t="n">
        <f aca="false">'Central pensions'!W90</f>
        <v>510997.364944981</v>
      </c>
      <c r="K90" s="6"/>
      <c r="L90" s="35" t="n">
        <f aca="false">'Central pensions'!N90</f>
        <v>2869194.93088339</v>
      </c>
      <c r="M90" s="35"/>
      <c r="N90" s="35" t="n">
        <f aca="false">'Central pensions'!L90</f>
        <v>1064900.81211506</v>
      </c>
      <c r="O90" s="6"/>
      <c r="P90" s="6" t="n">
        <f aca="false">'Central pensions'!X90</f>
        <v>20747036.2076545</v>
      </c>
      <c r="Q90" s="35"/>
      <c r="R90" s="35" t="n">
        <f aca="false">'Central SIPA income'!G85</f>
        <v>19803495.6717486</v>
      </c>
      <c r="S90" s="35"/>
      <c r="T90" s="6" t="n">
        <f aca="false">'Central SIPA income'!J85</f>
        <v>75720382.1035666</v>
      </c>
      <c r="U90" s="6"/>
      <c r="V90" s="35" t="n">
        <f aca="false">'Central SIPA income'!F85</f>
        <v>163696.212996846</v>
      </c>
      <c r="W90" s="35"/>
      <c r="X90" s="35" t="n">
        <f aca="false">'Central SIPA income'!M85</f>
        <v>411157.692120301</v>
      </c>
      <c r="Y90" s="6"/>
      <c r="Z90" s="6" t="n">
        <f aca="false">R90+V90-N90-L90-F90</f>
        <v>-6752010.94288027</v>
      </c>
      <c r="AA90" s="6"/>
      <c r="AB90" s="6" t="n">
        <f aca="false">T90-P90-D90</f>
        <v>-70383590.5902675</v>
      </c>
      <c r="AC90" s="23"/>
      <c r="AD90" s="6"/>
      <c r="AE90" s="6"/>
      <c r="AF90" s="6"/>
      <c r="AG90" s="6" t="n">
        <f aca="false">BF90/100*$AG$37</f>
        <v>6255961061.42035</v>
      </c>
      <c r="AH90" s="36" t="n">
        <f aca="false">(AG90-AG89)/AG89</f>
        <v>-0.000352480136475086</v>
      </c>
      <c r="AI90" s="36"/>
      <c r="AJ90" s="36" t="n">
        <f aca="false">AB90/AG90</f>
        <v>-0.0112506439696873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0.00214775878056666</v>
      </c>
      <c r="AV90" s="5"/>
      <c r="AW90" s="40" t="n">
        <f aca="false">workers_and_wage_central!C78</f>
        <v>13223606</v>
      </c>
      <c r="AX90" s="5"/>
      <c r="AY90" s="36" t="n">
        <f aca="false">(AW90-AW89)/AW89</f>
        <v>0.000735741285453997</v>
      </c>
      <c r="AZ90" s="41" t="n">
        <f aca="false">workers_and_wage_central!B78</f>
        <v>7464.94746722631</v>
      </c>
      <c r="BA90" s="36" t="n">
        <f aca="false">(AZ90-AZ89)/AZ89</f>
        <v>-0.00108742136113897</v>
      </c>
      <c r="BB90" s="5"/>
      <c r="BC90" s="5"/>
      <c r="BD90" s="5"/>
      <c r="BE90" s="5"/>
      <c r="BF90" s="5" t="n">
        <f aca="false">BF89*(1+AY90)*(1+BA90)*(1-BE90)</f>
        <v>119.135296176535</v>
      </c>
      <c r="BG90" s="5"/>
      <c r="BH90" s="5" t="n">
        <f aca="false">BH89+1</f>
        <v>59</v>
      </c>
      <c r="BI90" s="36" t="n">
        <f aca="false">T97/AG97</f>
        <v>0.0142283536112319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8" t="n">
        <f aca="false">'Central pensions'!Q91</f>
        <v>126190491.432837</v>
      </c>
      <c r="E91" s="8"/>
      <c r="F91" s="42" t="n">
        <f aca="false">'Central pensions'!I91</f>
        <v>22936615.5631597</v>
      </c>
      <c r="G91" s="8" t="n">
        <f aca="false">'Central pensions'!K91</f>
        <v>3104666.48916649</v>
      </c>
      <c r="H91" s="8" t="n">
        <f aca="false">'Central pensions'!V91</f>
        <v>17080958.9986871</v>
      </c>
      <c r="I91" s="42" t="n">
        <f aca="false">'Central pensions'!M91</f>
        <v>96020.6130670104</v>
      </c>
      <c r="J91" s="8" t="n">
        <f aca="false">'Central pensions'!W91</f>
        <v>528277.082433653</v>
      </c>
      <c r="K91" s="8"/>
      <c r="L91" s="42" t="n">
        <f aca="false">'Central pensions'!N91</f>
        <v>2319700.67673339</v>
      </c>
      <c r="M91" s="42"/>
      <c r="N91" s="42" t="n">
        <f aca="false">'Central pensions'!L91</f>
        <v>1073511.59570019</v>
      </c>
      <c r="O91" s="8"/>
      <c r="P91" s="8" t="n">
        <f aca="false">'Central pensions'!X91</f>
        <v>17943081.9013779</v>
      </c>
      <c r="Q91" s="42"/>
      <c r="R91" s="42" t="n">
        <f aca="false">'Central SIPA income'!G86</f>
        <v>23245393.0736125</v>
      </c>
      <c r="S91" s="42"/>
      <c r="T91" s="8" t="n">
        <f aca="false">'Central SIPA income'!J86</f>
        <v>88880775.1346924</v>
      </c>
      <c r="U91" s="8"/>
      <c r="V91" s="42" t="n">
        <f aca="false">'Central SIPA income'!F86</f>
        <v>167099.111379797</v>
      </c>
      <c r="W91" s="42"/>
      <c r="X91" s="42" t="n">
        <f aca="false">'Central SIPA income'!M86</f>
        <v>419704.791775446</v>
      </c>
      <c r="Y91" s="8"/>
      <c r="Z91" s="8" t="n">
        <f aca="false">R91+V91-N91-L91-F91</f>
        <v>-2917335.65060095</v>
      </c>
      <c r="AA91" s="8"/>
      <c r="AB91" s="8" t="n">
        <f aca="false">T91-P91-D91</f>
        <v>-55252798.1995224</v>
      </c>
      <c r="AC91" s="23"/>
      <c r="AD91" s="8"/>
      <c r="AE91" s="8"/>
      <c r="AF91" s="8"/>
      <c r="AG91" s="8" t="n">
        <f aca="false">BF91/100*$AG$37</f>
        <v>6265206580.34052</v>
      </c>
      <c r="AH91" s="43" t="n">
        <f aca="false">(AG91-AG90)/AG90</f>
        <v>0.00147787347609793</v>
      </c>
      <c r="AI91" s="43"/>
      <c r="AJ91" s="43" t="n">
        <f aca="false">AB91/AG91</f>
        <v>-0.00881899064156946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13253102</v>
      </c>
      <c r="AX91" s="7"/>
      <c r="AY91" s="43" t="n">
        <f aca="false">(AW91-AW90)/AW90</f>
        <v>0.00223055647604746</v>
      </c>
      <c r="AZ91" s="48" t="n">
        <f aca="false">workers_and_wage_central!B79</f>
        <v>7459.34123319384</v>
      </c>
      <c r="BA91" s="43" t="n">
        <f aca="false">(AZ91-AZ90)/AZ90</f>
        <v>-0.00075100783456065</v>
      </c>
      <c r="BB91" s="7"/>
      <c r="BC91" s="7"/>
      <c r="BD91" s="7"/>
      <c r="BE91" s="7"/>
      <c r="BF91" s="7" t="n">
        <f aca="false">BF90*(1+AY91)*(1+BA91)*(1-BE91)</f>
        <v>119.311363070821</v>
      </c>
      <c r="BG91" s="7"/>
      <c r="BH91" s="7" t="n">
        <f aca="false">BH90+1</f>
        <v>60</v>
      </c>
      <c r="BI91" s="43" t="n">
        <f aca="false">T98/AG98</f>
        <v>0.0121466949005681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8" t="n">
        <f aca="false">'Central pensions'!Q92</f>
        <v>126437164.498942</v>
      </c>
      <c r="E92" s="8"/>
      <c r="F92" s="42" t="n">
        <f aca="false">'Central pensions'!I92</f>
        <v>22981451.3128488</v>
      </c>
      <c r="G92" s="8" t="n">
        <f aca="false">'Central pensions'!K92</f>
        <v>3138840.57186216</v>
      </c>
      <c r="H92" s="8" t="n">
        <f aca="false">'Central pensions'!V92</f>
        <v>17268974.7186942</v>
      </c>
      <c r="I92" s="42" t="n">
        <f aca="false">'Central pensions'!M92</f>
        <v>97077.5434596497</v>
      </c>
      <c r="J92" s="8" t="n">
        <f aca="false">'Central pensions'!W92</f>
        <v>534092.001609073</v>
      </c>
      <c r="K92" s="8"/>
      <c r="L92" s="42" t="n">
        <f aca="false">'Central pensions'!N92</f>
        <v>2324428.60436393</v>
      </c>
      <c r="M92" s="42"/>
      <c r="N92" s="42" t="n">
        <f aca="false">'Central pensions'!L92</f>
        <v>1077206.18790285</v>
      </c>
      <c r="O92" s="8"/>
      <c r="P92" s="8" t="n">
        <f aca="false">'Central pensions'!X92</f>
        <v>17987941.6965464</v>
      </c>
      <c r="Q92" s="42"/>
      <c r="R92" s="42" t="n">
        <f aca="false">'Central SIPA income'!G87</f>
        <v>19864339.4795332</v>
      </c>
      <c r="S92" s="42"/>
      <c r="T92" s="8" t="n">
        <f aca="false">'Central SIPA income'!J87</f>
        <v>75953023.6760671</v>
      </c>
      <c r="U92" s="8"/>
      <c r="V92" s="42" t="n">
        <f aca="false">'Central SIPA income'!F87</f>
        <v>166237.829808042</v>
      </c>
      <c r="W92" s="42"/>
      <c r="X92" s="42" t="n">
        <f aca="false">'Central SIPA income'!M87</f>
        <v>417541.500781565</v>
      </c>
      <c r="Y92" s="8"/>
      <c r="Z92" s="8" t="n">
        <f aca="false">R92+V92-N92-L92-F92</f>
        <v>-6352508.79577441</v>
      </c>
      <c r="AA92" s="8"/>
      <c r="AB92" s="8" t="n">
        <f aca="false">T92-P92-D92</f>
        <v>-68472082.5194211</v>
      </c>
      <c r="AC92" s="23"/>
      <c r="AD92" s="8"/>
      <c r="AE92" s="8"/>
      <c r="AF92" s="8"/>
      <c r="AG92" s="8" t="n">
        <f aca="false">BF92/100*$AG$37</f>
        <v>6271200340.56257</v>
      </c>
      <c r="AH92" s="43" t="n">
        <f aca="false">(AG92-AG91)/AG91</f>
        <v>0.000956673997128583</v>
      </c>
      <c r="AI92" s="43"/>
      <c r="AJ92" s="43" t="n">
        <f aca="false">AB92/AG92</f>
        <v>-0.0109184970661101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  <c r="AW92" s="47" t="n">
        <f aca="false">workers_and_wage_central!C80</f>
        <v>13265660</v>
      </c>
      <c r="AY92" s="43" t="n">
        <f aca="false">(AW92-AW91)/AW91</f>
        <v>0.000947551750526028</v>
      </c>
      <c r="AZ92" s="48" t="n">
        <f aca="false">workers_and_wage_central!B80</f>
        <v>7459.40921472804</v>
      </c>
      <c r="BA92" s="43" t="n">
        <f aca="false">(AZ92-AZ91)/AZ91</f>
        <v>9.11361098451001E-006</v>
      </c>
      <c r="BB92" s="7"/>
      <c r="BC92" s="7"/>
      <c r="BD92" s="7"/>
      <c r="BE92" s="7"/>
      <c r="BF92" s="7" t="n">
        <f aca="false">BF91*(1+AY92)*(1+BA92)*(1-BE92)</f>
        <v>119.425505149433</v>
      </c>
      <c r="BG92" s="7"/>
      <c r="BH92" s="0" t="n">
        <f aca="false">BH91+1</f>
        <v>61</v>
      </c>
      <c r="BI92" s="43" t="n">
        <f aca="false">T99/AG99</f>
        <v>0.0142189344880301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8" t="n">
        <f aca="false">'Central pensions'!Q93</f>
        <v>126575219.355827</v>
      </c>
      <c r="E93" s="8"/>
      <c r="F93" s="42" t="n">
        <f aca="false">'Central pensions'!I93</f>
        <v>23006544.4172742</v>
      </c>
      <c r="G93" s="8" t="n">
        <f aca="false">'Central pensions'!K93</f>
        <v>3192771.19105121</v>
      </c>
      <c r="H93" s="8" t="n">
        <f aca="false">'Central pensions'!V93</f>
        <v>17565685.0733672</v>
      </c>
      <c r="I93" s="42" t="n">
        <f aca="false">'Central pensions'!M93</f>
        <v>98745.5007541603</v>
      </c>
      <c r="J93" s="8" t="n">
        <f aca="false">'Central pensions'!W93</f>
        <v>543268.610516507</v>
      </c>
      <c r="K93" s="8"/>
      <c r="L93" s="42" t="n">
        <f aca="false">'Central pensions'!N93</f>
        <v>2319351.62034761</v>
      </c>
      <c r="M93" s="42"/>
      <c r="N93" s="42" t="n">
        <f aca="false">'Central pensions'!L93</f>
        <v>1079522.11297504</v>
      </c>
      <c r="O93" s="8"/>
      <c r="P93" s="8" t="n">
        <f aca="false">'Central pensions'!X93</f>
        <v>17974338.7387896</v>
      </c>
      <c r="Q93" s="42"/>
      <c r="R93" s="42" t="n">
        <f aca="false">'Central SIPA income'!G88</f>
        <v>23455876.5232701</v>
      </c>
      <c r="S93" s="42"/>
      <c r="T93" s="8" t="n">
        <f aca="false">'Central SIPA income'!J88</f>
        <v>89685576.8474166</v>
      </c>
      <c r="U93" s="8"/>
      <c r="V93" s="42" t="n">
        <f aca="false">'Central SIPA income'!F88</f>
        <v>163579.213167689</v>
      </c>
      <c r="W93" s="42"/>
      <c r="X93" s="42" t="n">
        <f aca="false">'Central SIPA income'!M88</f>
        <v>410863.822281445</v>
      </c>
      <c r="Y93" s="8"/>
      <c r="Z93" s="8" t="n">
        <f aca="false">R93+V93-N93-L93-F93</f>
        <v>-2785962.41415903</v>
      </c>
      <c r="AA93" s="8"/>
      <c r="AB93" s="8" t="n">
        <f aca="false">T93-P93-D93</f>
        <v>-54863981.2472004</v>
      </c>
      <c r="AC93" s="23"/>
      <c r="AD93" s="8"/>
      <c r="AE93" s="8"/>
      <c r="AF93" s="8"/>
      <c r="AG93" s="8" t="n">
        <f aca="false">BF93/100*$AG$37</f>
        <v>6312019381.5558</v>
      </c>
      <c r="AH93" s="43" t="n">
        <f aca="false">(AG93-AG92)/AG92</f>
        <v>0.00650896778551519</v>
      </c>
      <c r="AI93" s="43" t="n">
        <f aca="false">(AG93-AG89)/AG89</f>
        <v>0.00860514606051472</v>
      </c>
      <c r="AJ93" s="43" t="n">
        <f aca="false">AB93/AG93</f>
        <v>-0.00869198554863711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13329399</v>
      </c>
      <c r="AY93" s="43" t="n">
        <f aca="false">(AW93-AW92)/AW92</f>
        <v>0.00480481182240461</v>
      </c>
      <c r="AZ93" s="48" t="n">
        <f aca="false">workers_and_wage_central!B81</f>
        <v>7472.06042473917</v>
      </c>
      <c r="BA93" s="43" t="n">
        <f aca="false">(AZ93-AZ92)/AZ92</f>
        <v>0.00169600696877596</v>
      </c>
      <c r="BB93" s="7"/>
      <c r="BC93" s="7"/>
      <c r="BD93" s="7"/>
      <c r="BE93" s="7"/>
      <c r="BF93" s="7" t="n">
        <f aca="false">BF92*(1+AY93)*(1+BA93)*(1-BE93)</f>
        <v>120.20284191522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0.0121055094544209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127106236.875998</v>
      </c>
      <c r="E94" s="6"/>
      <c r="F94" s="35" t="n">
        <f aca="false">'Central pensions'!I94</f>
        <v>23103063.1373391</v>
      </c>
      <c r="G94" s="6" t="n">
        <f aca="false">'Central pensions'!K94</f>
        <v>3252794.92460828</v>
      </c>
      <c r="H94" s="6" t="n">
        <f aca="false">'Central pensions'!V94</f>
        <v>17895917.9455337</v>
      </c>
      <c r="I94" s="35" t="n">
        <f aca="false">'Central pensions'!M94</f>
        <v>100601.9048848</v>
      </c>
      <c r="J94" s="6" t="n">
        <f aca="false">'Central pensions'!W94</f>
        <v>553481.998315517</v>
      </c>
      <c r="K94" s="6"/>
      <c r="L94" s="35" t="n">
        <f aca="false">'Central pensions'!N94</f>
        <v>2819524.10849031</v>
      </c>
      <c r="M94" s="35"/>
      <c r="N94" s="35" t="n">
        <f aca="false">'Central pensions'!L94</f>
        <v>1085284.061798</v>
      </c>
      <c r="O94" s="6"/>
      <c r="P94" s="6" t="n">
        <f aca="false">'Central pensions'!X94</f>
        <v>20601436.6998562</v>
      </c>
      <c r="Q94" s="35"/>
      <c r="R94" s="35" t="n">
        <f aca="false">'Central SIPA income'!G89</f>
        <v>20003166.4017995</v>
      </c>
      <c r="S94" s="35"/>
      <c r="T94" s="6" t="n">
        <f aca="false">'Central SIPA income'!J89</f>
        <v>76483840.4457178</v>
      </c>
      <c r="U94" s="6"/>
      <c r="V94" s="35" t="n">
        <f aca="false">'Central SIPA income'!F89</f>
        <v>161396.128453305</v>
      </c>
      <c r="W94" s="35"/>
      <c r="X94" s="35" t="n">
        <f aca="false">'Central SIPA income'!M89</f>
        <v>405380.5428797</v>
      </c>
      <c r="Y94" s="6"/>
      <c r="Z94" s="6" t="n">
        <f aca="false">R94+V94-N94-L94-F94</f>
        <v>-6843308.77737464</v>
      </c>
      <c r="AA94" s="6"/>
      <c r="AB94" s="6" t="n">
        <f aca="false">T94-P94-D94</f>
        <v>-71223833.1301367</v>
      </c>
      <c r="AC94" s="23"/>
      <c r="AD94" s="6"/>
      <c r="AE94" s="6"/>
      <c r="AF94" s="6"/>
      <c r="AG94" s="6" t="n">
        <f aca="false">BF94/100*$AG$37</f>
        <v>6320996805.99793</v>
      </c>
      <c r="AH94" s="36" t="n">
        <f aca="false">(AG94-AG93)/AG93</f>
        <v>0.00142227453679275</v>
      </c>
      <c r="AI94" s="36"/>
      <c r="AJ94" s="36" t="n">
        <f aca="false">AB94/AG94</f>
        <v>-0.011267816661852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0.00295222191010436</v>
      </c>
      <c r="AV94" s="5"/>
      <c r="AW94" s="40" t="n">
        <f aca="false">workers_and_wage_central!C82</f>
        <v>13287917</v>
      </c>
      <c r="AX94" s="5"/>
      <c r="AY94" s="36" t="n">
        <f aca="false">(AW94-AW93)/AW93</f>
        <v>-0.00311206829355172</v>
      </c>
      <c r="AZ94" s="41" t="n">
        <f aca="false">workers_and_wage_central!B82</f>
        <v>7506.04707713732</v>
      </c>
      <c r="BA94" s="36" t="n">
        <f aca="false">(AZ94-AZ93)/AZ93</f>
        <v>0.00454849806696208</v>
      </c>
      <c r="BB94" s="5"/>
      <c r="BC94" s="5"/>
      <c r="BD94" s="5"/>
      <c r="BE94" s="5"/>
      <c r="BF94" s="5" t="n">
        <f aca="false">BF93*(1+AY94)*(1+BA94)*(1-BE94)</f>
        <v>120.373803356526</v>
      </c>
      <c r="BG94" s="5"/>
      <c r="BH94" s="5" t="n">
        <f aca="false">BH93+1</f>
        <v>63</v>
      </c>
      <c r="BI94" s="36" t="n">
        <f aca="false">T101/AG101</f>
        <v>0.0142881846233974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8" t="n">
        <f aca="false">'Central pensions'!Q95</f>
        <v>127125449.64521</v>
      </c>
      <c r="E95" s="8"/>
      <c r="F95" s="42" t="n">
        <f aca="false">'Central pensions'!I95</f>
        <v>23106555.2855692</v>
      </c>
      <c r="G95" s="8" t="n">
        <f aca="false">'Central pensions'!K95</f>
        <v>3339580.02536424</v>
      </c>
      <c r="H95" s="8" t="n">
        <f aca="false">'Central pensions'!V95</f>
        <v>18373383.9641486</v>
      </c>
      <c r="I95" s="42" t="n">
        <f aca="false">'Central pensions'!M95</f>
        <v>103285.9801659</v>
      </c>
      <c r="J95" s="8" t="n">
        <f aca="false">'Central pensions'!W95</f>
        <v>568248.98858189</v>
      </c>
      <c r="K95" s="8"/>
      <c r="L95" s="42" t="n">
        <f aca="false">'Central pensions'!N95</f>
        <v>2390408.27094233</v>
      </c>
      <c r="M95" s="42"/>
      <c r="N95" s="42" t="n">
        <f aca="false">'Central pensions'!L95</f>
        <v>1086529.3584356</v>
      </c>
      <c r="O95" s="8"/>
      <c r="P95" s="8" t="n">
        <f aca="false">'Central pensions'!X95</f>
        <v>18381603.8335671</v>
      </c>
      <c r="Q95" s="42"/>
      <c r="R95" s="42" t="n">
        <f aca="false">'Central SIPA income'!G90</f>
        <v>23497903.9269305</v>
      </c>
      <c r="S95" s="42"/>
      <c r="T95" s="8" t="n">
        <f aca="false">'Central SIPA income'!J90</f>
        <v>89846272.2678987</v>
      </c>
      <c r="U95" s="8"/>
      <c r="V95" s="42" t="n">
        <f aca="false">'Central SIPA income'!F90</f>
        <v>170961.459493669</v>
      </c>
      <c r="W95" s="42"/>
      <c r="X95" s="42" t="n">
        <f aca="false">'Central SIPA income'!M90</f>
        <v>429405.896691633</v>
      </c>
      <c r="Y95" s="8"/>
      <c r="Z95" s="8" t="n">
        <f aca="false">R95+V95-N95-L95-F95</f>
        <v>-2914627.52852289</v>
      </c>
      <c r="AA95" s="8"/>
      <c r="AB95" s="8" t="n">
        <f aca="false">T95-P95-D95</f>
        <v>-55660781.210878</v>
      </c>
      <c r="AC95" s="23"/>
      <c r="AD95" s="8"/>
      <c r="AE95" s="8"/>
      <c r="AF95" s="8"/>
      <c r="AG95" s="8" t="n">
        <f aca="false">BF95/100*$AG$37</f>
        <v>6349181267.95285</v>
      </c>
      <c r="AH95" s="43" t="n">
        <f aca="false">(AG95-AG94)/AG94</f>
        <v>0.00445886350206251</v>
      </c>
      <c r="AI95" s="43"/>
      <c r="AJ95" s="43" t="n">
        <f aca="false">AB95/AG95</f>
        <v>-0.008766607671421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13360827</v>
      </c>
      <c r="AX95" s="7"/>
      <c r="AY95" s="43" t="n">
        <f aca="false">(AW95-AW94)/AW94</f>
        <v>0.00548693975135456</v>
      </c>
      <c r="AZ95" s="48" t="n">
        <f aca="false">workers_and_wage_central!B83</f>
        <v>7498.3723989083</v>
      </c>
      <c r="BA95" s="43" t="n">
        <f aca="false">(AZ95-AZ94)/AZ94</f>
        <v>-0.00102246603973435</v>
      </c>
      <c r="BB95" s="7"/>
      <c r="BC95" s="7"/>
      <c r="BD95" s="7"/>
      <c r="BE95" s="7"/>
      <c r="BF95" s="7" t="n">
        <f aca="false">BF94*(1+AY95)*(1+BA95)*(1-BE95)</f>
        <v>120.910533714917</v>
      </c>
      <c r="BG95" s="7"/>
      <c r="BH95" s="7" t="n">
        <f aca="false">BH94+1</f>
        <v>64</v>
      </c>
      <c r="BI95" s="43" t="n">
        <f aca="false">T102/AG102</f>
        <v>0.0121455925371391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8" t="n">
        <f aca="false">'Central pensions'!Q96</f>
        <v>127621816.64675</v>
      </c>
      <c r="E96" s="8"/>
      <c r="F96" s="42" t="n">
        <f aca="false">'Central pensions'!I96</f>
        <v>23196775.8637069</v>
      </c>
      <c r="G96" s="8" t="n">
        <f aca="false">'Central pensions'!K96</f>
        <v>3363782.84554435</v>
      </c>
      <c r="H96" s="8" t="n">
        <f aca="false">'Central pensions'!V96</f>
        <v>18506540.7397931</v>
      </c>
      <c r="I96" s="42" t="n">
        <f aca="false">'Central pensions'!M96</f>
        <v>104034.52099622</v>
      </c>
      <c r="J96" s="8" t="n">
        <f aca="false">'Central pensions'!W96</f>
        <v>572367.239375062</v>
      </c>
      <c r="K96" s="8"/>
      <c r="L96" s="42" t="n">
        <f aca="false">'Central pensions'!N96</f>
        <v>2350792.6056734</v>
      </c>
      <c r="M96" s="42"/>
      <c r="N96" s="42" t="n">
        <f aca="false">'Central pensions'!L96</f>
        <v>1091593.25423218</v>
      </c>
      <c r="O96" s="8"/>
      <c r="P96" s="8" t="n">
        <f aca="false">'Central pensions'!X96</f>
        <v>18203898.0187436</v>
      </c>
      <c r="Q96" s="42"/>
      <c r="R96" s="42" t="n">
        <f aca="false">'Central SIPA income'!G91</f>
        <v>19981541.7196043</v>
      </c>
      <c r="S96" s="42"/>
      <c r="T96" s="8" t="n">
        <f aca="false">'Central SIPA income'!J91</f>
        <v>76401156.5990963</v>
      </c>
      <c r="U96" s="8"/>
      <c r="V96" s="42" t="n">
        <f aca="false">'Central SIPA income'!F91</f>
        <v>175731.818099066</v>
      </c>
      <c r="W96" s="42"/>
      <c r="X96" s="42" t="n">
        <f aca="false">'Central SIPA income'!M91</f>
        <v>441387.662175841</v>
      </c>
      <c r="Y96" s="8"/>
      <c r="Z96" s="8" t="n">
        <f aca="false">R96+V96-N96-L96-F96</f>
        <v>-6481888.18590921</v>
      </c>
      <c r="AA96" s="8"/>
      <c r="AB96" s="8" t="n">
        <f aca="false">T96-P96-D96</f>
        <v>-69424558.0663969</v>
      </c>
      <c r="AC96" s="23"/>
      <c r="AD96" s="8"/>
      <c r="AE96" s="8"/>
      <c r="AF96" s="8"/>
      <c r="AG96" s="8" t="n">
        <f aca="false">BF96/100*$AG$37</f>
        <v>6342160839.60682</v>
      </c>
      <c r="AH96" s="43" t="n">
        <f aca="false">(AG96-AG95)/AG95</f>
        <v>-0.00110572183243062</v>
      </c>
      <c r="AI96" s="43"/>
      <c r="AJ96" s="43" t="n">
        <f aca="false">AB96/AG96</f>
        <v>-0.0109465148901365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8"/>
      <c r="AW96" s="47" t="n">
        <f aca="false">workers_and_wage_central!C84</f>
        <v>13388851</v>
      </c>
      <c r="AY96" s="43" t="n">
        <f aca="false">(AW96-AW95)/AW95</f>
        <v>0.00209747495420755</v>
      </c>
      <c r="AZ96" s="48" t="n">
        <f aca="false">workers_and_wage_central!B84</f>
        <v>7474.40390984061</v>
      </c>
      <c r="BA96" s="43" t="n">
        <f aca="false">(AZ96-AZ95)/AZ95</f>
        <v>-0.0031964922242565</v>
      </c>
      <c r="BB96" s="7"/>
      <c r="BC96" s="7"/>
      <c r="BD96" s="7"/>
      <c r="BE96" s="7"/>
      <c r="BF96" s="7" t="n">
        <f aca="false">BF95*(1+AY96)*(1+BA96)*(1-BE96)</f>
        <v>120.776840298017</v>
      </c>
      <c r="BG96" s="7"/>
      <c r="BH96" s="0" t="n">
        <f aca="false">BH95+1</f>
        <v>65</v>
      </c>
      <c r="BI96" s="43" t="n">
        <f aca="false">T103/AG103</f>
        <v>0.0142436212863746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8" t="n">
        <f aca="false">'Central pensions'!Q97</f>
        <v>127598392.067125</v>
      </c>
      <c r="E97" s="8"/>
      <c r="F97" s="42" t="n">
        <f aca="false">'Central pensions'!I97</f>
        <v>23192518.1690782</v>
      </c>
      <c r="G97" s="8" t="n">
        <f aca="false">'Central pensions'!K97</f>
        <v>3388421.11552981</v>
      </c>
      <c r="H97" s="8" t="n">
        <f aca="false">'Central pensions'!V97</f>
        <v>18642093.2317882</v>
      </c>
      <c r="I97" s="42" t="n">
        <f aca="false">'Central pensions'!M97</f>
        <v>104796.52934628</v>
      </c>
      <c r="J97" s="8" t="n">
        <f aca="false">'Central pensions'!W97</f>
        <v>576559.58448828</v>
      </c>
      <c r="K97" s="8"/>
      <c r="L97" s="42" t="n">
        <f aca="false">'Central pensions'!N97</f>
        <v>2327671.83796113</v>
      </c>
      <c r="M97" s="42"/>
      <c r="N97" s="42" t="n">
        <f aca="false">'Central pensions'!L97</f>
        <v>1092156.65566892</v>
      </c>
      <c r="O97" s="8"/>
      <c r="P97" s="8" t="n">
        <f aca="false">'Central pensions'!X97</f>
        <v>18087023.9136478</v>
      </c>
      <c r="Q97" s="42"/>
      <c r="R97" s="42" t="n">
        <f aca="false">'Central SIPA income'!G92</f>
        <v>23766480.2316774</v>
      </c>
      <c r="S97" s="42"/>
      <c r="T97" s="8" t="n">
        <f aca="false">'Central SIPA income'!J92</f>
        <v>90873197.0470634</v>
      </c>
      <c r="U97" s="8"/>
      <c r="V97" s="42" t="n">
        <f aca="false">'Central SIPA income'!F92</f>
        <v>172720.951453233</v>
      </c>
      <c r="W97" s="42"/>
      <c r="X97" s="42" t="n">
        <f aca="false">'Central SIPA income'!M92</f>
        <v>433825.23321845</v>
      </c>
      <c r="Y97" s="8"/>
      <c r="Z97" s="8" t="n">
        <f aca="false">R97+V97-N97-L97-F97</f>
        <v>-2673145.47957757</v>
      </c>
      <c r="AA97" s="8"/>
      <c r="AB97" s="8" t="n">
        <f aca="false">T97-P97-D97</f>
        <v>-54812218.9337096</v>
      </c>
      <c r="AC97" s="23"/>
      <c r="AD97" s="8"/>
      <c r="AE97" s="8"/>
      <c r="AF97" s="8"/>
      <c r="AG97" s="8" t="n">
        <f aca="false">BF97/100*$AG$37</f>
        <v>6386768246.70198</v>
      </c>
      <c r="AH97" s="43" t="n">
        <f aca="false">(AG97-AG96)/AG96</f>
        <v>0.00703347143399281</v>
      </c>
      <c r="AI97" s="43" t="n">
        <f aca="false">(AG97-AG93)/AG93</f>
        <v>0.0118423060240588</v>
      </c>
      <c r="AJ97" s="43" t="n">
        <f aca="false">AB97/AG97</f>
        <v>-0.00858215247782221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13354576</v>
      </c>
      <c r="AY97" s="43" t="n">
        <f aca="false">(AW97-AW96)/AW96</f>
        <v>-0.00255996575060847</v>
      </c>
      <c r="AZ97" s="48" t="n">
        <f aca="false">workers_and_wage_central!B85</f>
        <v>7546.29316828145</v>
      </c>
      <c r="BA97" s="43" t="n">
        <f aca="false">(AZ97-AZ96)/AZ96</f>
        <v>0.00961805908644995</v>
      </c>
      <c r="BB97" s="7"/>
      <c r="BC97" s="7"/>
      <c r="BD97" s="7"/>
      <c r="BE97" s="7"/>
      <c r="BF97" s="7" t="n">
        <f aca="false">BF96*(1+AY97)*(1+BA97)*(1-BE97)</f>
        <v>121.626320754141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0.012161591515265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127164060.301073</v>
      </c>
      <c r="E98" s="6"/>
      <c r="F98" s="35" t="n">
        <f aca="false">'Central pensions'!I98</f>
        <v>23113573.2293153</v>
      </c>
      <c r="G98" s="6" t="n">
        <f aca="false">'Central pensions'!K98</f>
        <v>3451236.74644267</v>
      </c>
      <c r="H98" s="6" t="n">
        <f aca="false">'Central pensions'!V98</f>
        <v>18987686.2994634</v>
      </c>
      <c r="I98" s="35" t="n">
        <f aca="false">'Central pensions'!M98</f>
        <v>106739.28081781</v>
      </c>
      <c r="J98" s="6" t="n">
        <f aca="false">'Central pensions'!W98</f>
        <v>587248.029880286</v>
      </c>
      <c r="K98" s="6"/>
      <c r="L98" s="35" t="n">
        <f aca="false">'Central pensions'!N98</f>
        <v>2860118.86627837</v>
      </c>
      <c r="M98" s="35"/>
      <c r="N98" s="35" t="n">
        <f aca="false">'Central pensions'!L98</f>
        <v>1088605.93510909</v>
      </c>
      <c r="O98" s="6"/>
      <c r="P98" s="6" t="n">
        <f aca="false">'Central pensions'!X98</f>
        <v>20830359.0578444</v>
      </c>
      <c r="Q98" s="35"/>
      <c r="R98" s="35" t="n">
        <f aca="false">'Central SIPA income'!G93</f>
        <v>20317331.904389</v>
      </c>
      <c r="S98" s="35"/>
      <c r="T98" s="6" t="n">
        <f aca="false">'Central SIPA income'!J93</f>
        <v>77685079.4741269</v>
      </c>
      <c r="U98" s="6"/>
      <c r="V98" s="35" t="n">
        <f aca="false">'Central SIPA income'!F93</f>
        <v>171234.872907604</v>
      </c>
      <c r="W98" s="35"/>
      <c r="X98" s="35" t="n">
        <f aca="false">'Central SIPA income'!M93</f>
        <v>430092.632360163</v>
      </c>
      <c r="Y98" s="6"/>
      <c r="Z98" s="6" t="n">
        <f aca="false">R98+V98-N98-L98-F98</f>
        <v>-6573731.25340621</v>
      </c>
      <c r="AA98" s="6"/>
      <c r="AB98" s="6" t="n">
        <f aca="false">T98-P98-D98</f>
        <v>-70309339.8847904</v>
      </c>
      <c r="AC98" s="23"/>
      <c r="AD98" s="6"/>
      <c r="AE98" s="6"/>
      <c r="AF98" s="6"/>
      <c r="AG98" s="6" t="n">
        <f aca="false">BF98/100*$AG$37</f>
        <v>6395573455.17039</v>
      </c>
      <c r="AH98" s="36" t="n">
        <f aca="false">(AG98-AG97)/AG97</f>
        <v>0.00137866415819198</v>
      </c>
      <c r="AI98" s="36"/>
      <c r="AJ98" s="36" t="n">
        <f aca="false">AB98/AG98</f>
        <v>-0.0109934379422927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0.00170451888887427</v>
      </c>
      <c r="AV98" s="5"/>
      <c r="AW98" s="40" t="n">
        <f aca="false">workers_and_wage_central!C86</f>
        <v>13373538</v>
      </c>
      <c r="AX98" s="5"/>
      <c r="AY98" s="36" t="n">
        <f aca="false">(AW98-AW97)/AW97</f>
        <v>0.00141988783470175</v>
      </c>
      <c r="AZ98" s="41" t="n">
        <f aca="false">workers_and_wage_central!B86</f>
        <v>7545.9825234139</v>
      </c>
      <c r="BA98" s="36" t="n">
        <f aca="false">(AZ98-AZ97)/AZ97</f>
        <v>-4.11652265055849E-005</v>
      </c>
      <c r="BB98" s="5"/>
      <c r="BC98" s="5"/>
      <c r="BD98" s="5"/>
      <c r="BE98" s="5"/>
      <c r="BF98" s="5" t="n">
        <f aca="false">BF97*(1+AY98)*(1+BA98)*(1-BE98)</f>
        <v>121.794002603258</v>
      </c>
      <c r="BG98" s="5"/>
      <c r="BH98" s="5" t="n">
        <f aca="false">BH97+1</f>
        <v>67</v>
      </c>
      <c r="BI98" s="36" t="n">
        <f aca="false">T105/AG105</f>
        <v>0.0142745249442431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8" t="n">
        <f aca="false">'Central pensions'!Q99</f>
        <v>127949059.170801</v>
      </c>
      <c r="E99" s="8"/>
      <c r="F99" s="42" t="n">
        <f aca="false">'Central pensions'!I99</f>
        <v>23256256.0660967</v>
      </c>
      <c r="G99" s="8" t="n">
        <f aca="false">'Central pensions'!K99</f>
        <v>3515343.37417351</v>
      </c>
      <c r="H99" s="8" t="n">
        <f aca="false">'Central pensions'!V99</f>
        <v>19340382.0507254</v>
      </c>
      <c r="I99" s="42" t="n">
        <f aca="false">'Central pensions'!M99</f>
        <v>108721.96002599</v>
      </c>
      <c r="J99" s="8" t="n">
        <f aca="false">'Central pensions'!W99</f>
        <v>598156.145898751</v>
      </c>
      <c r="K99" s="8"/>
      <c r="L99" s="42" t="n">
        <f aca="false">'Central pensions'!N99</f>
        <v>2413651.14525481</v>
      </c>
      <c r="M99" s="42"/>
      <c r="N99" s="42" t="n">
        <f aca="false">'Central pensions'!L99</f>
        <v>1096278.85246951</v>
      </c>
      <c r="O99" s="8"/>
      <c r="P99" s="8" t="n">
        <f aca="false">'Central pensions'!X99</f>
        <v>18555850.0584753</v>
      </c>
      <c r="Q99" s="42"/>
      <c r="R99" s="42" t="n">
        <f aca="false">'Central SIPA income'!G94</f>
        <v>23853039.3674768</v>
      </c>
      <c r="S99" s="42"/>
      <c r="T99" s="8" t="n">
        <f aca="false">'Central SIPA income'!J94</f>
        <v>91204163.4050197</v>
      </c>
      <c r="U99" s="8"/>
      <c r="V99" s="42" t="n">
        <f aca="false">'Central SIPA income'!F94</f>
        <v>176018.123660561</v>
      </c>
      <c r="W99" s="42"/>
      <c r="X99" s="42" t="n">
        <f aca="false">'Central SIPA income'!M94</f>
        <v>442106.779202133</v>
      </c>
      <c r="Y99" s="8"/>
      <c r="Z99" s="8" t="n">
        <f aca="false">R99+V99-N99-L99-F99</f>
        <v>-2737128.57268364</v>
      </c>
      <c r="AA99" s="8"/>
      <c r="AB99" s="8" t="n">
        <f aca="false">T99-P99-D99</f>
        <v>-55300745.8242567</v>
      </c>
      <c r="AC99" s="23"/>
      <c r="AD99" s="8"/>
      <c r="AE99" s="8"/>
      <c r="AF99" s="8"/>
      <c r="AG99" s="8" t="n">
        <f aca="false">BF99/100*$AG$37</f>
        <v>6414275519.85683</v>
      </c>
      <c r="AH99" s="43" t="n">
        <f aca="false">(AG99-AG98)/AG98</f>
        <v>0.00292422013718331</v>
      </c>
      <c r="AI99" s="43"/>
      <c r="AJ99" s="43" t="n">
        <f aca="false">AB99/AG99</f>
        <v>-0.00862151082426391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13384995</v>
      </c>
      <c r="AX99" s="7"/>
      <c r="AY99" s="43" t="n">
        <f aca="false">(AW99-AW98)/AW98</f>
        <v>0.000856691774457888</v>
      </c>
      <c r="AZ99" s="48" t="n">
        <f aca="false">workers_and_wage_central!B87</f>
        <v>7561.57070204128</v>
      </c>
      <c r="BA99" s="43" t="n">
        <f aca="false">(AZ99-AZ98)/AZ98</f>
        <v>0.00206575864428693</v>
      </c>
      <c r="BB99" s="7"/>
      <c r="BC99" s="7"/>
      <c r="BD99" s="7"/>
      <c r="BE99" s="7"/>
      <c r="BF99" s="7" t="n">
        <f aca="false">BF98*(1+AY99)*(1+BA99)*(1-BE99)</f>
        <v>122.150155078258</v>
      </c>
      <c r="BG99" s="7"/>
      <c r="BH99" s="7" t="n">
        <f aca="false">BH98+1</f>
        <v>68</v>
      </c>
      <c r="BI99" s="43" t="n">
        <f aca="false">T106/AG106</f>
        <v>0.012138480622989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8" t="n">
        <f aca="false">'Central pensions'!Q100</f>
        <v>128150954.653275</v>
      </c>
      <c r="E100" s="8"/>
      <c r="F100" s="42" t="n">
        <f aca="false">'Central pensions'!I100</f>
        <v>23292952.9599187</v>
      </c>
      <c r="G100" s="8" t="n">
        <f aca="false">'Central pensions'!K100</f>
        <v>3590137.41939975</v>
      </c>
      <c r="H100" s="8" t="n">
        <f aca="false">'Central pensions'!V100</f>
        <v>19751876.8197491</v>
      </c>
      <c r="I100" s="42" t="n">
        <f aca="false">'Central pensions'!M100</f>
        <v>111035.17791958</v>
      </c>
      <c r="J100" s="8" t="n">
        <f aca="false">'Central pensions'!W100</f>
        <v>610882.788239666</v>
      </c>
      <c r="K100" s="8"/>
      <c r="L100" s="42" t="n">
        <f aca="false">'Central pensions'!N100</f>
        <v>2374903.88449923</v>
      </c>
      <c r="M100" s="42"/>
      <c r="N100" s="42" t="n">
        <f aca="false">'Central pensions'!L100</f>
        <v>1098875.49134182</v>
      </c>
      <c r="O100" s="8"/>
      <c r="P100" s="8" t="n">
        <f aca="false">'Central pensions'!X100</f>
        <v>18369076.279161</v>
      </c>
      <c r="Q100" s="42"/>
      <c r="R100" s="42" t="n">
        <f aca="false">'Central SIPA income'!G95</f>
        <v>20316658.6396052</v>
      </c>
      <c r="S100" s="42"/>
      <c r="T100" s="8" t="n">
        <f aca="false">'Central SIPA income'!J95</f>
        <v>77682505.1878732</v>
      </c>
      <c r="U100" s="8"/>
      <c r="V100" s="42" t="n">
        <f aca="false">'Central SIPA income'!F95</f>
        <v>173249.412278119</v>
      </c>
      <c r="W100" s="42"/>
      <c r="X100" s="42" t="n">
        <f aca="false">'Central SIPA income'!M95</f>
        <v>435152.57445108</v>
      </c>
      <c r="Y100" s="8"/>
      <c r="Z100" s="8" t="n">
        <f aca="false">R100+V100-N100-L100-F100</f>
        <v>-6276824.28387636</v>
      </c>
      <c r="AA100" s="8"/>
      <c r="AB100" s="8" t="n">
        <f aca="false">T100-P100-D100</f>
        <v>-68837525.7445632</v>
      </c>
      <c r="AC100" s="23"/>
      <c r="AD100" s="8"/>
      <c r="AE100" s="8"/>
      <c r="AF100" s="8"/>
      <c r="AG100" s="8" t="n">
        <f aca="false">BF100/100*$AG$37</f>
        <v>6417119864.33611</v>
      </c>
      <c r="AH100" s="43" t="n">
        <f aca="false">(AG100-AG99)/AG99</f>
        <v>0.000443439710451941</v>
      </c>
      <c r="AI100" s="43"/>
      <c r="AJ100" s="43" t="n">
        <f aca="false">AB100/AG100</f>
        <v>-0.0107271684493749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8"/>
      <c r="AW100" s="47" t="n">
        <f aca="false">workers_and_wage_central!C88</f>
        <v>13438071</v>
      </c>
      <c r="AY100" s="43" t="n">
        <f aca="false">(AW100-AW99)/AW99</f>
        <v>0.00396533581073433</v>
      </c>
      <c r="AZ100" s="48" t="n">
        <f aca="false">workers_and_wage_central!B88</f>
        <v>7535.04481970489</v>
      </c>
      <c r="BA100" s="43" t="n">
        <f aca="false">(AZ100-AZ99)/AZ99</f>
        <v>-0.00350798575872991</v>
      </c>
      <c r="BB100" s="7"/>
      <c r="BC100" s="7"/>
      <c r="BD100" s="7"/>
      <c r="BE100" s="7"/>
      <c r="BF100" s="7" t="n">
        <f aca="false">BF99*(1+AY100)*(1+BA100)*(1-BE100)</f>
        <v>122.204321307658</v>
      </c>
      <c r="BG100" s="7"/>
      <c r="BH100" s="0" t="n">
        <f aca="false">BH99+1</f>
        <v>69</v>
      </c>
      <c r="BI100" s="43" t="n">
        <f aca="false">T107/AG107</f>
        <v>0.0142373521966337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8" t="n">
        <f aca="false">'Central pensions'!Q101</f>
        <v>128738633.293539</v>
      </c>
      <c r="E101" s="8"/>
      <c r="F101" s="42" t="n">
        <f aca="false">'Central pensions'!I101</f>
        <v>23399770.5092708</v>
      </c>
      <c r="G101" s="8" t="n">
        <f aca="false">'Central pensions'!K101</f>
        <v>3682146.21592225</v>
      </c>
      <c r="H101" s="8" t="n">
        <f aca="false">'Central pensions'!V101</f>
        <v>20258082.0712321</v>
      </c>
      <c r="I101" s="42" t="n">
        <f aca="false">'Central pensions'!M101</f>
        <v>113880.81080172</v>
      </c>
      <c r="J101" s="8" t="n">
        <f aca="false">'Central pensions'!W101</f>
        <v>626538.620759764</v>
      </c>
      <c r="K101" s="8"/>
      <c r="L101" s="42" t="n">
        <f aca="false">'Central pensions'!N101</f>
        <v>2292587.96138367</v>
      </c>
      <c r="M101" s="42"/>
      <c r="N101" s="42" t="n">
        <f aca="false">'Central pensions'!L101</f>
        <v>1104848.06634558</v>
      </c>
      <c r="O101" s="8"/>
      <c r="P101" s="8" t="n">
        <f aca="false">'Central pensions'!X101</f>
        <v>17974797.9082771</v>
      </c>
      <c r="Q101" s="42"/>
      <c r="R101" s="42" t="n">
        <f aca="false">'Central SIPA income'!G96</f>
        <v>24029519.4211882</v>
      </c>
      <c r="S101" s="42"/>
      <c r="T101" s="8" t="n">
        <f aca="false">'Central SIPA income'!J96</f>
        <v>91878950.1862115</v>
      </c>
      <c r="U101" s="8"/>
      <c r="V101" s="42" t="n">
        <f aca="false">'Central SIPA income'!F96</f>
        <v>174141.552010021</v>
      </c>
      <c r="W101" s="42"/>
      <c r="X101" s="42" t="n">
        <f aca="false">'Central SIPA income'!M96</f>
        <v>437393.372246596</v>
      </c>
      <c r="Y101" s="8"/>
      <c r="Z101" s="8" t="n">
        <f aca="false">R101+V101-N101-L101-F101</f>
        <v>-2593545.56380189</v>
      </c>
      <c r="AA101" s="8"/>
      <c r="AB101" s="8" t="n">
        <f aca="false">T101-P101-D101</f>
        <v>-54834481.0156046</v>
      </c>
      <c r="AC101" s="23"/>
      <c r="AD101" s="8"/>
      <c r="AE101" s="8"/>
      <c r="AF101" s="8"/>
      <c r="AG101" s="8" t="n">
        <f aca="false">BF101/100*$AG$37</f>
        <v>6430414542.35947</v>
      </c>
      <c r="AH101" s="43" t="n">
        <f aca="false">(AG101-AG100)/AG100</f>
        <v>0.00207175154966984</v>
      </c>
      <c r="AI101" s="43" t="n">
        <f aca="false">(AG101-AG97)/AG97</f>
        <v>0.00683386244365904</v>
      </c>
      <c r="AJ101" s="43" t="n">
        <f aca="false">AB101/AG101</f>
        <v>-0.00852736330673396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13407101</v>
      </c>
      <c r="AY101" s="43" t="n">
        <f aca="false">(AW101-AW100)/AW100</f>
        <v>-0.00230464625465962</v>
      </c>
      <c r="AZ101" s="48" t="n">
        <f aca="false">workers_and_wage_central!B89</f>
        <v>7568.09734769421</v>
      </c>
      <c r="BA101" s="43" t="n">
        <f aca="false">(AZ101-AZ100)/AZ100</f>
        <v>0.00438650715160769</v>
      </c>
      <c r="BB101" s="7"/>
      <c r="BC101" s="7"/>
      <c r="BD101" s="7"/>
      <c r="BE101" s="7"/>
      <c r="BF101" s="7" t="n">
        <f aca="false">BF100*(1+AY101)*(1+BA101)*(1-BE101)</f>
        <v>122.457498299704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0.0121802769217687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129412876.376955</v>
      </c>
      <c r="E102" s="6"/>
      <c r="F102" s="35" t="n">
        <f aca="false">'Central pensions'!I102</f>
        <v>23522322.1708488</v>
      </c>
      <c r="G102" s="6" t="n">
        <f aca="false">'Central pensions'!K102</f>
        <v>3749713.50646837</v>
      </c>
      <c r="H102" s="6" t="n">
        <f aca="false">'Central pensions'!V102</f>
        <v>20629817.3682432</v>
      </c>
      <c r="I102" s="35" t="n">
        <f aca="false">'Central pensions'!M102</f>
        <v>115970.52081861</v>
      </c>
      <c r="J102" s="6" t="n">
        <f aca="false">'Central pensions'!W102</f>
        <v>638035.588708555</v>
      </c>
      <c r="K102" s="6"/>
      <c r="L102" s="35" t="n">
        <f aca="false">'Central pensions'!N102</f>
        <v>2821380.21750568</v>
      </c>
      <c r="M102" s="35"/>
      <c r="N102" s="35" t="n">
        <f aca="false">'Central pensions'!L102</f>
        <v>1112441.60418549</v>
      </c>
      <c r="O102" s="6"/>
      <c r="P102" s="6" t="n">
        <f aca="false">'Central pensions'!X102</f>
        <v>20760480.8438061</v>
      </c>
      <c r="Q102" s="35"/>
      <c r="R102" s="35" t="n">
        <f aca="false">'Central SIPA income'!G97</f>
        <v>20487094.8674466</v>
      </c>
      <c r="S102" s="35"/>
      <c r="T102" s="6" t="n">
        <f aca="false">'Central SIPA income'!J97</f>
        <v>78334182.8770222</v>
      </c>
      <c r="U102" s="6"/>
      <c r="V102" s="35" t="n">
        <f aca="false">'Central SIPA income'!F97</f>
        <v>174476.815684344</v>
      </c>
      <c r="W102" s="35"/>
      <c r="X102" s="35" t="n">
        <f aca="false">'Central SIPA income'!M97</f>
        <v>438235.457937296</v>
      </c>
      <c r="Y102" s="6"/>
      <c r="Z102" s="6" t="n">
        <f aca="false">R102+V102-N102-L102-F102</f>
        <v>-6794572.3094091</v>
      </c>
      <c r="AA102" s="6"/>
      <c r="AB102" s="6" t="n">
        <f aca="false">T102-P102-D102</f>
        <v>-71839174.3437391</v>
      </c>
      <c r="AC102" s="23"/>
      <c r="AD102" s="6"/>
      <c r="AE102" s="6"/>
      <c r="AF102" s="6"/>
      <c r="AG102" s="6" t="n">
        <f aca="false">BF102/100*$AG$37</f>
        <v>6449597468.17538</v>
      </c>
      <c r="AH102" s="36" t="n">
        <f aca="false">(AG102-AG101)/AG101</f>
        <v>0.0029831553921668</v>
      </c>
      <c r="AI102" s="36"/>
      <c r="AJ102" s="36" t="n">
        <f aca="false">AB102/AG102</f>
        <v>-0.011138551622519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0.00339016953573731</v>
      </c>
      <c r="AV102" s="5"/>
      <c r="AW102" s="40" t="n">
        <f aca="false">workers_and_wage_central!C90</f>
        <v>13418783</v>
      </c>
      <c r="AX102" s="5"/>
      <c r="AY102" s="36" t="n">
        <f aca="false">(AW102-AW101)/AW101</f>
        <v>0.000871329305268902</v>
      </c>
      <c r="AZ102" s="41" t="n">
        <f aca="false">workers_and_wage_central!B90</f>
        <v>7584.06593919951</v>
      </c>
      <c r="BA102" s="36" t="n">
        <f aca="false">(AZ102-AZ101)/AZ101</f>
        <v>0.00210998759287429</v>
      </c>
      <c r="BB102" s="5"/>
      <c r="BC102" s="5"/>
      <c r="BD102" s="5"/>
      <c r="BE102" s="5"/>
      <c r="BF102" s="5" t="n">
        <f aca="false">BF101*(1+AY102)*(1+BA102)*(1-BE102)</f>
        <v>122.822808046068</v>
      </c>
      <c r="BG102" s="5"/>
      <c r="BH102" s="5" t="n">
        <f aca="false">BH101+1</f>
        <v>71</v>
      </c>
      <c r="BI102" s="36" t="n">
        <f aca="false">T109/AG109</f>
        <v>0.0142800323887087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8" t="n">
        <f aca="false">'Central pensions'!Q103</f>
        <v>130027442.453066</v>
      </c>
      <c r="E103" s="8"/>
      <c r="F103" s="42" t="n">
        <f aca="false">'Central pensions'!I103</f>
        <v>23634026.8299389</v>
      </c>
      <c r="G103" s="8" t="n">
        <f aca="false">'Central pensions'!K103</f>
        <v>3788934.09041154</v>
      </c>
      <c r="H103" s="8" t="n">
        <f aca="false">'Central pensions'!V103</f>
        <v>20845597.4491555</v>
      </c>
      <c r="I103" s="42" t="n">
        <f aca="false">'Central pensions'!M103</f>
        <v>117183.52856943</v>
      </c>
      <c r="J103" s="8" t="n">
        <f aca="false">'Central pensions'!W103</f>
        <v>644709.19945842</v>
      </c>
      <c r="K103" s="8"/>
      <c r="L103" s="42" t="n">
        <f aca="false">'Central pensions'!N103</f>
        <v>2283669.54730455</v>
      </c>
      <c r="M103" s="42"/>
      <c r="N103" s="42" t="n">
        <f aca="false">'Central pensions'!L103</f>
        <v>1118376.49235737</v>
      </c>
      <c r="O103" s="8"/>
      <c r="P103" s="8" t="n">
        <f aca="false">'Central pensions'!X103</f>
        <v>18002949.62361</v>
      </c>
      <c r="Q103" s="42"/>
      <c r="R103" s="42" t="n">
        <f aca="false">'Central SIPA income'!G98</f>
        <v>24213024.6266488</v>
      </c>
      <c r="S103" s="42"/>
      <c r="T103" s="8" t="n">
        <f aca="false">'Central SIPA income'!J98</f>
        <v>92580598.2439983</v>
      </c>
      <c r="U103" s="8"/>
      <c r="V103" s="42" t="n">
        <f aca="false">'Central SIPA income'!F98</f>
        <v>180098.881162253</v>
      </c>
      <c r="W103" s="42"/>
      <c r="X103" s="42" t="n">
        <f aca="false">'Central SIPA income'!M98</f>
        <v>452356.465531349</v>
      </c>
      <c r="Y103" s="8"/>
      <c r="Z103" s="8" t="n">
        <f aca="false">R103+V103-N103-L103-F103</f>
        <v>-2642949.3617897</v>
      </c>
      <c r="AA103" s="8"/>
      <c r="AB103" s="8" t="n">
        <f aca="false">T103-P103-D103</f>
        <v>-55449793.8326774</v>
      </c>
      <c r="AC103" s="23"/>
      <c r="AD103" s="8"/>
      <c r="AE103" s="8"/>
      <c r="AF103" s="8"/>
      <c r="AG103" s="8" t="n">
        <f aca="false">BF103/100*$AG$37</f>
        <v>6499793583.57138</v>
      </c>
      <c r="AH103" s="43" t="n">
        <f aca="false">(AG103-AG102)/AG102</f>
        <v>0.0077828291833232</v>
      </c>
      <c r="AI103" s="43"/>
      <c r="AJ103" s="43" t="n">
        <f aca="false">AB103/AG103</f>
        <v>-0.00853100842661067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13482452</v>
      </c>
      <c r="AX103" s="7"/>
      <c r="AY103" s="43" t="n">
        <f aca="false">(AW103-AW102)/AW102</f>
        <v>0.00474476709251502</v>
      </c>
      <c r="AZ103" s="48" t="n">
        <f aca="false">workers_and_wage_central!B91</f>
        <v>7606.9979951591</v>
      </c>
      <c r="BA103" s="43" t="n">
        <f aca="false">(AZ103-AZ102)/AZ102</f>
        <v>0.00302371526611638</v>
      </c>
      <c r="BB103" s="7"/>
      <c r="BC103" s="7"/>
      <c r="BD103" s="7"/>
      <c r="BE103" s="7"/>
      <c r="BF103" s="7" t="n">
        <f aca="false">BF102*(1+AY103)*(1+BA103)*(1-BE103)</f>
        <v>123.778716980906</v>
      </c>
      <c r="BG103" s="7"/>
      <c r="BH103" s="7" t="n">
        <f aca="false">BH102+1</f>
        <v>72</v>
      </c>
      <c r="BI103" s="43" t="n">
        <f aca="false">T110/AG110</f>
        <v>0.0122361937633178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8" t="n">
        <f aca="false">'Central pensions'!Q104</f>
        <v>129951847.773852</v>
      </c>
      <c r="E104" s="8"/>
      <c r="F104" s="42" t="n">
        <f aca="false">'Central pensions'!I104</f>
        <v>23620286.6021606</v>
      </c>
      <c r="G104" s="8" t="n">
        <f aca="false">'Central pensions'!K104</f>
        <v>3913535.54181918</v>
      </c>
      <c r="H104" s="8" t="n">
        <f aca="false">'Central pensions'!V104</f>
        <v>21531117.8714286</v>
      </c>
      <c r="I104" s="42" t="n">
        <f aca="false">'Central pensions'!M104</f>
        <v>121037.18170575</v>
      </c>
      <c r="J104" s="8" t="n">
        <f aca="false">'Central pensions'!W104</f>
        <v>665910.86200296</v>
      </c>
      <c r="K104" s="8"/>
      <c r="L104" s="42" t="n">
        <f aca="false">'Central pensions'!N104</f>
        <v>2298236.7945391</v>
      </c>
      <c r="M104" s="42"/>
      <c r="N104" s="42" t="n">
        <f aca="false">'Central pensions'!L104</f>
        <v>1119131.24576885</v>
      </c>
      <c r="O104" s="8"/>
      <c r="P104" s="8" t="n">
        <f aca="false">'Central pensions'!X104</f>
        <v>18082691.5693416</v>
      </c>
      <c r="Q104" s="42"/>
      <c r="R104" s="42" t="n">
        <f aca="false">'Central SIPA income'!G99</f>
        <v>20636365.4375671</v>
      </c>
      <c r="S104" s="42"/>
      <c r="T104" s="8" t="n">
        <f aca="false">'Central SIPA income'!J99</f>
        <v>78904931.8394119</v>
      </c>
      <c r="U104" s="8"/>
      <c r="V104" s="42" t="n">
        <f aca="false">'Central SIPA income'!F99</f>
        <v>180488.739470205</v>
      </c>
      <c r="W104" s="42"/>
      <c r="X104" s="42" t="n">
        <f aca="false">'Central SIPA income'!M99</f>
        <v>453335.677201656</v>
      </c>
      <c r="Y104" s="8"/>
      <c r="Z104" s="8" t="n">
        <f aca="false">R104+V104-N104-L104-F104</f>
        <v>-6220800.46543131</v>
      </c>
      <c r="AA104" s="8"/>
      <c r="AB104" s="8" t="n">
        <f aca="false">T104-P104-D104</f>
        <v>-69129607.5037821</v>
      </c>
      <c r="AC104" s="23"/>
      <c r="AD104" s="8"/>
      <c r="AE104" s="8"/>
      <c r="AF104" s="8"/>
      <c r="AG104" s="8" t="n">
        <f aca="false">BF104/100*$AG$37</f>
        <v>6488043258.18474</v>
      </c>
      <c r="AH104" s="43" t="n">
        <f aca="false">(AG104-AG103)/AG103</f>
        <v>-0.00180779977634018</v>
      </c>
      <c r="AI104" s="43"/>
      <c r="AJ104" s="43" t="n">
        <f aca="false">AB104/AG104</f>
        <v>-0.0106549239505415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8"/>
      <c r="AW104" s="47" t="n">
        <f aca="false">workers_and_wage_central!C92</f>
        <v>13466002</v>
      </c>
      <c r="AY104" s="43" t="n">
        <f aca="false">(AW104-AW103)/AW103</f>
        <v>-0.00122010447357795</v>
      </c>
      <c r="AZ104" s="48" t="n">
        <f aca="false">workers_and_wage_central!B92</f>
        <v>7602.52193691053</v>
      </c>
      <c r="BA104" s="43" t="n">
        <f aca="false">(AZ104-AZ103)/AZ103</f>
        <v>-0.000588413228374584</v>
      </c>
      <c r="BB104" s="7"/>
      <c r="BC104" s="7"/>
      <c r="BD104" s="7"/>
      <c r="BE104" s="7"/>
      <c r="BF104" s="7" t="n">
        <f aca="false">BF103*(1+AY104)*(1+BA104)*(1-BE104)</f>
        <v>123.554949844032</v>
      </c>
      <c r="BG104" s="7"/>
      <c r="BH104" s="0" t="n">
        <f aca="false">BH103+1</f>
        <v>73</v>
      </c>
      <c r="BI104" s="43" t="n">
        <f aca="false">T111/AG111</f>
        <v>0.0143538636610787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8" t="n">
        <f aca="false">'Central pensions'!Q105</f>
        <v>130232695.369652</v>
      </c>
      <c r="E105" s="8"/>
      <c r="F105" s="42" t="n">
        <f aca="false">'Central pensions'!I105</f>
        <v>23671333.9771534</v>
      </c>
      <c r="G105" s="8" t="n">
        <f aca="false">'Central pensions'!K105</f>
        <v>4048131.02968862</v>
      </c>
      <c r="H105" s="8" t="n">
        <f aca="false">'Central pensions'!V105</f>
        <v>22271622.5335972</v>
      </c>
      <c r="I105" s="42" t="n">
        <f aca="false">'Central pensions'!M105</f>
        <v>125199.92875326</v>
      </c>
      <c r="J105" s="8" t="n">
        <f aca="false">'Central pensions'!W105</f>
        <v>688813.068049418</v>
      </c>
      <c r="K105" s="8"/>
      <c r="L105" s="42" t="n">
        <f aca="false">'Central pensions'!N105</f>
        <v>2296791.19762211</v>
      </c>
      <c r="M105" s="42"/>
      <c r="N105" s="42" t="n">
        <f aca="false">'Central pensions'!L105</f>
        <v>1122663.35736694</v>
      </c>
      <c r="O105" s="8"/>
      <c r="P105" s="8" t="n">
        <f aca="false">'Central pensions'!X105</f>
        <v>18094622.9959386</v>
      </c>
      <c r="Q105" s="42"/>
      <c r="R105" s="42" t="n">
        <f aca="false">'Central SIPA income'!G100</f>
        <v>24333171.2910571</v>
      </c>
      <c r="S105" s="42"/>
      <c r="T105" s="8" t="n">
        <f aca="false">'Central SIPA income'!J100</f>
        <v>93039989.428679</v>
      </c>
      <c r="U105" s="8"/>
      <c r="V105" s="42" t="n">
        <f aca="false">'Central SIPA income'!F100</f>
        <v>180253.625486563</v>
      </c>
      <c r="W105" s="42"/>
      <c r="X105" s="42" t="n">
        <f aca="false">'Central SIPA income'!M100</f>
        <v>452745.138659989</v>
      </c>
      <c r="Y105" s="8"/>
      <c r="Z105" s="8" t="n">
        <f aca="false">R105+V105-N105-L105-F105</f>
        <v>-2577363.61559876</v>
      </c>
      <c r="AA105" s="8"/>
      <c r="AB105" s="8" t="n">
        <f aca="false">T105-P105-D105</f>
        <v>-55287328.9369115</v>
      </c>
      <c r="AC105" s="23"/>
      <c r="AD105" s="8"/>
      <c r="AE105" s="8"/>
      <c r="AF105" s="8"/>
      <c r="AG105" s="8" t="n">
        <f aca="false">BF105/100*$AG$37</f>
        <v>6517904434.09482</v>
      </c>
      <c r="AH105" s="43" t="n">
        <f aca="false">(AG105-AG104)/AG104</f>
        <v>0.00460249334379943</v>
      </c>
      <c r="AI105" s="43" t="n">
        <f aca="false">(AG105-AG101)/AG101</f>
        <v>0.0136056378883543</v>
      </c>
      <c r="AJ105" s="43" t="n">
        <f aca="false">AB105/AG105</f>
        <v>-0.00848237796303155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13466291</v>
      </c>
      <c r="AY105" s="43" t="n">
        <f aca="false">(AW105-AW104)/AW104</f>
        <v>2.14614553005413E-005</v>
      </c>
      <c r="AZ105" s="48" t="n">
        <f aca="false">workers_and_wage_central!B93</f>
        <v>7637.34858490598</v>
      </c>
      <c r="BA105" s="43" t="n">
        <f aca="false">(AZ105-AZ104)/AZ104</f>
        <v>0.0045809335749977</v>
      </c>
      <c r="BB105" s="7"/>
      <c r="BC105" s="7"/>
      <c r="BD105" s="7"/>
      <c r="BE105" s="7"/>
      <c r="BF105" s="7" t="n">
        <f aca="false">BF104*(1+AY105)*(1+BA105)*(1-BE105)</f>
        <v>124.123610678283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0.0122381784777754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130125191.078241</v>
      </c>
      <c r="E106" s="6"/>
      <c r="F106" s="35" t="n">
        <f aca="false">'Central pensions'!I106</f>
        <v>23651793.799637</v>
      </c>
      <c r="G106" s="6" t="n">
        <f aca="false">'Central pensions'!K106</f>
        <v>4106857.95740293</v>
      </c>
      <c r="H106" s="6" t="n">
        <f aca="false">'Central pensions'!V106</f>
        <v>22594720.7626364</v>
      </c>
      <c r="I106" s="35" t="n">
        <f aca="false">'Central pensions'!M106</f>
        <v>127016.22548669</v>
      </c>
      <c r="J106" s="6" t="n">
        <f aca="false">'Central pensions'!W106</f>
        <v>698805.796782574</v>
      </c>
      <c r="K106" s="6"/>
      <c r="L106" s="35" t="n">
        <f aca="false">'Central pensions'!N106</f>
        <v>2785486.78051229</v>
      </c>
      <c r="M106" s="35"/>
      <c r="N106" s="35" t="n">
        <f aca="false">'Central pensions'!L106</f>
        <v>1121938.70819841</v>
      </c>
      <c r="O106" s="6"/>
      <c r="P106" s="6" t="n">
        <f aca="false">'Central pensions'!X106</f>
        <v>20626479.8927976</v>
      </c>
      <c r="Q106" s="35"/>
      <c r="R106" s="35" t="n">
        <f aca="false">'Central SIPA income'!G101</f>
        <v>20727345.5926015</v>
      </c>
      <c r="S106" s="35"/>
      <c r="T106" s="6" t="n">
        <f aca="false">'Central SIPA income'!J101</f>
        <v>79252802.347591</v>
      </c>
      <c r="U106" s="6"/>
      <c r="V106" s="35" t="n">
        <f aca="false">'Central SIPA income'!F101</f>
        <v>185519.750941386</v>
      </c>
      <c r="W106" s="35"/>
      <c r="X106" s="35" t="n">
        <f aca="false">'Central SIPA income'!M101</f>
        <v>465972.127536407</v>
      </c>
      <c r="Y106" s="6"/>
      <c r="Z106" s="6" t="n">
        <f aca="false">R106+V106-N106-L106-F106</f>
        <v>-6646353.94480475</v>
      </c>
      <c r="AA106" s="6"/>
      <c r="AB106" s="6" t="n">
        <f aca="false">T106-P106-D106</f>
        <v>-71498868.6234478</v>
      </c>
      <c r="AC106" s="23"/>
      <c r="AD106" s="6"/>
      <c r="AE106" s="6"/>
      <c r="AF106" s="6"/>
      <c r="AG106" s="6" t="n">
        <f aca="false">BF106/100*$AG$37</f>
        <v>6529054566.96899</v>
      </c>
      <c r="AH106" s="36" t="n">
        <f aca="false">(AG106-AG105)/AG105</f>
        <v>0.00171069290550499</v>
      </c>
      <c r="AI106" s="36"/>
      <c r="AJ106" s="36" t="n">
        <f aca="false">AB106/AG106</f>
        <v>-0.0109508762547592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0.00220062329703035</v>
      </c>
      <c r="AV106" s="5"/>
      <c r="AW106" s="40" t="n">
        <f aca="false">workers_and_wage_central!C94</f>
        <v>13472157</v>
      </c>
      <c r="AX106" s="5"/>
      <c r="AY106" s="36" t="n">
        <f aca="false">(AW106-AW105)/AW105</f>
        <v>0.000435606211094057</v>
      </c>
      <c r="AZ106" s="41" t="n">
        <f aca="false">workers_and_wage_central!B94</f>
        <v>7647.0826262583</v>
      </c>
      <c r="BA106" s="36" t="n">
        <f aca="false">(AZ106-AZ105)/AZ105</f>
        <v>0.00127453150057306</v>
      </c>
      <c r="BB106" s="5"/>
      <c r="BC106" s="5"/>
      <c r="BD106" s="5"/>
      <c r="BE106" s="5"/>
      <c r="BF106" s="5" t="n">
        <f aca="false">BF105*(1+AY106)*(1+BA106)*(1-BE106)</f>
        <v>124.335948058476</v>
      </c>
      <c r="BG106" s="5"/>
      <c r="BH106" s="5" t="n">
        <f aca="false">BH105+1</f>
        <v>75</v>
      </c>
      <c r="BI106" s="36" t="n">
        <f aca="false">T113/AG113</f>
        <v>0.0143869509428316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8" t="n">
        <f aca="false">'Central pensions'!Q107</f>
        <v>130068046.269703</v>
      </c>
      <c r="E107" s="8"/>
      <c r="F107" s="42" t="n">
        <f aca="false">'Central pensions'!I107</f>
        <v>23641407.0542492</v>
      </c>
      <c r="G107" s="8" t="n">
        <f aca="false">'Central pensions'!K107</f>
        <v>4163525.69188023</v>
      </c>
      <c r="H107" s="8" t="n">
        <f aca="false">'Central pensions'!V107</f>
        <v>22906489.9180457</v>
      </c>
      <c r="I107" s="42" t="n">
        <f aca="false">'Central pensions'!M107</f>
        <v>128768.83583134</v>
      </c>
      <c r="J107" s="8" t="n">
        <f aca="false">'Central pensions'!W107</f>
        <v>708448.141795191</v>
      </c>
      <c r="K107" s="8"/>
      <c r="L107" s="42" t="n">
        <f aca="false">'Central pensions'!N107</f>
        <v>2274211.36928864</v>
      </c>
      <c r="M107" s="42"/>
      <c r="N107" s="42" t="n">
        <f aca="false">'Central pensions'!L107</f>
        <v>1121726.70263186</v>
      </c>
      <c r="O107" s="8"/>
      <c r="P107" s="8" t="n">
        <f aca="false">'Central pensions'!X107</f>
        <v>17972302.9613816</v>
      </c>
      <c r="Q107" s="42"/>
      <c r="R107" s="42" t="n">
        <f aca="false">'Central SIPA income'!G102</f>
        <v>24303292.1597562</v>
      </c>
      <c r="S107" s="42"/>
      <c r="T107" s="8" t="n">
        <f aca="false">'Central SIPA income'!J102</f>
        <v>92925743.9804751</v>
      </c>
      <c r="U107" s="8"/>
      <c r="V107" s="42" t="n">
        <f aca="false">'Central SIPA income'!F102</f>
        <v>184103.522407375</v>
      </c>
      <c r="W107" s="42"/>
      <c r="X107" s="42" t="n">
        <f aca="false">'Central SIPA income'!M102</f>
        <v>462414.969768988</v>
      </c>
      <c r="Y107" s="8"/>
      <c r="Z107" s="8" t="n">
        <f aca="false">R107+V107-N107-L107-F107</f>
        <v>-2549949.44400606</v>
      </c>
      <c r="AA107" s="8"/>
      <c r="AB107" s="8" t="n">
        <f aca="false">T107-P107-D107</f>
        <v>-55114605.2506094</v>
      </c>
      <c r="AC107" s="23"/>
      <c r="AD107" s="8"/>
      <c r="AE107" s="8"/>
      <c r="AF107" s="8"/>
      <c r="AG107" s="8" t="n">
        <f aca="false">BF107/100*$AG$37</f>
        <v>6526897887.82824</v>
      </c>
      <c r="AH107" s="43" t="n">
        <f aca="false">(AG107-AG106)/AG106</f>
        <v>-0.00033032028123275</v>
      </c>
      <c r="AI107" s="43"/>
      <c r="AJ107" s="43" t="n">
        <f aca="false">AB107/AG107</f>
        <v>-0.00844422667518523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13428930</v>
      </c>
      <c r="AX107" s="7"/>
      <c r="AY107" s="43" t="n">
        <f aca="false">(AW107-AW106)/AW106</f>
        <v>-0.00320861759553426</v>
      </c>
      <c r="AZ107" s="48" t="n">
        <f aca="false">workers_and_wage_central!B95</f>
        <v>7669.1640545029</v>
      </c>
      <c r="BA107" s="43" t="n">
        <f aca="false">(AZ107-AZ106)/AZ106</f>
        <v>0.00288756239781931</v>
      </c>
      <c r="BB107" s="7"/>
      <c r="BC107" s="7"/>
      <c r="BD107" s="7"/>
      <c r="BE107" s="7"/>
      <c r="BF107" s="7" t="n">
        <f aca="false">BF106*(1+AY107)*(1+BA107)*(1-BE107)</f>
        <v>124.294877373146</v>
      </c>
      <c r="BG107" s="7"/>
      <c r="BH107" s="7" t="n">
        <f aca="false">BH106+1</f>
        <v>76</v>
      </c>
      <c r="BI107" s="43" t="n">
        <f aca="false">T114/AG114</f>
        <v>0.012273990539084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8" t="n">
        <f aca="false">'Central pensions'!Q108</f>
        <v>130535780.067537</v>
      </c>
      <c r="E108" s="8"/>
      <c r="F108" s="42" t="n">
        <f aca="false">'Central pensions'!I108</f>
        <v>23726423.2086757</v>
      </c>
      <c r="G108" s="8" t="n">
        <f aca="false">'Central pensions'!K108</f>
        <v>4244317.98038258</v>
      </c>
      <c r="H108" s="8" t="n">
        <f aca="false">'Central pensions'!V108</f>
        <v>23350985.2518068</v>
      </c>
      <c r="I108" s="42" t="n">
        <f aca="false">'Central pensions'!M108</f>
        <v>131267.56640359</v>
      </c>
      <c r="J108" s="8" t="n">
        <f aca="false">'Central pensions'!W108</f>
        <v>722195.420159001</v>
      </c>
      <c r="K108" s="8"/>
      <c r="L108" s="42" t="n">
        <f aca="false">'Central pensions'!N108</f>
        <v>2271459.66056742</v>
      </c>
      <c r="M108" s="42"/>
      <c r="N108" s="42" t="n">
        <f aca="false">'Central pensions'!L108</f>
        <v>1126975.74929891</v>
      </c>
      <c r="O108" s="8"/>
      <c r="P108" s="8" t="n">
        <f aca="false">'Central pensions'!X108</f>
        <v>17986903.0377891</v>
      </c>
      <c r="Q108" s="42"/>
      <c r="R108" s="42" t="n">
        <f aca="false">'Central SIPA income'!G103</f>
        <v>20909408.2655114</v>
      </c>
      <c r="S108" s="42"/>
      <c r="T108" s="8" t="n">
        <f aca="false">'Central SIPA income'!J103</f>
        <v>79948934.7571433</v>
      </c>
      <c r="U108" s="8"/>
      <c r="V108" s="42" t="n">
        <f aca="false">'Central SIPA income'!F103</f>
        <v>178821.331748662</v>
      </c>
      <c r="W108" s="42"/>
      <c r="X108" s="42" t="n">
        <f aca="false">'Central SIPA income'!M103</f>
        <v>449147.629732125</v>
      </c>
      <c r="Y108" s="8"/>
      <c r="Z108" s="8" t="n">
        <f aca="false">R108+V108-N108-L108-F108</f>
        <v>-6036629.02128196</v>
      </c>
      <c r="AA108" s="8"/>
      <c r="AB108" s="8" t="n">
        <f aca="false">T108-P108-D108</f>
        <v>-68573748.3481826</v>
      </c>
      <c r="AC108" s="23"/>
      <c r="AD108" s="8"/>
      <c r="AE108" s="8"/>
      <c r="AF108" s="8"/>
      <c r="AG108" s="8" t="n">
        <f aca="false">BF108/100*$AG$37</f>
        <v>6563802717.3469</v>
      </c>
      <c r="AH108" s="43" t="n">
        <f aca="false">(AG108-AG107)/AG107</f>
        <v>0.00565426794671895</v>
      </c>
      <c r="AI108" s="43"/>
      <c r="AJ108" s="43" t="n">
        <f aca="false">AB108/AG108</f>
        <v>-0.0104472592034119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8"/>
      <c r="AW108" s="47" t="n">
        <f aca="false">workers_and_wage_central!C96</f>
        <v>13485155</v>
      </c>
      <c r="AY108" s="43" t="n">
        <f aca="false">(AW108-AW107)/AW107</f>
        <v>0.00418685628713531</v>
      </c>
      <c r="AZ108" s="48" t="n">
        <f aca="false">workers_and_wage_central!B96</f>
        <v>7680.37095357988</v>
      </c>
      <c r="BA108" s="43" t="n">
        <f aca="false">(AZ108-AZ107)/AZ107</f>
        <v>0.00146129343398246</v>
      </c>
      <c r="BB108" s="7"/>
      <c r="BC108" s="7"/>
      <c r="BD108" s="7"/>
      <c r="BE108" s="7"/>
      <c r="BF108" s="7" t="n">
        <f aca="false">BF107*(1+AY108)*(1+BA108)*(1-BE108)</f>
        <v>124.997673914218</v>
      </c>
      <c r="BG108" s="7"/>
      <c r="BH108" s="0" t="n">
        <f aca="false">BH107+1</f>
        <v>77</v>
      </c>
      <c r="BI108" s="43" t="n">
        <f aca="false">T115/AG115</f>
        <v>0.0144043099927825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8" t="n">
        <f aca="false">'Central pensions'!Q109</f>
        <v>130986124.704657</v>
      </c>
      <c r="E109" s="8"/>
      <c r="F109" s="42" t="n">
        <f aca="false">'Central pensions'!I109</f>
        <v>23808278.6773032</v>
      </c>
      <c r="G109" s="8" t="n">
        <f aca="false">'Central pensions'!K109</f>
        <v>4281048.43322513</v>
      </c>
      <c r="H109" s="8" t="n">
        <f aca="false">'Central pensions'!V109</f>
        <v>23553065.3661108</v>
      </c>
      <c r="I109" s="42" t="n">
        <f aca="false">'Central pensions'!M109</f>
        <v>132403.559790471</v>
      </c>
      <c r="J109" s="8" t="n">
        <f aca="false">'Central pensions'!W109</f>
        <v>728445.320601382</v>
      </c>
      <c r="K109" s="8"/>
      <c r="L109" s="42" t="n">
        <f aca="false">'Central pensions'!N109</f>
        <v>2274473.45660839</v>
      </c>
      <c r="M109" s="42"/>
      <c r="N109" s="42" t="n">
        <f aca="false">'Central pensions'!L109</f>
        <v>1132235.17500853</v>
      </c>
      <c r="O109" s="8"/>
      <c r="P109" s="8" t="n">
        <f aca="false">'Central pensions'!X109</f>
        <v>18031477.4482455</v>
      </c>
      <c r="Q109" s="42"/>
      <c r="R109" s="42" t="n">
        <f aca="false">'Central SIPA income'!G104</f>
        <v>24557314.0117396</v>
      </c>
      <c r="S109" s="42"/>
      <c r="T109" s="8" t="n">
        <f aca="false">'Central SIPA income'!J104</f>
        <v>93897018.5480392</v>
      </c>
      <c r="U109" s="8"/>
      <c r="V109" s="42" t="n">
        <f aca="false">'Central SIPA income'!F104</f>
        <v>180430.590141565</v>
      </c>
      <c r="W109" s="42"/>
      <c r="X109" s="42" t="n">
        <f aca="false">'Central SIPA income'!M104</f>
        <v>453189.622853029</v>
      </c>
      <c r="Y109" s="8"/>
      <c r="Z109" s="8" t="n">
        <f aca="false">R109+V109-N109-L109-F109</f>
        <v>-2477242.70703892</v>
      </c>
      <c r="AA109" s="8"/>
      <c r="AB109" s="8" t="n">
        <f aca="false">T109-P109-D109</f>
        <v>-55120583.6048637</v>
      </c>
      <c r="AC109" s="23"/>
      <c r="AD109" s="8"/>
      <c r="AE109" s="8"/>
      <c r="AF109" s="8"/>
      <c r="AG109" s="8" t="n">
        <f aca="false">BF109/100*$AG$37</f>
        <v>6575406553.15908</v>
      </c>
      <c r="AH109" s="43" t="n">
        <f aca="false">(AG109-AG108)/AG108</f>
        <v>0.00176785261713022</v>
      </c>
      <c r="AI109" s="43" t="n">
        <f aca="false">(AG109-AG105)/AG105</f>
        <v>0.0088221789143567</v>
      </c>
      <c r="AJ109" s="43" t="n">
        <f aca="false">AB109/AG109</f>
        <v>-0.00838284038549397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13430229</v>
      </c>
      <c r="AY109" s="43" t="n">
        <f aca="false">(AW109-AW108)/AW108</f>
        <v>-0.00407307146265653</v>
      </c>
      <c r="AZ109" s="48" t="n">
        <f aca="false">workers_and_wage_central!B97</f>
        <v>7725.41488437342</v>
      </c>
      <c r="BA109" s="43" t="n">
        <f aca="false">(AZ109-AZ108)/AZ108</f>
        <v>0.00586481187767955</v>
      </c>
      <c r="BB109" s="7"/>
      <c r="BC109" s="7"/>
      <c r="BD109" s="7"/>
      <c r="BE109" s="7"/>
      <c r="BF109" s="7" t="n">
        <f aca="false">BF108*(1+AY109)*(1+BA109)*(1-BE109)</f>
        <v>125.218651379183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0.0122476850364168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132075370.841167</v>
      </c>
      <c r="E110" s="6"/>
      <c r="F110" s="35" t="n">
        <f aca="false">'Central pensions'!I110</f>
        <v>24006262.0562653</v>
      </c>
      <c r="G110" s="6" t="n">
        <f aca="false">'Central pensions'!K110</f>
        <v>4368101.04805487</v>
      </c>
      <c r="H110" s="6" t="n">
        <f aca="false">'Central pensions'!V110</f>
        <v>24032003.1682303</v>
      </c>
      <c r="I110" s="35" t="n">
        <f aca="false">'Central pensions'!M110</f>
        <v>135095.90870273</v>
      </c>
      <c r="J110" s="6" t="n">
        <f aca="false">'Central pensions'!W110</f>
        <v>743257.829945279</v>
      </c>
      <c r="K110" s="6"/>
      <c r="L110" s="35" t="n">
        <f aca="false">'Central pensions'!N110</f>
        <v>2741367.35791363</v>
      </c>
      <c r="M110" s="35"/>
      <c r="N110" s="35" t="n">
        <f aca="false">'Central pensions'!L110</f>
        <v>1142723.82979597</v>
      </c>
      <c r="O110" s="6"/>
      <c r="P110" s="6" t="n">
        <f aca="false">'Central pensions'!X110</f>
        <v>20511897.6056257</v>
      </c>
      <c r="Q110" s="35"/>
      <c r="R110" s="35" t="n">
        <f aca="false">'Central SIPA income'!G105</f>
        <v>21182755.3575077</v>
      </c>
      <c r="S110" s="35"/>
      <c r="T110" s="6" t="n">
        <f aca="false">'Central SIPA income'!J105</f>
        <v>80994101.0548481</v>
      </c>
      <c r="U110" s="6"/>
      <c r="V110" s="35" t="n">
        <f aca="false">'Central SIPA income'!F105</f>
        <v>181677.987830025</v>
      </c>
      <c r="W110" s="35"/>
      <c r="X110" s="35" t="n">
        <f aca="false">'Central SIPA income'!M105</f>
        <v>456322.726211708</v>
      </c>
      <c r="Y110" s="6"/>
      <c r="Z110" s="6" t="n">
        <f aca="false">R110+V110-N110-L110-F110</f>
        <v>-6525919.89863722</v>
      </c>
      <c r="AA110" s="6"/>
      <c r="AB110" s="6" t="n">
        <f aca="false">T110-P110-D110</f>
        <v>-71593167.3919441</v>
      </c>
      <c r="AC110" s="23"/>
      <c r="AD110" s="6"/>
      <c r="AE110" s="6"/>
      <c r="AF110" s="6"/>
      <c r="AG110" s="6" t="n">
        <f aca="false">BF110/100*$AG$37</f>
        <v>6619223479.25345</v>
      </c>
      <c r="AH110" s="36" t="n">
        <f aca="false">(AG110-AG109)/AG109</f>
        <v>0.00666375922768042</v>
      </c>
      <c r="AI110" s="36"/>
      <c r="AJ110" s="36" t="n">
        <f aca="false">AB110/AG110</f>
        <v>-0.0108159465557157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0.00471095449340306</v>
      </c>
      <c r="AV110" s="5"/>
      <c r="AW110" s="40" t="n">
        <f aca="false">workers_and_wage_central!C98</f>
        <v>13477062</v>
      </c>
      <c r="AX110" s="5"/>
      <c r="AY110" s="36" t="n">
        <f aca="false">(AW110-AW109)/AW109</f>
        <v>0.00348713339139638</v>
      </c>
      <c r="AZ110" s="41" t="n">
        <f aca="false">workers_and_wage_central!B98</f>
        <v>7749.87035739456</v>
      </c>
      <c r="BA110" s="36" t="n">
        <f aca="false">(AZ110-AZ109)/AZ109</f>
        <v>0.00316558701211084</v>
      </c>
      <c r="BB110" s="5"/>
      <c r="BC110" s="5"/>
      <c r="BD110" s="5"/>
      <c r="BE110" s="5"/>
      <c r="BF110" s="5" t="n">
        <f aca="false">BF109*(1+AY110)*(1+BA110)*(1-BE110)</f>
        <v>126.053078322789</v>
      </c>
      <c r="BG110" s="5"/>
      <c r="BH110" s="5" t="n">
        <f aca="false">BH109+1</f>
        <v>79</v>
      </c>
      <c r="BI110" s="36" t="n">
        <f aca="false">T117/AG117</f>
        <v>0.0143600322506913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8" t="n">
        <f aca="false">'Central pensions'!Q111</f>
        <v>132823177.773601</v>
      </c>
      <c r="E111" s="8"/>
      <c r="F111" s="42" t="n">
        <f aca="false">'Central pensions'!I111</f>
        <v>24142184.8181942</v>
      </c>
      <c r="G111" s="8" t="n">
        <f aca="false">'Central pensions'!K111</f>
        <v>4460161.45754852</v>
      </c>
      <c r="H111" s="8" t="n">
        <f aca="false">'Central pensions'!V111</f>
        <v>24538492.3790523</v>
      </c>
      <c r="I111" s="42" t="n">
        <f aca="false">'Central pensions'!M111</f>
        <v>137943.13786233</v>
      </c>
      <c r="J111" s="8" t="n">
        <f aca="false">'Central pensions'!W111</f>
        <v>758922.444712984</v>
      </c>
      <c r="K111" s="8"/>
      <c r="L111" s="42" t="n">
        <f aca="false">'Central pensions'!N111</f>
        <v>2282784.46150335</v>
      </c>
      <c r="M111" s="42"/>
      <c r="N111" s="42" t="n">
        <f aca="false">'Central pensions'!L111</f>
        <v>1149937.08078317</v>
      </c>
      <c r="O111" s="8"/>
      <c r="P111" s="8" t="n">
        <f aca="false">'Central pensions'!X111</f>
        <v>18171993.9548198</v>
      </c>
      <c r="Q111" s="42"/>
      <c r="R111" s="42" t="n">
        <f aca="false">'Central SIPA income'!G106</f>
        <v>24957480.6009624</v>
      </c>
      <c r="S111" s="42"/>
      <c r="T111" s="8" t="n">
        <f aca="false">'Central SIPA income'!J106</f>
        <v>95427090.1850513</v>
      </c>
      <c r="U111" s="8"/>
      <c r="V111" s="42" t="n">
        <f aca="false">'Central SIPA income'!F106</f>
        <v>176280.778493246</v>
      </c>
      <c r="W111" s="42"/>
      <c r="X111" s="42" t="n">
        <f aca="false">'Central SIPA income'!M106</f>
        <v>442766.492416348</v>
      </c>
      <c r="Y111" s="8"/>
      <c r="Z111" s="8" t="n">
        <f aca="false">R111+V111-N111-L111-F111</f>
        <v>-2441144.98102503</v>
      </c>
      <c r="AA111" s="8"/>
      <c r="AB111" s="8" t="n">
        <f aca="false">T111-P111-D111</f>
        <v>-55568081.5433694</v>
      </c>
      <c r="AC111" s="23"/>
      <c r="AD111" s="8"/>
      <c r="AE111" s="8"/>
      <c r="AF111" s="8"/>
      <c r="AG111" s="8" t="n">
        <f aca="false">BF111/100*$AG$37</f>
        <v>6648181454.01557</v>
      </c>
      <c r="AH111" s="43" t="n">
        <f aca="false">(AG111-AG110)/AG110</f>
        <v>0.00437482959336387</v>
      </c>
      <c r="AI111" s="43"/>
      <c r="AJ111" s="43" t="n">
        <f aca="false">AB111/AG111</f>
        <v>-0.00835838821905284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13508413</v>
      </c>
      <c r="AX111" s="7"/>
      <c r="AY111" s="43" t="n">
        <f aca="false">(AW111-AW110)/AW110</f>
        <v>0.0023262488515672</v>
      </c>
      <c r="AZ111" s="48" t="n">
        <f aca="false">workers_and_wage_central!B99</f>
        <v>7765.70974620012</v>
      </c>
      <c r="BA111" s="43" t="n">
        <f aca="false">(AZ111-AZ110)/AZ110</f>
        <v>0.0020438262932291</v>
      </c>
      <c r="BB111" s="7"/>
      <c r="BC111" s="7"/>
      <c r="BD111" s="7"/>
      <c r="BE111" s="7"/>
      <c r="BF111" s="7" t="n">
        <f aca="false">BF110*(1+AY111)*(1+BA111)*(1-BE111)</f>
        <v>126.60453906017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8" t="n">
        <f aca="false">'Central pensions'!Q112</f>
        <v>132890175.764698</v>
      </c>
      <c r="E112" s="8"/>
      <c r="F112" s="42" t="n">
        <f aca="false">'Central pensions'!I112</f>
        <v>24154362.4961464</v>
      </c>
      <c r="G112" s="8" t="n">
        <f aca="false">'Central pensions'!K112</f>
        <v>4528415.18102627</v>
      </c>
      <c r="H112" s="8" t="n">
        <f aca="false">'Central pensions'!V112</f>
        <v>24914004.2275227</v>
      </c>
      <c r="I112" s="42" t="n">
        <f aca="false">'Central pensions'!M112</f>
        <v>140054.077763691</v>
      </c>
      <c r="J112" s="8" t="n">
        <f aca="false">'Central pensions'!W112</f>
        <v>770536.213222306</v>
      </c>
      <c r="K112" s="8"/>
      <c r="L112" s="42" t="n">
        <f aca="false">'Central pensions'!N112</f>
        <v>2265235.26034302</v>
      </c>
      <c r="M112" s="42"/>
      <c r="N112" s="42" t="n">
        <f aca="false">'Central pensions'!L112</f>
        <v>1150757.35008141</v>
      </c>
      <c r="O112" s="8"/>
      <c r="P112" s="8" t="n">
        <f aca="false">'Central pensions'!X112</f>
        <v>18085443.9462338</v>
      </c>
      <c r="Q112" s="42"/>
      <c r="R112" s="42" t="n">
        <f aca="false">'Central SIPA income'!G107</f>
        <v>21433108.3708831</v>
      </c>
      <c r="S112" s="42"/>
      <c r="T112" s="8" t="n">
        <f aca="false">'Central SIPA income'!J107</f>
        <v>81951347.5000103</v>
      </c>
      <c r="U112" s="8"/>
      <c r="V112" s="42" t="n">
        <f aca="false">'Central SIPA income'!F107</f>
        <v>179027.802085735</v>
      </c>
      <c r="W112" s="42"/>
      <c r="X112" s="42" t="n">
        <f aca="false">'Central SIPA income'!M107</f>
        <v>449666.223691803</v>
      </c>
      <c r="Y112" s="8"/>
      <c r="Z112" s="8" t="n">
        <f aca="false">R112+V112-N112-L112-F112</f>
        <v>-5958218.93360204</v>
      </c>
      <c r="AA112" s="8"/>
      <c r="AB112" s="8" t="n">
        <f aca="false">T112-P112-D112</f>
        <v>-69024272.2109218</v>
      </c>
      <c r="AC112" s="23"/>
      <c r="AD112" s="8"/>
      <c r="AE112" s="8"/>
      <c r="AF112" s="8"/>
      <c r="AG112" s="8" t="n">
        <f aca="false">BF112/100*$AG$37</f>
        <v>6696368062.35782</v>
      </c>
      <c r="AH112" s="43" t="n">
        <f aca="false">(AG112-AG111)/AG111</f>
        <v>0.0072480886202551</v>
      </c>
      <c r="AI112" s="43"/>
      <c r="AJ112" s="43" t="n">
        <f aca="false">AB112/AG112</f>
        <v>-0.0103077177909211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8"/>
      <c r="AW112" s="47" t="n">
        <f aca="false">workers_and_wage_central!C100</f>
        <v>13526839</v>
      </c>
      <c r="AY112" s="43" t="n">
        <f aca="false">(AW112-AW111)/AW111</f>
        <v>0.00136403884009173</v>
      </c>
      <c r="AZ112" s="48" t="n">
        <f aca="false">workers_and_wage_central!B100</f>
        <v>7811.34132567832</v>
      </c>
      <c r="BA112" s="43" t="n">
        <f aca="false">(AZ112-AZ111)/AZ111</f>
        <v>0.00587603464068789</v>
      </c>
      <c r="BB112" s="7"/>
      <c r="BC112" s="7"/>
      <c r="BD112" s="7"/>
      <c r="BE112" s="7"/>
      <c r="BF112" s="7" t="n">
        <f aca="false">BF111*(1+AY112)*(1+BA112)*(1-BE112)</f>
        <v>127.522179979004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8" t="n">
        <f aca="false">'Central pensions'!Q113</f>
        <v>133526141.463098</v>
      </c>
      <c r="E113" s="8"/>
      <c r="F113" s="42" t="n">
        <f aca="false">'Central pensions'!I113</f>
        <v>24269956.7898997</v>
      </c>
      <c r="G113" s="8" t="n">
        <f aca="false">'Central pensions'!K113</f>
        <v>4592287.47103523</v>
      </c>
      <c r="H113" s="8" t="n">
        <f aca="false">'Central pensions'!V113</f>
        <v>25265410.7217798</v>
      </c>
      <c r="I113" s="42" t="n">
        <f aca="false">'Central pensions'!M113</f>
        <v>142029.50941346</v>
      </c>
      <c r="J113" s="8" t="n">
        <f aca="false">'Central pensions'!W113</f>
        <v>781404.455312774</v>
      </c>
      <c r="K113" s="8"/>
      <c r="L113" s="42" t="n">
        <f aca="false">'Central pensions'!N113</f>
        <v>2246608.44731031</v>
      </c>
      <c r="M113" s="42"/>
      <c r="N113" s="42" t="n">
        <f aca="false">'Central pensions'!L113</f>
        <v>1157196.62478584</v>
      </c>
      <c r="O113" s="8"/>
      <c r="P113" s="8" t="n">
        <f aca="false">'Central pensions'!X113</f>
        <v>18024216.3143895</v>
      </c>
      <c r="Q113" s="42"/>
      <c r="R113" s="42" t="n">
        <f aca="false">'Central SIPA income'!G108</f>
        <v>25210359.3252491</v>
      </c>
      <c r="S113" s="42"/>
      <c r="T113" s="8" t="n">
        <f aca="false">'Central SIPA income'!J108</f>
        <v>96393993.9047904</v>
      </c>
      <c r="U113" s="8"/>
      <c r="V113" s="42" t="n">
        <f aca="false">'Central SIPA income'!F108</f>
        <v>181053.738969821</v>
      </c>
      <c r="W113" s="42"/>
      <c r="X113" s="42" t="n">
        <f aca="false">'Central SIPA income'!M108</f>
        <v>454754.793050815</v>
      </c>
      <c r="Y113" s="8"/>
      <c r="Z113" s="8" t="n">
        <f aca="false">R113+V113-N113-L113-F113</f>
        <v>-2282348.79777687</v>
      </c>
      <c r="AA113" s="8"/>
      <c r="AB113" s="8" t="n">
        <f aca="false">T113-P113-D113</f>
        <v>-55156363.8726972</v>
      </c>
      <c r="AC113" s="23"/>
      <c r="AD113" s="8"/>
      <c r="AE113" s="8"/>
      <c r="AF113" s="8"/>
      <c r="AG113" s="8" t="n">
        <f aca="false">BF113/100*$AG$37</f>
        <v>6700098880.42464</v>
      </c>
      <c r="AH113" s="43" t="n">
        <f aca="false">(AG113-AG112)/AG112</f>
        <v>0.000557140532312867</v>
      </c>
      <c r="AI113" s="43" t="n">
        <f aca="false">(AG113-AG109)/AG109</f>
        <v>0.0189634399420748</v>
      </c>
      <c r="AJ113" s="43" t="n">
        <f aca="false">AB113/AG113</f>
        <v>-0.00823217162269723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13512487</v>
      </c>
      <c r="AY113" s="43" t="n">
        <f aca="false">(AW113-AW112)/AW112</f>
        <v>-0.00106100176101749</v>
      </c>
      <c r="AZ113" s="48" t="n">
        <f aca="false">workers_and_wage_central!B101</f>
        <v>7823.99461260475</v>
      </c>
      <c r="BA113" s="43" t="n">
        <f aca="false">(AZ113-AZ112)/AZ112</f>
        <v>0.00161986096867062</v>
      </c>
      <c r="BB113" s="7"/>
      <c r="BC113" s="7"/>
      <c r="BD113" s="7"/>
      <c r="BE113" s="7"/>
      <c r="BF113" s="7" t="n">
        <f aca="false">BF112*(1+AY113)*(1+BA113)*(1-BE113)</f>
        <v>127.59322775424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133957262.278797</v>
      </c>
      <c r="E114" s="6"/>
      <c r="F114" s="35" t="n">
        <f aca="false">'Central pensions'!I114</f>
        <v>24348318.101427</v>
      </c>
      <c r="G114" s="6" t="n">
        <f aca="false">'Central pensions'!K114</f>
        <v>4620841.47573021</v>
      </c>
      <c r="H114" s="6" t="n">
        <f aca="false">'Central pensions'!V114</f>
        <v>25422506.4308181</v>
      </c>
      <c r="I114" s="35" t="n">
        <f aca="false">'Central pensions'!M114</f>
        <v>142912.62296073</v>
      </c>
      <c r="J114" s="6" t="n">
        <f aca="false">'Central pensions'!W114</f>
        <v>786263.085489233</v>
      </c>
      <c r="K114" s="6"/>
      <c r="L114" s="35" t="n">
        <f aca="false">'Central pensions'!N114</f>
        <v>2791772.01744974</v>
      </c>
      <c r="M114" s="35"/>
      <c r="N114" s="35" t="n">
        <f aca="false">'Central pensions'!L114</f>
        <v>1161988.25223157</v>
      </c>
      <c r="O114" s="6"/>
      <c r="P114" s="6" t="n">
        <f aca="false">'Central pensions'!X114</f>
        <v>20879434.7918894</v>
      </c>
      <c r="Q114" s="35"/>
      <c r="R114" s="35" t="n">
        <f aca="false">'Central SIPA income'!G109</f>
        <v>21594423.5648904</v>
      </c>
      <c r="S114" s="35"/>
      <c r="T114" s="6" t="n">
        <f aca="false">'Central SIPA income'!J109</f>
        <v>82568150.1257593</v>
      </c>
      <c r="U114" s="6"/>
      <c r="V114" s="35" t="n">
        <f aca="false">'Central SIPA income'!F109</f>
        <v>186915.63265873</v>
      </c>
      <c r="W114" s="35"/>
      <c r="X114" s="35" t="n">
        <f aca="false">'Central SIPA income'!M109</f>
        <v>469478.179966509</v>
      </c>
      <c r="Y114" s="6"/>
      <c r="Z114" s="6" t="n">
        <f aca="false">R114+V114-N114-L114-F114</f>
        <v>-6520739.17355918</v>
      </c>
      <c r="AA114" s="6"/>
      <c r="AB114" s="6" t="n">
        <f aca="false">T114-P114-D114</f>
        <v>-72268546.9449267</v>
      </c>
      <c r="AC114" s="23"/>
      <c r="AD114" s="6"/>
      <c r="AE114" s="6"/>
      <c r="AF114" s="6"/>
      <c r="AG114" s="6" t="n">
        <f aca="false">BF114/100*$AG$37</f>
        <v>6727082757.87225</v>
      </c>
      <c r="AH114" s="36" t="n">
        <f aca="false">(AG114-AG113)/AG113</f>
        <v>0.00402738495792122</v>
      </c>
      <c r="AI114" s="36"/>
      <c r="AJ114" s="36" t="n">
        <f aca="false">AB114/AG114</f>
        <v>-0.0107429252093496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0.00100552455584813</v>
      </c>
      <c r="AV114" s="5"/>
      <c r="AW114" s="40" t="n">
        <f aca="false">workers_and_wage_central!C102</f>
        <v>13523634</v>
      </c>
      <c r="AX114" s="5"/>
      <c r="AY114" s="36" t="n">
        <f aca="false">(AW114-AW113)/AW113</f>
        <v>0.00082494066414273</v>
      </c>
      <c r="AZ114" s="41" t="n">
        <f aca="false">workers_and_wage_central!B102</f>
        <v>7849.02986690713</v>
      </c>
      <c r="BA114" s="36" t="n">
        <f aca="false">(AZ114-AZ113)/AZ113</f>
        <v>0.00319980464480987</v>
      </c>
      <c r="BB114" s="5"/>
      <c r="BC114" s="5"/>
      <c r="BD114" s="5"/>
      <c r="BE114" s="5"/>
      <c r="BF114" s="5" t="n">
        <f aca="false">BF113*(1+AY114)*(1+BA114)*(1-BE114)</f>
        <v>128.10709480043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8" t="n">
        <f aca="false">'Central pensions'!Q115</f>
        <v>134241172.097521</v>
      </c>
      <c r="E115" s="8"/>
      <c r="F115" s="42" t="n">
        <f aca="false">'Central pensions'!I115</f>
        <v>24399922.0716845</v>
      </c>
      <c r="G115" s="8" t="n">
        <f aca="false">'Central pensions'!K115</f>
        <v>4649507.71560739</v>
      </c>
      <c r="H115" s="8" t="n">
        <f aca="false">'Central pensions'!V115</f>
        <v>25580219.6247142</v>
      </c>
      <c r="I115" s="42" t="n">
        <f aca="false">'Central pensions'!M115</f>
        <v>143799.20769919</v>
      </c>
      <c r="J115" s="8" t="n">
        <f aca="false">'Central pensions'!W115</f>
        <v>791140.813135449</v>
      </c>
      <c r="K115" s="8"/>
      <c r="L115" s="42" t="n">
        <f aca="false">'Central pensions'!N115</f>
        <v>2226092.30795154</v>
      </c>
      <c r="M115" s="42"/>
      <c r="N115" s="42" t="n">
        <f aca="false">'Central pensions'!L115</f>
        <v>1165051.91877021</v>
      </c>
      <c r="O115" s="8"/>
      <c r="P115" s="8" t="n">
        <f aca="false">'Central pensions'!X115</f>
        <v>17960975.4795428</v>
      </c>
      <c r="Q115" s="42"/>
      <c r="R115" s="42" t="n">
        <f aca="false">'Central SIPA income'!G110</f>
        <v>25421765.1933019</v>
      </c>
      <c r="S115" s="42"/>
      <c r="T115" s="8" t="n">
        <f aca="false">'Central SIPA income'!J110</f>
        <v>97202322.564196</v>
      </c>
      <c r="U115" s="8"/>
      <c r="V115" s="42" t="n">
        <f aca="false">'Central SIPA income'!F110</f>
        <v>189352.330331327</v>
      </c>
      <c r="W115" s="42"/>
      <c r="X115" s="42" t="n">
        <f aca="false">'Central SIPA income'!M110</f>
        <v>475598.46200064</v>
      </c>
      <c r="Y115" s="8"/>
      <c r="Z115" s="8" t="n">
        <f aca="false">R115+V115-N115-L115-F115</f>
        <v>-2179948.77477306</v>
      </c>
      <c r="AA115" s="8"/>
      <c r="AB115" s="8" t="n">
        <f aca="false">T115-P115-D115</f>
        <v>-54999825.0128675</v>
      </c>
      <c r="AC115" s="23"/>
      <c r="AD115" s="8"/>
      <c r="AE115" s="8"/>
      <c r="AF115" s="8"/>
      <c r="AG115" s="8" t="n">
        <f aca="false">BF115/100*$AG$37</f>
        <v>6748141536.31107</v>
      </c>
      <c r="AH115" s="43" t="n">
        <f aca="false">(AG115-AG114)/AG114</f>
        <v>0.00313044735686995</v>
      </c>
      <c r="AI115" s="43"/>
      <c r="AJ115" s="43" t="n">
        <f aca="false">AB115/AG115</f>
        <v>-0.00815036624779119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13618738</v>
      </c>
      <c r="AX115" s="7"/>
      <c r="AY115" s="43" t="n">
        <f aca="false">(AW115-AW114)/AW114</f>
        <v>0.00703242930117748</v>
      </c>
      <c r="AZ115" s="48" t="n">
        <f aca="false">workers_and_wage_central!B103</f>
        <v>7818.61697062905</v>
      </c>
      <c r="BA115" s="43" t="n">
        <f aca="false">(AZ115-AZ114)/AZ114</f>
        <v>-0.0038747331573174</v>
      </c>
      <c r="BB115" s="7"/>
      <c r="BC115" s="7"/>
      <c r="BD115" s="7"/>
      <c r="BE115" s="7"/>
      <c r="BF115" s="7" t="n">
        <f aca="false">BF114*(1+AY115)*(1+BA115)*(1-BE115)</f>
        <v>128.508127316744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8" t="n">
        <f aca="false">'Central pensions'!Q116</f>
        <v>134848568.077883</v>
      </c>
      <c r="E116" s="8"/>
      <c r="F116" s="42" t="n">
        <f aca="false">'Central pensions'!I116</f>
        <v>24510323.4809983</v>
      </c>
      <c r="G116" s="8" t="n">
        <f aca="false">'Central pensions'!K116</f>
        <v>4752876.94957622</v>
      </c>
      <c r="H116" s="8" t="n">
        <f aca="false">'Central pensions'!V116</f>
        <v>26148926.651156</v>
      </c>
      <c r="I116" s="42" t="n">
        <f aca="false">'Central pensions'!M116</f>
        <v>146996.19431679</v>
      </c>
      <c r="J116" s="8" t="n">
        <f aca="false">'Central pensions'!W116</f>
        <v>808729.690241939</v>
      </c>
      <c r="K116" s="8"/>
      <c r="L116" s="42" t="n">
        <f aca="false">'Central pensions'!N116</f>
        <v>2281365.53583983</v>
      </c>
      <c r="M116" s="42"/>
      <c r="N116" s="42" t="n">
        <f aca="false">'Central pensions'!L116</f>
        <v>1172051.18621491</v>
      </c>
      <c r="O116" s="8"/>
      <c r="P116" s="8" t="n">
        <f aca="false">'Central pensions'!X116</f>
        <v>18286296.426176</v>
      </c>
      <c r="Q116" s="42"/>
      <c r="R116" s="42" t="n">
        <f aca="false">'Central SIPA income'!G111</f>
        <v>21611002.6959062</v>
      </c>
      <c r="S116" s="42"/>
      <c r="T116" s="8" t="n">
        <f aca="false">'Central SIPA income'!J111</f>
        <v>82631541.8701397</v>
      </c>
      <c r="U116" s="8"/>
      <c r="V116" s="42" t="n">
        <f aca="false">'Central SIPA income'!F111</f>
        <v>188449.19899574</v>
      </c>
      <c r="W116" s="42"/>
      <c r="X116" s="42" t="n">
        <f aca="false">'Central SIPA income'!M111</f>
        <v>473330.056465635</v>
      </c>
      <c r="Y116" s="8"/>
      <c r="Z116" s="8" t="n">
        <f aca="false">R116+V116-N116-L116-F116</f>
        <v>-6164288.3081511</v>
      </c>
      <c r="AA116" s="8"/>
      <c r="AB116" s="8" t="n">
        <f aca="false">T116-P116-D116</f>
        <v>-70503322.6339196</v>
      </c>
      <c r="AC116" s="23"/>
      <c r="AD116" s="8"/>
      <c r="AE116" s="8"/>
      <c r="AF116" s="8"/>
      <c r="AG116" s="8" t="n">
        <f aca="false">BF116/100*$AG$37</f>
        <v>6746706959.26998</v>
      </c>
      <c r="AH116" s="43" t="n">
        <f aca="false">(AG116-AG115)/AG115</f>
        <v>-0.000212588463561022</v>
      </c>
      <c r="AI116" s="43"/>
      <c r="AJ116" s="43" t="n">
        <f aca="false">AB116/AG116</f>
        <v>-0.010450034818401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8"/>
      <c r="AW116" s="47" t="n">
        <f aca="false">workers_and_wage_central!C104</f>
        <v>13580042</v>
      </c>
      <c r="AY116" s="43" t="n">
        <f aca="false">(AW116-AW115)/AW115</f>
        <v>-0.00284137928198633</v>
      </c>
      <c r="AZ116" s="48" t="n">
        <f aca="false">workers_and_wage_central!B104</f>
        <v>7839.22904585774</v>
      </c>
      <c r="BA116" s="43" t="n">
        <f aca="false">(AZ116-AZ115)/AZ115</f>
        <v>0.00263628149404426</v>
      </c>
      <c r="BB116" s="7"/>
      <c r="BC116" s="7"/>
      <c r="BD116" s="7"/>
      <c r="BE116" s="7"/>
      <c r="BF116" s="7" t="n">
        <f aca="false">BF115*(1+AY116)*(1+BA116)*(1-BE116)</f>
        <v>128.480807971402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8" t="n">
        <f aca="false">'Central pensions'!Q117</f>
        <v>135948243.569506</v>
      </c>
      <c r="E117" s="8"/>
      <c r="F117" s="42" t="n">
        <f aca="false">'Central pensions'!I117</f>
        <v>24710202.5187069</v>
      </c>
      <c r="G117" s="8" t="n">
        <f aca="false">'Central pensions'!K117</f>
        <v>4834649.91070731</v>
      </c>
      <c r="H117" s="8" t="n">
        <f aca="false">'Central pensions'!V117</f>
        <v>26598817.3563752</v>
      </c>
      <c r="I117" s="42" t="n">
        <f aca="false">'Central pensions'!M117</f>
        <v>149525.25497033</v>
      </c>
      <c r="J117" s="8" t="n">
        <f aca="false">'Central pensions'!W117</f>
        <v>822643.835764184</v>
      </c>
      <c r="K117" s="8"/>
      <c r="L117" s="42" t="n">
        <f aca="false">'Central pensions'!N117</f>
        <v>2193151.76337878</v>
      </c>
      <c r="M117" s="42"/>
      <c r="N117" s="42" t="n">
        <f aca="false">'Central pensions'!L117</f>
        <v>1183182.46657117</v>
      </c>
      <c r="O117" s="8"/>
      <c r="P117" s="8" t="n">
        <f aca="false">'Central pensions'!X117</f>
        <v>17889795.7617865</v>
      </c>
      <c r="Q117" s="42"/>
      <c r="R117" s="42" t="n">
        <f aca="false">'Central SIPA income'!G112</f>
        <v>25264165.5344743</v>
      </c>
      <c r="S117" s="42"/>
      <c r="T117" s="8" t="n">
        <f aca="false">'Central SIPA income'!J112</f>
        <v>96599726.6092385</v>
      </c>
      <c r="U117" s="8"/>
      <c r="V117" s="42" t="n">
        <f aca="false">'Central SIPA income'!F112</f>
        <v>183994.849089551</v>
      </c>
      <c r="W117" s="42"/>
      <c r="X117" s="42" t="n">
        <f aca="false">'Central SIPA income'!M112</f>
        <v>462142.013726001</v>
      </c>
      <c r="Y117" s="8"/>
      <c r="Z117" s="8" t="n">
        <f aca="false">R117+V117-N117-L117-F117</f>
        <v>-2638376.36509297</v>
      </c>
      <c r="AA117" s="8"/>
      <c r="AB117" s="8" t="n">
        <f aca="false">T117-P117-D117</f>
        <v>-57238312.7220536</v>
      </c>
      <c r="AC117" s="23"/>
      <c r="AD117" s="8"/>
      <c r="AE117" s="8"/>
      <c r="AF117" s="8"/>
      <c r="AG117" s="8" t="n">
        <f aca="false">BF117/100*$AG$37</f>
        <v>6726985352.31969</v>
      </c>
      <c r="AH117" s="43" t="n">
        <f aca="false">(AG117-AG116)/AG116</f>
        <v>-0.00292314562783761</v>
      </c>
      <c r="AI117" s="43" t="n">
        <f aca="false">(AG117-AG113)/AG113</f>
        <v>0.00401284703030252</v>
      </c>
      <c r="AJ117" s="43" t="n">
        <f aca="false">AB117/AG117</f>
        <v>-0.00850876131346353</v>
      </c>
      <c r="AK117" s="50"/>
      <c r="AL117" s="53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13573624</v>
      </c>
      <c r="AY117" s="43" t="n">
        <f aca="false">(AW117-AW116)/AW116</f>
        <v>-0.000472605313002714</v>
      </c>
      <c r="AZ117" s="48" t="n">
        <f aca="false">workers_and_wage_central!B105</f>
        <v>7820.0096158389</v>
      </c>
      <c r="BA117" s="43" t="n">
        <f aca="false">(AZ117-AZ116)/AZ116</f>
        <v>-0.00245169900080874</v>
      </c>
      <c r="BB117" s="7"/>
      <c r="BC117" s="7"/>
      <c r="BD117" s="7"/>
      <c r="BE117" s="7"/>
      <c r="BF117" s="7" t="n">
        <f aca="false">BF116*(1+AY117)*(1+BA117)*(1-BE117)</f>
        <v>128.10523985932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4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6" t="n">
        <f aca="false">AVERAGE(AI29:AI117)</f>
        <v>0.01449720814272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6"/>
    </row>
    <row r="121" customFormat="false" ht="12.8" hidden="false" customHeight="false" outlineLevel="0" collapsed="false">
      <c r="AK121" s="50"/>
      <c r="BF121" s="26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55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8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8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8" t="n">
        <f aca="false">AG17</f>
        <v>5134460463.63523</v>
      </c>
      <c r="AH130" s="26"/>
      <c r="AI130" s="26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8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8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8" t="n">
        <f aca="false">AG21</f>
        <v>5057788161.49449</v>
      </c>
      <c r="AJ134" s="26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6"/>
      <c r="AI135" s="26"/>
    </row>
    <row r="136" customFormat="false" ht="12.8" hidden="false" customHeight="false" outlineLevel="0" collapsed="false">
      <c r="AF136" s="7" t="n">
        <f aca="false">AF132+1</f>
        <v>2017</v>
      </c>
      <c r="AG136" s="8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8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8" t="n">
        <f aca="false">AG25</f>
        <v>5284711650.71247</v>
      </c>
      <c r="AJ138" s="26" t="n">
        <f aca="false">(AG138-AG134)/AG134</f>
        <v>0.0448661513634688</v>
      </c>
      <c r="AK138" s="26" t="n">
        <f aca="false">AVERAGE(AJ138:AJ230)</f>
        <v>0.0126238647538828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6"/>
      <c r="AI139" s="26"/>
    </row>
    <row r="140" customFormat="false" ht="12.8" hidden="false" customHeight="false" outlineLevel="0" collapsed="false">
      <c r="AF140" s="7" t="n">
        <f aca="false">AF136+1</f>
        <v>2018</v>
      </c>
      <c r="AG140" s="8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8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8" t="n">
        <f aca="false">AG29</f>
        <v>4963232196.24203</v>
      </c>
      <c r="AJ142" s="26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6"/>
      <c r="AI143" s="26"/>
    </row>
    <row r="144" customFormat="false" ht="12.8" hidden="false" customHeight="false" outlineLevel="0" collapsed="false">
      <c r="AF144" s="7" t="n">
        <f aca="false">AF140+1</f>
        <v>2019</v>
      </c>
      <c r="AG144" s="8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8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8" t="n">
        <f aca="false">AG33</f>
        <v>4587133830.61137</v>
      </c>
      <c r="AJ146" s="26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6"/>
      <c r="AI147" s="26"/>
      <c r="AK147" s="0" t="n">
        <f aca="false">100*AK144*AL144*AU144*AV144</f>
        <v>100.596883177987</v>
      </c>
      <c r="AL147" s="26" t="n">
        <f aca="false">(AK147-100)/100</f>
        <v>0.00596883177987451</v>
      </c>
      <c r="AM147" s="26"/>
      <c r="AN147" s="26"/>
      <c r="AO147" s="26"/>
      <c r="AP147" s="26"/>
      <c r="AQ147" s="26"/>
      <c r="AR147" s="26"/>
      <c r="AS147" s="26"/>
      <c r="AT147" s="26"/>
    </row>
    <row r="148" customFormat="false" ht="12.8" hidden="false" customHeight="false" outlineLevel="0" collapsed="false">
      <c r="AF148" s="7" t="n">
        <f aca="false">AF144+1</f>
        <v>2020</v>
      </c>
      <c r="AG148" s="8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8" t="n">
        <f aca="false">AG36</f>
        <v>5126112750.43764</v>
      </c>
      <c r="AH149" s="26" t="n">
        <f aca="false">AVERAGE(AJ138:AJ158)</f>
        <v>0.00820194335511511</v>
      </c>
      <c r="AI149" s="26"/>
    </row>
    <row r="150" customFormat="false" ht="12.8" hidden="false" customHeight="false" outlineLevel="0" collapsed="false">
      <c r="AF150" s="7" t="n">
        <f aca="false">AF146+1</f>
        <v>2020</v>
      </c>
      <c r="AG150" s="8" t="n">
        <f aca="false">AG37</f>
        <v>5251139890.69221</v>
      </c>
      <c r="AJ150" s="26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5216307282.66025</v>
      </c>
      <c r="AH151" s="26"/>
      <c r="AI151" s="26"/>
    </row>
    <row r="152" customFormat="false" ht="12.8" hidden="false" customHeight="false" outlineLevel="0" collapsed="false">
      <c r="AF152" s="7" t="n">
        <f aca="false">AF148+1</f>
        <v>2021</v>
      </c>
      <c r="AG152" s="8" t="n">
        <f aca="false">AG39</f>
        <v>5176175559.7607</v>
      </c>
    </row>
    <row r="153" customFormat="false" ht="12.8" hidden="false" customHeight="false" outlineLevel="0" collapsed="false">
      <c r="AF153" s="7" t="n">
        <f aca="false">AF149+1</f>
        <v>2021</v>
      </c>
      <c r="AG153" s="8" t="n">
        <f aca="false">AG40</f>
        <v>5168595297.41593</v>
      </c>
    </row>
    <row r="154" customFormat="false" ht="12.8" hidden="false" customHeight="false" outlineLevel="0" collapsed="false">
      <c r="AF154" s="7" t="n">
        <f aca="false">AF150+1</f>
        <v>2021</v>
      </c>
      <c r="AG154" s="8" t="n">
        <f aca="false">AG41</f>
        <v>5179459931.77976</v>
      </c>
      <c r="AJ154" s="26" t="n">
        <f aca="false">(AG154-AG150)/AG150</f>
        <v>-0.0136503617127985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5189818351.2746</v>
      </c>
      <c r="AH155" s="26"/>
      <c r="AI155" s="26"/>
    </row>
    <row r="156" customFormat="false" ht="12.8" hidden="false" customHeight="false" outlineLevel="0" collapsed="false">
      <c r="AF156" s="7" t="n">
        <f aca="false">AF152+1</f>
        <v>2022</v>
      </c>
      <c r="AG156" s="8" t="n">
        <f aca="false">AG43</f>
        <v>5200955891.09433</v>
      </c>
    </row>
    <row r="157" customFormat="false" ht="12.8" hidden="false" customHeight="false" outlineLevel="0" collapsed="false">
      <c r="AF157" s="7" t="n">
        <f aca="false">AF153+1</f>
        <v>2022</v>
      </c>
      <c r="AG157" s="8" t="n">
        <f aca="false">AG44</f>
        <v>5216324808.50639</v>
      </c>
    </row>
    <row r="158" customFormat="false" ht="12.8" hidden="false" customHeight="false" outlineLevel="0" collapsed="false">
      <c r="AF158" s="7" t="n">
        <f aca="false">AF154+1</f>
        <v>2022</v>
      </c>
      <c r="AG158" s="8" t="n">
        <f aca="false">AG45</f>
        <v>5230481395.97399</v>
      </c>
      <c r="AJ158" s="26" t="n">
        <f aca="false">(AG158-AG154)/AG154</f>
        <v>0.00985073055226841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5251964287.77165</v>
      </c>
      <c r="AH159" s="26"/>
      <c r="AI159" s="26"/>
    </row>
    <row r="160" customFormat="false" ht="12.8" hidden="false" customHeight="false" outlineLevel="0" collapsed="false">
      <c r="AF160" s="7" t="n">
        <f aca="false">AF156+1</f>
        <v>2023</v>
      </c>
      <c r="AG160" s="8" t="n">
        <f aca="false">AG47</f>
        <v>5244118231.69152</v>
      </c>
    </row>
    <row r="161" customFormat="false" ht="12.8" hidden="false" customHeight="false" outlineLevel="0" collapsed="false">
      <c r="AF161" s="7" t="n">
        <f aca="false">AF157+1</f>
        <v>2023</v>
      </c>
      <c r="AG161" s="8" t="n">
        <f aca="false">AG48</f>
        <v>5279892616.42094</v>
      </c>
    </row>
    <row r="162" customFormat="false" ht="12.8" hidden="false" customHeight="false" outlineLevel="0" collapsed="false">
      <c r="AF162" s="7" t="n">
        <f aca="false">AF158+1</f>
        <v>2023</v>
      </c>
      <c r="AG162" s="8" t="n">
        <f aca="false">AG49</f>
        <v>5303883342.09904</v>
      </c>
      <c r="AJ162" s="26" t="n">
        <f aca="false">(AG162-AG158)/AG158</f>
        <v>0.0140334972191182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5329706309.06624</v>
      </c>
      <c r="AH163" s="26"/>
      <c r="AI163" s="26"/>
    </row>
    <row r="164" customFormat="false" ht="12.8" hidden="false" customHeight="false" outlineLevel="0" collapsed="false">
      <c r="AF164" s="7" t="n">
        <f aca="false">AF160+1</f>
        <v>2024</v>
      </c>
      <c r="AG164" s="8" t="n">
        <f aca="false">AG51</f>
        <v>5290936143.03698</v>
      </c>
    </row>
    <row r="165" customFormat="false" ht="12.8" hidden="false" customHeight="false" outlineLevel="0" collapsed="false">
      <c r="AF165" s="7" t="n">
        <f aca="false">AF161+1</f>
        <v>2024</v>
      </c>
      <c r="AG165" s="8" t="n">
        <f aca="false">AG52</f>
        <v>5330617742.14749</v>
      </c>
    </row>
    <row r="166" customFormat="false" ht="12.8" hidden="false" customHeight="false" outlineLevel="0" collapsed="false">
      <c r="AF166" s="7" t="n">
        <f aca="false">AF162+1</f>
        <v>2024</v>
      </c>
      <c r="AG166" s="8" t="n">
        <f aca="false">AG53</f>
        <v>5360906702.3067</v>
      </c>
      <c r="AJ166" s="26" t="n">
        <f aca="false">(AG166-AG162)/AG162</f>
        <v>0.0107512470636439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5367781087.48517</v>
      </c>
      <c r="AH167" s="26"/>
      <c r="AI167" s="26"/>
    </row>
    <row r="168" customFormat="false" ht="12.8" hidden="false" customHeight="false" outlineLevel="0" collapsed="false">
      <c r="AF168" s="7" t="n">
        <f aca="false">AF164+1</f>
        <v>2025</v>
      </c>
      <c r="AG168" s="8" t="n">
        <f aca="false">AG55</f>
        <v>5432801917.80357</v>
      </c>
    </row>
    <row r="169" customFormat="false" ht="12.8" hidden="false" customHeight="false" outlineLevel="0" collapsed="false">
      <c r="AF169" s="7" t="n">
        <f aca="false">AF165+1</f>
        <v>2025</v>
      </c>
      <c r="AG169" s="8" t="n">
        <f aca="false">AG56</f>
        <v>5452433862.29519</v>
      </c>
    </row>
    <row r="170" customFormat="false" ht="12.8" hidden="false" customHeight="false" outlineLevel="0" collapsed="false">
      <c r="AF170" s="7" t="n">
        <f aca="false">AF166+1</f>
        <v>2025</v>
      </c>
      <c r="AG170" s="8" t="n">
        <f aca="false">AG57</f>
        <v>5478189540.14597</v>
      </c>
      <c r="AJ170" s="26" t="n">
        <f aca="false">(AG170-AG166)/AG166</f>
        <v>0.0218774256580158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5513876266.27237</v>
      </c>
      <c r="AH171" s="26"/>
      <c r="AI171" s="26"/>
    </row>
    <row r="172" customFormat="false" ht="12.8" hidden="false" customHeight="false" outlineLevel="0" collapsed="false">
      <c r="AF172" s="7" t="n">
        <f aca="false">AF168+1</f>
        <v>2026</v>
      </c>
      <c r="AG172" s="8" t="n">
        <f aca="false">AG59</f>
        <v>5544964415.75059</v>
      </c>
    </row>
    <row r="173" customFormat="false" ht="12.8" hidden="false" customHeight="false" outlineLevel="0" collapsed="false">
      <c r="AF173" s="7" t="n">
        <f aca="false">AF169+1</f>
        <v>2026</v>
      </c>
      <c r="AG173" s="8" t="n">
        <f aca="false">AG60</f>
        <v>5571466518.11185</v>
      </c>
    </row>
    <row r="174" customFormat="false" ht="12.8" hidden="false" customHeight="false" outlineLevel="0" collapsed="false">
      <c r="AF174" s="7" t="n">
        <f aca="false">AF170+1</f>
        <v>2026</v>
      </c>
      <c r="AG174" s="8" t="n">
        <f aca="false">AG61</f>
        <v>5569346154.36116</v>
      </c>
      <c r="AJ174" s="26" t="n">
        <f aca="false">(AG174-AG170)/AG170</f>
        <v>0.0166399160794214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5615078229.30969</v>
      </c>
      <c r="AH175" s="26"/>
      <c r="AI175" s="26"/>
    </row>
    <row r="176" customFormat="false" ht="12.8" hidden="false" customHeight="false" outlineLevel="0" collapsed="false">
      <c r="AF176" s="7" t="n">
        <f aca="false">AF172+1</f>
        <v>2027</v>
      </c>
      <c r="AG176" s="8" t="n">
        <f aca="false">AG63</f>
        <v>5660770972.00877</v>
      </c>
    </row>
    <row r="177" customFormat="false" ht="12.8" hidden="false" customHeight="false" outlineLevel="0" collapsed="false">
      <c r="AF177" s="7" t="n">
        <f aca="false">AF173+1</f>
        <v>2027</v>
      </c>
      <c r="AG177" s="8" t="n">
        <f aca="false">AG64</f>
        <v>5689550039.18338</v>
      </c>
    </row>
    <row r="178" customFormat="false" ht="12.8" hidden="false" customHeight="false" outlineLevel="0" collapsed="false">
      <c r="AF178" s="7" t="n">
        <f aca="false">AF174+1</f>
        <v>2027</v>
      </c>
      <c r="AG178" s="8" t="n">
        <f aca="false">AG65</f>
        <v>5745012980.12796</v>
      </c>
      <c r="AJ178" s="26" t="n">
        <f aca="false">(AG178-AG174)/AG174</f>
        <v>0.0315417323502574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5796573027.11011</v>
      </c>
      <c r="AH179" s="26"/>
      <c r="AI179" s="26"/>
    </row>
    <row r="180" customFormat="false" ht="12.8" hidden="false" customHeight="false" outlineLevel="0" collapsed="false">
      <c r="AF180" s="7" t="n">
        <f aca="false">AF176+1</f>
        <v>2028</v>
      </c>
      <c r="AG180" s="8" t="n">
        <f aca="false">AG67</f>
        <v>5806931977.21106</v>
      </c>
    </row>
    <row r="181" customFormat="false" ht="12.8" hidden="false" customHeight="false" outlineLevel="0" collapsed="false">
      <c r="AF181" s="7" t="n">
        <f aca="false">AF177+1</f>
        <v>2028</v>
      </c>
      <c r="AG181" s="8" t="n">
        <f aca="false">AG68</f>
        <v>5805627049.1553</v>
      </c>
    </row>
    <row r="182" customFormat="false" ht="12.8" hidden="false" customHeight="false" outlineLevel="0" collapsed="false">
      <c r="AF182" s="7" t="n">
        <f aca="false">AF178+1</f>
        <v>2028</v>
      </c>
      <c r="AG182" s="8" t="n">
        <f aca="false">AG69</f>
        <v>5856701588.35517</v>
      </c>
      <c r="AJ182" s="26" t="n">
        <f aca="false">(AG182-AG178)/AG178</f>
        <v>0.0194409670811097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5875313888.6886</v>
      </c>
      <c r="AH183" s="26"/>
      <c r="AI183" s="26"/>
    </row>
    <row r="184" customFormat="false" ht="12.8" hidden="false" customHeight="false" outlineLevel="0" collapsed="false">
      <c r="AF184" s="7" t="n">
        <f aca="false">AF180+1</f>
        <v>2029</v>
      </c>
      <c r="AG184" s="8" t="n">
        <f aca="false">AG71</f>
        <v>5920936120.91836</v>
      </c>
    </row>
    <row r="185" customFormat="false" ht="12.8" hidden="false" customHeight="false" outlineLevel="0" collapsed="false">
      <c r="AF185" s="7" t="n">
        <f aca="false">AF181+1</f>
        <v>2029</v>
      </c>
      <c r="AG185" s="8" t="n">
        <f aca="false">AG72</f>
        <v>5926784530.31224</v>
      </c>
    </row>
    <row r="186" customFormat="false" ht="12.8" hidden="false" customHeight="false" outlineLevel="0" collapsed="false">
      <c r="AF186" s="7" t="n">
        <f aca="false">AF182+1</f>
        <v>2029</v>
      </c>
      <c r="AG186" s="8" t="n">
        <f aca="false">AG73</f>
        <v>5955518144.39912</v>
      </c>
      <c r="AJ186" s="26" t="n">
        <f aca="false">(AG186-AG182)/AG182</f>
        <v>0.0168723904664056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5980321613.87395</v>
      </c>
      <c r="AH187" s="26"/>
      <c r="AI187" s="26"/>
    </row>
    <row r="188" customFormat="false" ht="12.8" hidden="false" customHeight="false" outlineLevel="0" collapsed="false">
      <c r="AF188" s="7" t="n">
        <f aca="false">AF184+1</f>
        <v>2030</v>
      </c>
      <c r="AG188" s="8" t="n">
        <f aca="false">AG75</f>
        <v>6003429691.85264</v>
      </c>
    </row>
    <row r="189" customFormat="false" ht="12.8" hidden="false" customHeight="false" outlineLevel="0" collapsed="false">
      <c r="AF189" s="7" t="n">
        <f aca="false">AF185+1</f>
        <v>2030</v>
      </c>
      <c r="AG189" s="8" t="n">
        <f aca="false">AG76</f>
        <v>5974906383.65829</v>
      </c>
    </row>
    <row r="190" customFormat="false" ht="12.8" hidden="false" customHeight="false" outlineLevel="0" collapsed="false">
      <c r="AF190" s="7" t="n">
        <f aca="false">AF186+1</f>
        <v>2030</v>
      </c>
      <c r="AG190" s="8" t="n">
        <f aca="false">AG77</f>
        <v>6024006850.92643</v>
      </c>
      <c r="AJ190" s="26" t="n">
        <f aca="false">(AG190-AG186)/AG186</f>
        <v>0.0115000416196735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6026868252.82352</v>
      </c>
      <c r="AH191" s="26"/>
      <c r="AI191" s="26"/>
    </row>
    <row r="192" customFormat="false" ht="12.8" hidden="false" customHeight="false" outlineLevel="0" collapsed="false">
      <c r="AF192" s="7" t="n">
        <f aca="false">AF188+1</f>
        <v>2031</v>
      </c>
      <c r="AG192" s="8" t="n">
        <f aca="false">AG79</f>
        <v>6037299719.57284</v>
      </c>
    </row>
    <row r="193" customFormat="false" ht="12.8" hidden="false" customHeight="false" outlineLevel="0" collapsed="false">
      <c r="AF193" s="7" t="n">
        <f aca="false">AF189+1</f>
        <v>2031</v>
      </c>
      <c r="AG193" s="8" t="n">
        <f aca="false">AG80</f>
        <v>6032503618.41153</v>
      </c>
    </row>
    <row r="194" customFormat="false" ht="12.8" hidden="false" customHeight="false" outlineLevel="0" collapsed="false">
      <c r="AF194" s="7" t="n">
        <f aca="false">AF190+1</f>
        <v>2031</v>
      </c>
      <c r="AG194" s="8" t="n">
        <f aca="false">AG81</f>
        <v>6065223064.01421</v>
      </c>
      <c r="AJ194" s="26" t="n">
        <f aca="false">(AG194-AG190)/AG190</f>
        <v>0.00684199306337765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6085307411.0332</v>
      </c>
      <c r="AH195" s="26"/>
      <c r="AI195" s="26"/>
    </row>
    <row r="196" customFormat="false" ht="12.8" hidden="false" customHeight="false" outlineLevel="0" collapsed="false">
      <c r="AF196" s="7" t="n">
        <f aca="false">AF192+1</f>
        <v>2032</v>
      </c>
      <c r="AG196" s="8" t="n">
        <f aca="false">AG83</f>
        <v>6124563412.93064</v>
      </c>
    </row>
    <row r="197" customFormat="false" ht="12.8" hidden="false" customHeight="false" outlineLevel="0" collapsed="false">
      <c r="AF197" s="7" t="n">
        <f aca="false">AF193+1</f>
        <v>2032</v>
      </c>
      <c r="AG197" s="8" t="n">
        <f aca="false">AG84</f>
        <v>6135749577.43385</v>
      </c>
    </row>
    <row r="198" customFormat="false" ht="12.8" hidden="false" customHeight="false" outlineLevel="0" collapsed="false">
      <c r="AF198" s="7" t="n">
        <f aca="false">AF194+1</f>
        <v>2032</v>
      </c>
      <c r="AG198" s="8" t="n">
        <f aca="false">AG85</f>
        <v>6138104317.94037</v>
      </c>
      <c r="AJ198" s="26" t="n">
        <f aca="false">(AG198-AG194)/AG194</f>
        <v>0.0120162528495578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6157023106.5732</v>
      </c>
      <c r="AH199" s="26"/>
      <c r="AI199" s="26"/>
    </row>
    <row r="200" customFormat="false" ht="12.8" hidden="false" customHeight="false" outlineLevel="0" collapsed="false">
      <c r="AF200" s="7" t="n">
        <f aca="false">AF196+1</f>
        <v>2033</v>
      </c>
      <c r="AG200" s="8" t="n">
        <f aca="false">AG87</f>
        <v>6178468460.51488</v>
      </c>
    </row>
    <row r="201" customFormat="false" ht="12.8" hidden="false" customHeight="false" outlineLevel="0" collapsed="false">
      <c r="AF201" s="7" t="n">
        <f aca="false">AF197+1</f>
        <v>2033</v>
      </c>
      <c r="AG201" s="8" t="n">
        <f aca="false">AG88</f>
        <v>6215149630.25194</v>
      </c>
    </row>
    <row r="202" customFormat="false" ht="12.8" hidden="false" customHeight="false" outlineLevel="0" collapsed="false">
      <c r="AF202" s="7" t="n">
        <f aca="false">AF198+1</f>
        <v>2033</v>
      </c>
      <c r="AG202" s="8" t="n">
        <f aca="false">AG89</f>
        <v>6258166940.95778</v>
      </c>
      <c r="AJ202" s="26" t="n">
        <f aca="false">(AG202-AG198)/AG198</f>
        <v>0.0195602122085948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6255961061.42035</v>
      </c>
      <c r="AH203" s="26"/>
      <c r="AI203" s="26"/>
    </row>
    <row r="204" customFormat="false" ht="12.8" hidden="false" customHeight="false" outlineLevel="0" collapsed="false">
      <c r="AF204" s="7" t="n">
        <f aca="false">AF200+1</f>
        <v>2034</v>
      </c>
      <c r="AG204" s="8" t="n">
        <f aca="false">AG91</f>
        <v>6265206580.34052</v>
      </c>
    </row>
    <row r="205" customFormat="false" ht="12.8" hidden="false" customHeight="false" outlineLevel="0" collapsed="false">
      <c r="AF205" s="7" t="n">
        <f aca="false">AF201+1</f>
        <v>2034</v>
      </c>
      <c r="AG205" s="8" t="n">
        <f aca="false">AG92</f>
        <v>6271200340.56257</v>
      </c>
    </row>
    <row r="206" customFormat="false" ht="12.8" hidden="false" customHeight="false" outlineLevel="0" collapsed="false">
      <c r="AF206" s="7" t="n">
        <f aca="false">AF202+1</f>
        <v>2034</v>
      </c>
      <c r="AG206" s="8" t="n">
        <f aca="false">AG93</f>
        <v>6312019381.5558</v>
      </c>
      <c r="AJ206" s="26" t="n">
        <f aca="false">(AG206-AG202)/AG202</f>
        <v>0.00860514606051472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6320996805.99793</v>
      </c>
      <c r="AH207" s="26"/>
      <c r="AI207" s="26"/>
    </row>
    <row r="208" customFormat="false" ht="12.8" hidden="false" customHeight="false" outlineLevel="0" collapsed="false">
      <c r="AF208" s="7" t="n">
        <f aca="false">AF204+1</f>
        <v>2035</v>
      </c>
      <c r="AG208" s="8" t="n">
        <f aca="false">AG95</f>
        <v>6349181267.95285</v>
      </c>
    </row>
    <row r="209" customFormat="false" ht="12.8" hidden="false" customHeight="false" outlineLevel="0" collapsed="false">
      <c r="AF209" s="7" t="n">
        <f aca="false">AF205+1</f>
        <v>2035</v>
      </c>
      <c r="AG209" s="8" t="n">
        <f aca="false">AG96</f>
        <v>6342160839.60682</v>
      </c>
    </row>
    <row r="210" customFormat="false" ht="12.8" hidden="false" customHeight="false" outlineLevel="0" collapsed="false">
      <c r="AF210" s="7" t="n">
        <f aca="false">AF206+1</f>
        <v>2035</v>
      </c>
      <c r="AG210" s="8" t="n">
        <f aca="false">AG97</f>
        <v>6386768246.70198</v>
      </c>
      <c r="AJ210" s="26" t="n">
        <f aca="false">(AG210-AG206)/AG206</f>
        <v>0.0118423060240588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6395573455.17039</v>
      </c>
      <c r="AH211" s="26"/>
      <c r="AI211" s="26"/>
    </row>
    <row r="212" customFormat="false" ht="12.8" hidden="false" customHeight="false" outlineLevel="0" collapsed="false">
      <c r="AF212" s="7" t="n">
        <f aca="false">AF208+1</f>
        <v>2036</v>
      </c>
      <c r="AG212" s="8" t="n">
        <f aca="false">AG99</f>
        <v>6414275519.85683</v>
      </c>
    </row>
    <row r="213" customFormat="false" ht="12.8" hidden="false" customHeight="false" outlineLevel="0" collapsed="false">
      <c r="AF213" s="7" t="n">
        <f aca="false">AF209+1</f>
        <v>2036</v>
      </c>
      <c r="AG213" s="8" t="n">
        <f aca="false">AG100</f>
        <v>6417119864.33611</v>
      </c>
    </row>
    <row r="214" customFormat="false" ht="12.8" hidden="false" customHeight="false" outlineLevel="0" collapsed="false">
      <c r="AF214" s="7" t="n">
        <f aca="false">AF210+1</f>
        <v>2036</v>
      </c>
      <c r="AG214" s="8" t="n">
        <f aca="false">AG101</f>
        <v>6430414542.35947</v>
      </c>
      <c r="AJ214" s="26" t="n">
        <f aca="false">(AG214-AG210)/AG210</f>
        <v>0.00683386244365904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6449597468.17538</v>
      </c>
      <c r="AH215" s="26"/>
      <c r="AI215" s="26"/>
    </row>
    <row r="216" customFormat="false" ht="12.8" hidden="false" customHeight="false" outlineLevel="0" collapsed="false">
      <c r="AF216" s="7" t="n">
        <f aca="false">AF212+1</f>
        <v>2037</v>
      </c>
      <c r="AG216" s="8" t="n">
        <f aca="false">AG103</f>
        <v>6499793583.57138</v>
      </c>
    </row>
    <row r="217" customFormat="false" ht="12.8" hidden="false" customHeight="false" outlineLevel="0" collapsed="false">
      <c r="AF217" s="7" t="n">
        <f aca="false">AF213+1</f>
        <v>2037</v>
      </c>
      <c r="AG217" s="8" t="n">
        <f aca="false">AG104</f>
        <v>6488043258.18474</v>
      </c>
    </row>
    <row r="218" customFormat="false" ht="12.8" hidden="false" customHeight="false" outlineLevel="0" collapsed="false">
      <c r="AF218" s="7" t="n">
        <f aca="false">AF214+1</f>
        <v>2037</v>
      </c>
      <c r="AG218" s="8" t="n">
        <f aca="false">AG105</f>
        <v>6517904434.09482</v>
      </c>
      <c r="AJ218" s="26" t="n">
        <f aca="false">(AG218-AG214)/AG214</f>
        <v>0.0136056378883543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6529054566.96899</v>
      </c>
      <c r="AH219" s="26"/>
      <c r="AI219" s="26"/>
    </row>
    <row r="220" customFormat="false" ht="12.8" hidden="false" customHeight="false" outlineLevel="0" collapsed="false">
      <c r="AF220" s="7" t="n">
        <f aca="false">AF216+1</f>
        <v>2038</v>
      </c>
      <c r="AG220" s="8" t="n">
        <f aca="false">AG107</f>
        <v>6526897887.82824</v>
      </c>
    </row>
    <row r="221" customFormat="false" ht="12.8" hidden="false" customHeight="false" outlineLevel="0" collapsed="false">
      <c r="AF221" s="7" t="n">
        <f aca="false">AF217+1</f>
        <v>2038</v>
      </c>
      <c r="AG221" s="8" t="n">
        <f aca="false">AG108</f>
        <v>6563802717.3469</v>
      </c>
    </row>
    <row r="222" customFormat="false" ht="12.8" hidden="false" customHeight="false" outlineLevel="0" collapsed="false">
      <c r="AF222" s="7" t="n">
        <f aca="false">AF218+1</f>
        <v>2038</v>
      </c>
      <c r="AG222" s="8" t="n">
        <f aca="false">AG109</f>
        <v>6575406553.15908</v>
      </c>
      <c r="AJ222" s="26" t="n">
        <f aca="false">(AG222-AG218)/AG218</f>
        <v>0.0088221789143567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6619223479.25345</v>
      </c>
      <c r="AH223" s="26"/>
      <c r="AI223" s="26"/>
    </row>
    <row r="224" customFormat="false" ht="12.8" hidden="false" customHeight="false" outlineLevel="0" collapsed="false">
      <c r="AF224" s="7" t="n">
        <f aca="false">AF220+1</f>
        <v>2039</v>
      </c>
      <c r="AG224" s="8" t="n">
        <f aca="false">AG111</f>
        <v>6648181454.01557</v>
      </c>
    </row>
    <row r="225" customFormat="false" ht="12.8" hidden="false" customHeight="false" outlineLevel="0" collapsed="false">
      <c r="AF225" s="7" t="n">
        <f aca="false">AF221+1</f>
        <v>2039</v>
      </c>
      <c r="AG225" s="8" t="n">
        <f aca="false">AG112</f>
        <v>6696368062.35782</v>
      </c>
    </row>
    <row r="226" customFormat="false" ht="12.8" hidden="false" customHeight="false" outlineLevel="0" collapsed="false">
      <c r="AF226" s="7" t="n">
        <f aca="false">AF222+1</f>
        <v>2039</v>
      </c>
      <c r="AG226" s="8" t="n">
        <f aca="false">AG113</f>
        <v>6700098880.42464</v>
      </c>
      <c r="AJ226" s="26" t="n">
        <f aca="false">(AG226-AG222)/AG222</f>
        <v>0.0189634399420748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6727082757.87225</v>
      </c>
      <c r="AH227" s="26"/>
      <c r="AI227" s="26"/>
    </row>
    <row r="228" customFormat="false" ht="12.8" hidden="false" customHeight="false" outlineLevel="0" collapsed="false">
      <c r="AF228" s="7" t="n">
        <f aca="false">AF224+1</f>
        <v>2040</v>
      </c>
      <c r="AG228" s="8" t="n">
        <f aca="false">AG115</f>
        <v>6748141536.31107</v>
      </c>
    </row>
    <row r="229" customFormat="false" ht="12.8" hidden="false" customHeight="false" outlineLevel="0" collapsed="false">
      <c r="AF229" s="7" t="n">
        <f aca="false">AF225+1</f>
        <v>2040</v>
      </c>
      <c r="AG229" s="8" t="n">
        <f aca="false">AG116</f>
        <v>6746706959.26998</v>
      </c>
    </row>
    <row r="230" customFormat="false" ht="12.8" hidden="false" customHeight="false" outlineLevel="0" collapsed="false">
      <c r="AF230" s="7" t="n">
        <f aca="false">AF226+1</f>
        <v>2040</v>
      </c>
      <c r="AG230" s="8" t="n">
        <f aca="false">AG117</f>
        <v>6726985352.31969</v>
      </c>
      <c r="AJ230" s="26" t="n">
        <f aca="false">(AG230-AG226)/AG226</f>
        <v>0.00401284703030252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B15" colorId="64" zoomScale="110" zoomScaleNormal="110" zoomScalePageLayoutView="100" workbookViewId="0">
      <selection pane="topLeft" activeCell="AF26" activeCellId="0" sqref="AF26"/>
    </sheetView>
  </sheetViews>
  <sheetFormatPr defaultColWidth="8.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9.93"/>
    <col collapsed="false" customWidth="true" hidden="false" outlineLevel="0" max="32" min="32" style="0" width="14.5"/>
    <col collapsed="false" customWidth="true" hidden="false" outlineLevel="0" max="38" min="38" style="0" width="15.66"/>
    <col collapsed="false" customWidth="true" hidden="false" outlineLevel="0" max="40" min="40" style="0" width="19.99"/>
    <col collapsed="false" customWidth="true" hidden="false" outlineLevel="0" max="41" min="41" style="0" width="10.65"/>
    <col collapsed="false" customWidth="true" hidden="false" outlineLevel="0" max="42" min="42" style="0" width="11.16"/>
    <col collapsed="false" customWidth="true" hidden="false" outlineLevel="0" max="43" min="43" style="0" width="10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56</v>
      </c>
      <c r="D1" s="13"/>
      <c r="E1" s="13" t="s">
        <v>57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">
        <v>22</v>
      </c>
      <c r="AF1" s="1" t="s">
        <v>1</v>
      </c>
      <c r="AG1" s="1" t="s">
        <v>23</v>
      </c>
      <c r="AH1" s="1"/>
      <c r="AI1" s="1" t="s">
        <v>24</v>
      </c>
      <c r="AJ1" s="16" t="s">
        <v>25</v>
      </c>
      <c r="AK1" s="16"/>
      <c r="AL1" s="17" t="s">
        <v>26</v>
      </c>
      <c r="AM1" s="17"/>
      <c r="AN1" s="18" t="s">
        <v>27</v>
      </c>
      <c r="AO1" s="19" t="s">
        <v>28</v>
      </c>
      <c r="AP1" s="17" t="s">
        <v>29</v>
      </c>
      <c r="AQ1" s="17"/>
      <c r="AR1" s="17" t="s">
        <v>30</v>
      </c>
      <c r="AS1" s="17"/>
      <c r="AT1" s="1" t="s">
        <v>32</v>
      </c>
      <c r="AU1" s="1"/>
      <c r="AV1" s="1" t="s">
        <v>33</v>
      </c>
      <c r="AW1" s="1"/>
      <c r="AX1" s="1" t="s">
        <v>34</v>
      </c>
      <c r="AY1" s="1"/>
      <c r="AZ1" s="1" t="s">
        <v>58</v>
      </c>
      <c r="BA1" s="1"/>
      <c r="BB1" s="1"/>
      <c r="BC1" s="1" t="s">
        <v>39</v>
      </c>
      <c r="BD1" s="1"/>
      <c r="BE1" s="1" t="s">
        <v>40</v>
      </c>
      <c r="BF1" s="1" t="s">
        <v>41</v>
      </c>
      <c r="BG1" s="1" t="s">
        <v>42</v>
      </c>
      <c r="BH1" s="1" t="s">
        <v>43</v>
      </c>
      <c r="BI1" s="16" t="s">
        <v>44</v>
      </c>
      <c r="BJ1" s="1"/>
      <c r="BK1" s="1"/>
      <c r="BL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0"/>
      <c r="AK2" s="20"/>
      <c r="AL2" s="20"/>
      <c r="AM2" s="2"/>
      <c r="AN2" s="20"/>
      <c r="AO2" s="20"/>
      <c r="AP2" s="20"/>
      <c r="AQ2" s="20"/>
      <c r="AR2" s="20"/>
      <c r="AS2" s="20"/>
      <c r="AT2" s="2" t="s">
        <v>49</v>
      </c>
      <c r="AU2" s="2" t="s">
        <v>47</v>
      </c>
      <c r="AV2" s="2" t="s">
        <v>49</v>
      </c>
      <c r="AW2" s="2" t="s">
        <v>47</v>
      </c>
      <c r="AX2" s="2" t="s">
        <v>50</v>
      </c>
      <c r="AY2" s="2" t="s">
        <v>51</v>
      </c>
      <c r="AZ2" s="2"/>
      <c r="BA2" s="2"/>
      <c r="BB2" s="2"/>
      <c r="BC2" s="2"/>
      <c r="BD2" s="2"/>
      <c r="BE2" s="2"/>
      <c r="BF2" s="2"/>
      <c r="BG2" s="2"/>
      <c r="BH2" s="2"/>
      <c r="BI2" s="20"/>
      <c r="BJ2" s="2"/>
      <c r="BK2" s="2"/>
      <c r="BL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v>3917648861.17108</v>
      </c>
      <c r="AE3" s="4" t="n">
        <v>87.364011982</v>
      </c>
      <c r="AF3" s="4" t="n">
        <f aca="false">AD3*100/AE3</f>
        <v>4484282225.93332</v>
      </c>
      <c r="AG3" s="4"/>
      <c r="AH3" s="4"/>
      <c r="AI3" s="24" t="n">
        <f aca="false">AA3/AF3</f>
        <v>-0.00608784460902761</v>
      </c>
      <c r="AJ3" s="20" t="n">
        <v>2014</v>
      </c>
      <c r="AK3" s="25" t="n">
        <f aca="false">(SUM(AA3:AA6)/AVERAGE(AF3:AF6))</f>
        <v>-0.0207644505662547</v>
      </c>
      <c r="AL3" s="25"/>
      <c r="AN3" s="25"/>
      <c r="AO3" s="25"/>
      <c r="AP3" s="22" t="s">
        <v>52</v>
      </c>
      <c r="AQ3" s="25" t="s">
        <v>53</v>
      </c>
      <c r="AR3" s="25" t="s">
        <v>52</v>
      </c>
      <c r="AS3" s="25" t="s">
        <v>53</v>
      </c>
      <c r="AT3" s="2" t="n">
        <v>10923418</v>
      </c>
      <c r="BC3" s="24" t="n">
        <f aca="false">S3/AF3</f>
        <v>0.0138037430590846</v>
      </c>
      <c r="BD3" s="2" t="n">
        <v>2014</v>
      </c>
      <c r="BE3" s="24" t="n">
        <f aca="false">(SUM(S3:S6)/AVERAGE(AF3:AF6))</f>
        <v>0.0569181051372176</v>
      </c>
      <c r="BF3" s="24" t="n">
        <f aca="false">(SUM(O3:O6)/AVERAGE(AF3:AF6))</f>
        <v>0.0132017590215966</v>
      </c>
      <c r="BG3" s="24" t="n">
        <f aca="false">(SUM(C3:C6)/AVERAGE(AF3:AF6))</f>
        <v>0.0644807966818757</v>
      </c>
      <c r="BH3" s="24" t="n">
        <f aca="false">(SUM(H3:H6)+SUM(J3:J6))/AVERAGE(AF3:AF6)</f>
        <v>0</v>
      </c>
      <c r="BI3" s="25" t="n">
        <f aca="false">AK3-BH3</f>
        <v>-0.0207644505662547</v>
      </c>
      <c r="BJ3" s="26" t="n">
        <f aca="false">BH3+BG3</f>
        <v>0.0644807966818757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v>4702629524.92031</v>
      </c>
      <c r="AE4" s="4" t="n">
        <v>92.542254682</v>
      </c>
      <c r="AF4" s="4" t="n">
        <f aca="false">AD4*100/AE4</f>
        <v>5081602497.2374</v>
      </c>
      <c r="AG4" s="4"/>
      <c r="AH4" s="4"/>
      <c r="AI4" s="24" t="n">
        <f aca="false">AA4/AF4</f>
        <v>-0.00366888336693682</v>
      </c>
      <c r="AJ4" s="20" t="n">
        <v>2015</v>
      </c>
      <c r="AK4" s="25" t="n">
        <f aca="false">SUM(AB14:AB17)/AVERAGE(AF14:AF17)</f>
        <v>-0.0317396921721655</v>
      </c>
      <c r="AL4" s="25"/>
      <c r="AN4" s="25"/>
      <c r="AO4" s="25"/>
      <c r="AP4" s="4" t="n">
        <v>545118865</v>
      </c>
      <c r="AQ4" s="4" t="n">
        <f aca="false">AP4</f>
        <v>545118865</v>
      </c>
      <c r="AR4" s="27" t="n">
        <f aca="false">AP4/AF17</f>
        <v>0.0963358920111569</v>
      </c>
      <c r="AS4" s="27" t="n">
        <f aca="false">AQ4/AF17</f>
        <v>0.0963358920111569</v>
      </c>
      <c r="AT4" s="2" t="n">
        <v>10933469</v>
      </c>
      <c r="AV4" s="2" t="n">
        <f aca="false">(AT4-AT3)/AT3</f>
        <v>0.000920133240346565</v>
      </c>
      <c r="BC4" s="24" t="n">
        <f aca="false">S4/AF4</f>
        <v>0.0142128423975203</v>
      </c>
      <c r="BD4" s="2" t="n">
        <v>2015</v>
      </c>
      <c r="BE4" s="24" t="n">
        <f aca="false">SUM(T14:T17)/AVERAGE(AF14:AF17)</f>
        <v>0.0587209433545771</v>
      </c>
      <c r="BF4" s="24" t="n">
        <f aca="false">SUM(P14:P17)/AVERAGE(AF14:AF17)</f>
        <v>0.0135058765025259</v>
      </c>
      <c r="BG4" s="24" t="n">
        <f aca="false">SUM(D14:D17)/AVERAGE(AF14:AF17)</f>
        <v>0.0769547590242167</v>
      </c>
      <c r="BH4" s="24" t="n">
        <f aca="false">(SUM(H14:H17)+SUM(J14:J17))/AVERAGE(AF14:AF17)</f>
        <v>0</v>
      </c>
      <c r="BI4" s="25" t="n">
        <f aca="false">AK4-BH4</f>
        <v>-0.0317396921721655</v>
      </c>
      <c r="BJ4" s="26" t="n">
        <f aca="false">BH4+BG4</f>
        <v>0.0769547590242167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v>4685503118.67827</v>
      </c>
      <c r="AE5" s="4" t="n">
        <v>96.348619913</v>
      </c>
      <c r="AF5" s="4" t="n">
        <f aca="false">AD5*100/AE5</f>
        <v>4863072374.99525</v>
      </c>
      <c r="AG5" s="4"/>
      <c r="AH5" s="4"/>
      <c r="AI5" s="24" t="n">
        <f aca="false">AA5/AF5</f>
        <v>-0.0069136769781908</v>
      </c>
      <c r="AJ5" s="20" t="n">
        <v>2016</v>
      </c>
      <c r="AK5" s="25" t="n">
        <f aca="false">SUM(AB18:AB21)/AVERAGE(AF18:AF21)</f>
        <v>-0.0309054172056124</v>
      </c>
      <c r="AL5" s="25"/>
      <c r="AN5" s="25"/>
      <c r="AO5" s="25"/>
      <c r="AP5" s="4" t="n">
        <v>527406836</v>
      </c>
      <c r="AQ5" s="4" t="n">
        <f aca="false">AP5</f>
        <v>527406836</v>
      </c>
      <c r="AR5" s="27" t="n">
        <f aca="false">AP5/AF21</f>
        <v>0.096733053127945</v>
      </c>
      <c r="AS5" s="27" t="n">
        <f aca="false">AQ5/AF21</f>
        <v>0.096733053127945</v>
      </c>
      <c r="AT5" s="2" t="n">
        <v>10927942</v>
      </c>
      <c r="AV5" s="2" t="n">
        <f aca="false">(AT5-AT4)/AT4</f>
        <v>-0.000505512020018532</v>
      </c>
      <c r="BC5" s="24" t="n">
        <f aca="false">S5/AF5</f>
        <v>0.0131036970846359</v>
      </c>
      <c r="BD5" s="2" t="n">
        <v>2016</v>
      </c>
      <c r="BE5" s="24" t="n">
        <f aca="false">SUM(T18:T21)/AVERAGE(AF18:AF21)</f>
        <v>0.0579057914374747</v>
      </c>
      <c r="BF5" s="24" t="n">
        <f aca="false">SUM(P18:P21)/AVERAGE(AF18:AF21)</f>
        <v>0.0144543453755976</v>
      </c>
      <c r="BG5" s="24" t="n">
        <f aca="false">SUM(D18:D21)/AVERAGE(AF18:AF21)</f>
        <v>0.0743568632674894</v>
      </c>
      <c r="BH5" s="24" t="n">
        <f aca="false">(SUM(H18:H21)+SUM(J18:J21))/AVERAGE(AF18:AF21)</f>
        <v>3.76946448410017E-005</v>
      </c>
      <c r="BI5" s="25" t="n">
        <f aca="false">AK5-BH5</f>
        <v>-0.0309431118504534</v>
      </c>
      <c r="BJ5" s="26" t="n">
        <f aca="false">BH5+BG5</f>
        <v>0.0743945579123304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v>5010564196.87073</v>
      </c>
      <c r="AE6" s="4" t="n">
        <v>100</v>
      </c>
      <c r="AF6" s="4" t="n">
        <f aca="false">AD6*100/AE6</f>
        <v>5010564196.87073</v>
      </c>
      <c r="AG6" s="4"/>
      <c r="AH6" s="4"/>
      <c r="AI6" s="24" t="n">
        <f aca="false">AA6/AF6</f>
        <v>-0.00426052079677135</v>
      </c>
      <c r="AJ6" s="20" t="n">
        <v>2017</v>
      </c>
      <c r="AK6" s="25" t="n">
        <f aca="false">SUM(AB22:AB25)/AVERAGE(AF22:AF25)</f>
        <v>-0.0343189831092725</v>
      </c>
      <c r="AL6" s="25"/>
      <c r="AN6" s="25"/>
      <c r="AO6" s="4" t="n">
        <v>46349018</v>
      </c>
      <c r="AP6" s="4" t="n">
        <v>580675520</v>
      </c>
      <c r="AQ6" s="4" t="n">
        <f aca="false">AP6</f>
        <v>580675520</v>
      </c>
      <c r="AR6" s="27" t="n">
        <f aca="false">AP6/AF25</f>
        <v>0.101039331764617</v>
      </c>
      <c r="AS6" s="27" t="n">
        <f aca="false">AQ6/AF25</f>
        <v>0.101039331764617</v>
      </c>
      <c r="AT6" s="2" t="n">
        <v>11163575</v>
      </c>
      <c r="AV6" s="2" t="n">
        <f aca="false">(AT6-AT5)/AT5</f>
        <v>0.021562431425789</v>
      </c>
      <c r="BC6" s="24" t="n">
        <f aca="false">S6/AF6</f>
        <v>0.0157201971181867</v>
      </c>
      <c r="BD6" s="2" t="n">
        <v>2017</v>
      </c>
      <c r="BE6" s="24" t="n">
        <f aca="false">SUM(T22:T25)/AVERAGE(AF22:AF25)</f>
        <v>0.0594167852834798</v>
      </c>
      <c r="BF6" s="24" t="n">
        <f aca="false">SUM(P22:P25)/AVERAGE(AF22:AF25)</f>
        <v>0.0177342140818104</v>
      </c>
      <c r="BG6" s="24" t="n">
        <f aca="false">SUM(D22:D25)/AVERAGE(AF22:AF25)</f>
        <v>0.0760015543109419</v>
      </c>
      <c r="BH6" s="24" t="n">
        <f aca="false">(SUM(H22:H25)+SUM(J22:J25))/AVERAGE(AF22:AF25)</f>
        <v>0.000510237397492716</v>
      </c>
      <c r="BI6" s="25" t="n">
        <f aca="false">AK6-BH6</f>
        <v>-0.0348292205067652</v>
      </c>
      <c r="BJ6" s="26" t="n">
        <f aca="false">BH6+BG6</f>
        <v>0.0765117917084346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24"/>
      <c r="AJ7" s="20" t="n">
        <f aca="false">AJ6+1</f>
        <v>2018</v>
      </c>
      <c r="AK7" s="25" t="n">
        <f aca="false">SUM(AB26:AB29)/AVERAGE(AF26:AF29)</f>
        <v>-0.03220144225182</v>
      </c>
      <c r="AL7" s="4" t="n">
        <v>34256427</v>
      </c>
      <c r="AM7" s="25" t="n">
        <f aca="false">AL7/AVERAGE(AF26:AF29)</f>
        <v>0.00597640677898734</v>
      </c>
      <c r="AN7" s="25" t="n">
        <f aca="false">(AF29-AF25)/AF25</f>
        <v>0.00447151254137593</v>
      </c>
      <c r="AO7" s="4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</v>
      </c>
      <c r="AP7" s="4" t="n">
        <f aca="false">AP6*(1+AN7)</f>
        <v>583272017.87015</v>
      </c>
      <c r="AQ7" s="4" t="n">
        <f aca="false">AP7</f>
        <v>583272017.87015</v>
      </c>
      <c r="AR7" s="27" t="n">
        <f aca="false">AP7/AF29</f>
        <v>0.101039331764617</v>
      </c>
      <c r="AS7" s="27" t="n">
        <f aca="false">AQ7/AF29</f>
        <v>0.101039331764617</v>
      </c>
      <c r="AT7" s="2" t="n">
        <v>11012334</v>
      </c>
      <c r="AV7" s="2" t="n">
        <f aca="false">(AT7-AT6)/AT6</f>
        <v>-0.0135477210481409</v>
      </c>
      <c r="BC7" s="24" t="n">
        <f aca="false">T14/AF14</f>
        <v>0.0138618675612796</v>
      </c>
      <c r="BD7" s="2" t="n">
        <f aca="false">BD6+1</f>
        <v>2018</v>
      </c>
      <c r="BE7" s="24" t="n">
        <f aca="false">SUM(T26:T29)/AVERAGE(AF26:AF29)</f>
        <v>0.0532083390377191</v>
      </c>
      <c r="BF7" s="24" t="n">
        <f aca="false">SUM(P26:P29)/AVERAGE(AF26:AF29)</f>
        <v>0.0155275514629972</v>
      </c>
      <c r="BG7" s="24" t="n">
        <f aca="false">SUM(D26:D29)/AVERAGE(AF26:AF29)</f>
        <v>0.0698822298265419</v>
      </c>
      <c r="BH7" s="24" t="n">
        <f aca="false">(SUM(H26:H29)+SUM(J26:J29))/AVERAGE(AF26:AF29)</f>
        <v>0.000856958904110367</v>
      </c>
      <c r="BI7" s="25" t="n">
        <f aca="false">AK7-BH7</f>
        <v>-0.0330584011559303</v>
      </c>
      <c r="BJ7" s="26" t="n">
        <f aca="false">BH7+BG7</f>
        <v>0.0707391887306523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4"/>
      <c r="AI8" s="24"/>
      <c r="AJ8" s="20" t="n">
        <f aca="false">AJ7+1</f>
        <v>2019</v>
      </c>
      <c r="AK8" s="25" t="n">
        <f aca="false">SUM(AB30:AB33)/AVERAGE(AF30:AF33)</f>
        <v>-0.0302948962432554</v>
      </c>
      <c r="AL8" s="4" t="n">
        <v>32756268.4042044</v>
      </c>
      <c r="AM8" s="25" t="n">
        <f aca="false">AL8/AVERAGE(AF30:AF33)</f>
        <v>0.00562013407496216</v>
      </c>
      <c r="AN8" s="25" t="n">
        <f aca="false">(AF33-AF29)/AF29</f>
        <v>0.0136890916511703</v>
      </c>
      <c r="AO8" s="4" t="n">
        <f aca="false">((((AO7*((1+AN8)^(1/12))-AL8/12)*((1+AN8)^(1/12))-AL8/12)*((1+AN8)^(1/12))-AL8/12)*((1+AN8)^(1/12))-AL8/12)*((1+AN8)^(1/12))-AL8/12</f>
        <v>-1380255.50528634</v>
      </c>
      <c r="AP8" s="4" t="n">
        <f aca="false">AP7*(1+AN8)</f>
        <v>591256481.980338</v>
      </c>
      <c r="AQ8" s="4" t="n">
        <f aca="false">((((((((AP7*((1+AN8)^(4/12)))*((1+AN8)^(1/12))+AO8)*((1+AN8)^(1/12))-AL8/12)*((1+AN8)^(1/12))-AL8/12)*((1+AN8)^(1/12))-AL8/12)*((1+AN8)^(1/12))-AL8/12)*((1+AN8)^(1/12))-AL8/12)*((1+AN8)^(1/12))-AL8/12)*((1+AN8)^(1/12))-AL8/12</f>
        <v>570692304.329137</v>
      </c>
      <c r="AR8" s="27" t="n">
        <f aca="false">AP8/AF33</f>
        <v>0.101039331764617</v>
      </c>
      <c r="AS8" s="27" t="n">
        <f aca="false">AQ8/AF33</f>
        <v>0.0975251364340106</v>
      </c>
      <c r="AT8" s="2" t="n">
        <v>11082939</v>
      </c>
      <c r="AV8" s="2" t="n">
        <f aca="false">(AT8-AT7)/AT7</f>
        <v>0.00641144738254397</v>
      </c>
      <c r="BC8" s="24" t="n">
        <f aca="false">T15/AF15</f>
        <v>0.015123613728158</v>
      </c>
      <c r="BD8" s="2" t="n">
        <f aca="false">BD7+1</f>
        <v>2019</v>
      </c>
      <c r="BE8" s="24" t="n">
        <f aca="false">SUM(T30:T33)/AVERAGE(AF30:AF33)</f>
        <v>0.0458579493960356</v>
      </c>
      <c r="BF8" s="24" t="n">
        <f aca="false">SUM(P30:P33)/AVERAGE(AF30:AF33)</f>
        <v>0.0131797672251057</v>
      </c>
      <c r="BG8" s="24" t="n">
        <f aca="false">SUM(D30:D33)/AVERAGE(AF30:AF33)</f>
        <v>0.0629730784141853</v>
      </c>
      <c r="BH8" s="24" t="n">
        <f aca="false">(SUM(H30:H33)+SUM(J30:J33))/AVERAGE(AF30:AF33)</f>
        <v>0.000734400387416685</v>
      </c>
      <c r="BI8" s="25" t="n">
        <f aca="false">AK8-BH8</f>
        <v>-0.0310292966306721</v>
      </c>
      <c r="BJ8" s="26" t="n">
        <f aca="false">BH8+BG8</f>
        <v>0.063707478801602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24"/>
      <c r="AJ9" s="20" t="n">
        <f aca="false">AJ8+1</f>
        <v>2020</v>
      </c>
      <c r="AK9" s="25" t="n">
        <f aca="false">SUM(AB34:AB37)/AVERAGE(AF34:AF37)</f>
        <v>-0.0289389884651013</v>
      </c>
      <c r="AL9" s="4" t="n">
        <v>31300261.0471879</v>
      </c>
      <c r="AM9" s="25" t="n">
        <f aca="false">AL9/AVERAGE(AF34:AF37)</f>
        <v>0.0053492569801653</v>
      </c>
      <c r="AN9" s="25" t="n">
        <f aca="false">(AF37-AF33)/AF33</f>
        <v>0.00115383879665014</v>
      </c>
      <c r="AO9" s="25"/>
      <c r="AP9" s="4" t="n">
        <f aca="false">AP8*(1+AN9)</f>
        <v>591938696.648018</v>
      </c>
      <c r="AQ9" s="4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540033980.733026</v>
      </c>
      <c r="AR9" s="27" t="n">
        <f aca="false">AP9/AF37</f>
        <v>0.101039331764617</v>
      </c>
      <c r="AS9" s="27" t="n">
        <f aca="false">AQ9/AF37</f>
        <v>0.0921796004424707</v>
      </c>
      <c r="AT9" s="2" t="n">
        <v>11339977</v>
      </c>
      <c r="AV9" s="2" t="n">
        <f aca="false">(AT9-AT8)/AT8</f>
        <v>0.0231922236511452</v>
      </c>
      <c r="BC9" s="24" t="n">
        <f aca="false">T16/AF16</f>
        <v>0.0136727162060295</v>
      </c>
      <c r="BD9" s="2" t="n">
        <f aca="false">BD8+1</f>
        <v>2020</v>
      </c>
      <c r="BE9" s="24" t="n">
        <f aca="false">SUM(T34:T37)/AVERAGE(AF34:AF37)</f>
        <v>0.0446830830075495</v>
      </c>
      <c r="BF9" s="24" t="n">
        <f aca="false">SUM(P34:P37)/AVERAGE(AF34:AF37)</f>
        <v>0.0115830273363466</v>
      </c>
      <c r="BG9" s="24" t="n">
        <f aca="false">SUM(D34:D37)/AVERAGE(AF34:AF37)</f>
        <v>0.0620390441363043</v>
      </c>
      <c r="BH9" s="24" t="n">
        <f aca="false">(SUM(H34:H37)+SUM(J34:J37))/AVERAGE(AF34:AF37)</f>
        <v>0.000952375062295351</v>
      </c>
      <c r="BI9" s="25" t="n">
        <f aca="false">AK9-BH9</f>
        <v>-0.0298913635273967</v>
      </c>
      <c r="BJ9" s="26" t="n">
        <f aca="false">BH9+BG9</f>
        <v>0.0629914191985996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24"/>
      <c r="AJ10" s="20" t="n">
        <f aca="false">AJ9+1</f>
        <v>2021</v>
      </c>
      <c r="AK10" s="25" t="n">
        <f aca="false">SUM(AB38:AB41)/AVERAGE(AF38:AF41)</f>
        <v>-0.0365769790989616</v>
      </c>
      <c r="AL10" s="4" t="n">
        <v>29595644.6254552</v>
      </c>
      <c r="AM10" s="25" t="n">
        <f aca="false">AL10/AVERAGE(AF38:AF41)</f>
        <v>0.0050354056227849</v>
      </c>
      <c r="AN10" s="25" t="n">
        <f aca="false">(AF41-AF37)/AF37</f>
        <v>0.00402711030374898</v>
      </c>
      <c r="AO10" s="25"/>
      <c r="AP10" s="4" t="n">
        <f aca="false">AP9*(1+AN10)</f>
        <v>594322499.072477</v>
      </c>
      <c r="AQ10" s="4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512558525.73164</v>
      </c>
      <c r="AR10" s="27" t="n">
        <f aca="false">AP10/AF41</f>
        <v>0.101039331764617</v>
      </c>
      <c r="AS10" s="27" t="n">
        <f aca="false">AQ10/AF41</f>
        <v>0.0871388362564191</v>
      </c>
      <c r="AT10" s="2" t="n">
        <v>11479064</v>
      </c>
      <c r="AV10" s="2" t="n">
        <f aca="false">(AT10-AT9)/AT9</f>
        <v>0.0122651924249935</v>
      </c>
      <c r="BC10" s="24" t="n">
        <f aca="false">T17/AF17</f>
        <v>0.0159604515117397</v>
      </c>
      <c r="BD10" s="2" t="n">
        <f aca="false">BD9+1</f>
        <v>2021</v>
      </c>
      <c r="BE10" s="24" t="n">
        <f aca="false">SUM(T38:T41)/AVERAGE(AF38:AF41)</f>
        <v>0.0426996882747515</v>
      </c>
      <c r="BF10" s="24" t="n">
        <f aca="false">SUM(P38:P41)/AVERAGE(AF38:AF41)</f>
        <v>0.0124289150447468</v>
      </c>
      <c r="BG10" s="24" t="n">
        <f aca="false">SUM(D38:D41)/AVERAGE(AF38:AF41)</f>
        <v>0.0668477523289662</v>
      </c>
      <c r="BH10" s="24" t="n">
        <f aca="false">(SUM(H38:H41)+SUM(J38:J41))/AVERAGE(AF38:AF41)</f>
        <v>0.00138310400920937</v>
      </c>
      <c r="BI10" s="25" t="n">
        <f aca="false">AK10-BH10</f>
        <v>-0.0379600831081709</v>
      </c>
      <c r="BJ10" s="26" t="n">
        <f aca="false">BH10+BG10</f>
        <v>0.0682308563381756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24"/>
      <c r="AJ11" s="20" t="n">
        <f aca="false">AJ10+1</f>
        <v>2022</v>
      </c>
      <c r="AK11" s="25" t="n">
        <f aca="false">SUM(AB42:AB45)/AVERAGE(AF42:AF45)</f>
        <v>-0.0395121988166899</v>
      </c>
      <c r="AL11" s="4" t="n">
        <v>27922349.6473214</v>
      </c>
      <c r="AM11" s="25" t="n">
        <f aca="false">AL11/AVERAGE(AF42:AF45)</f>
        <v>0.00476762959779733</v>
      </c>
      <c r="AN11" s="25" t="n">
        <f aca="false">(AF45-AF41)/AF41</f>
        <v>0.000475668003626262</v>
      </c>
      <c r="AO11" s="25"/>
      <c r="AP11" s="4" t="n">
        <f aca="false">AP10*(1+AN11)</f>
        <v>594605199.269121</v>
      </c>
      <c r="AQ11" s="4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484873896.820547</v>
      </c>
      <c r="AR11" s="27" t="n">
        <f aca="false">AP11/AF45</f>
        <v>0.101039331764617</v>
      </c>
      <c r="AS11" s="27" t="n">
        <f aca="false">AQ11/AF45</f>
        <v>0.0823930476643552</v>
      </c>
      <c r="AT11" s="2" t="n">
        <v>11462881</v>
      </c>
      <c r="AV11" s="2" t="n">
        <f aca="false">(AT11-AT10)/AT10</f>
        <v>-0.00140978393360295</v>
      </c>
      <c r="BC11" s="24" t="n">
        <f aca="false">T18/AF18</f>
        <v>0.0138483345219065</v>
      </c>
      <c r="BD11" s="2" t="n">
        <f aca="false">BD10+1</f>
        <v>2022</v>
      </c>
      <c r="BE11" s="24" t="n">
        <f aca="false">SUM(T42:T45)/AVERAGE(AF42:AF45)</f>
        <v>0.041295249353406</v>
      </c>
      <c r="BF11" s="24" t="n">
        <f aca="false">SUM(P42:P45)/AVERAGE(AF42:AF45)</f>
        <v>0.0124685455397813</v>
      </c>
      <c r="BG11" s="24" t="n">
        <f aca="false">SUM(D42:D45)/AVERAGE(AF42:AF45)</f>
        <v>0.0683389026303146</v>
      </c>
      <c r="BH11" s="24" t="n">
        <f aca="false">(SUM(H42:H45)+SUM(J42:J45))/AVERAGE(AF42:AF45)</f>
        <v>0.00170083788396733</v>
      </c>
      <c r="BI11" s="25" t="n">
        <f aca="false">AK11-BH11</f>
        <v>-0.0412130367006573</v>
      </c>
      <c r="BJ11" s="26" t="n">
        <f aca="false">BH11+BG11</f>
        <v>0.0700397405142819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24"/>
      <c r="AJ12" s="20" t="n">
        <f aca="false">AJ11+1</f>
        <v>2023</v>
      </c>
      <c r="AK12" s="25" t="n">
        <f aca="false">SUM(AB46:AB49)/AVERAGE(AF46:AF49)</f>
        <v>-0.0434434651593406</v>
      </c>
      <c r="AL12" s="4" t="n">
        <v>26288739.510534</v>
      </c>
      <c r="AM12" s="25" t="n">
        <f aca="false">AL12/AVERAGE(AF46:AF49)</f>
        <v>0.0044816307466391</v>
      </c>
      <c r="AN12" s="25" t="n">
        <f aca="false">(AF49-AF45)/AF45</f>
        <v>0.00180977183792528</v>
      </c>
      <c r="AO12" s="25"/>
      <c r="AP12" s="4" t="n">
        <f aca="false">AP11*(1+AN12)</f>
        <v>595681299.013442</v>
      </c>
      <c r="AQ12" s="4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459440869.601365</v>
      </c>
      <c r="AR12" s="27" t="n">
        <f aca="false">AP12/AF49</f>
        <v>0.101039331764617</v>
      </c>
      <c r="AS12" s="27" t="n">
        <f aca="false">AQ12/AF49</f>
        <v>0.077930259900318</v>
      </c>
      <c r="AT12" s="2" t="n">
        <v>11332510</v>
      </c>
      <c r="AV12" s="2" t="n">
        <f aca="false">(AT12-AT11)/AT11</f>
        <v>-0.0113733188017916</v>
      </c>
      <c r="BC12" s="24" t="n">
        <f aca="false">T19/AF19</f>
        <v>0.01477025924534</v>
      </c>
      <c r="BD12" s="2" t="n">
        <f aca="false">BD11+1</f>
        <v>2023</v>
      </c>
      <c r="BE12" s="24" t="n">
        <f aca="false">SUM(T46:T49)/AVERAGE(AF46:AF49)</f>
        <v>0.0410261395862857</v>
      </c>
      <c r="BF12" s="24" t="n">
        <f aca="false">SUM(P46:P49)/AVERAGE(AF46:AF49)</f>
        <v>0.0131477300582503</v>
      </c>
      <c r="BG12" s="24" t="n">
        <f aca="false">SUM(D46:D49)/AVERAGE(AF46:AF49)</f>
        <v>0.0713218746873761</v>
      </c>
      <c r="BH12" s="24" t="n">
        <f aca="false">(SUM(H46:H49)+SUM(J46:J49))/AVERAGE(AF46:AF49)</f>
        <v>0.00208010900906157</v>
      </c>
      <c r="BI12" s="25" t="n">
        <f aca="false">AK12-BH12</f>
        <v>-0.0455235741684022</v>
      </c>
      <c r="BJ12" s="26" t="n">
        <f aca="false">BH12+BG12</f>
        <v>0.0734019836964376</v>
      </c>
    </row>
    <row r="13" customFormat="false" ht="12.8" hidden="false" customHeight="false" outlineLevel="0" collapsed="false">
      <c r="C13" s="3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26"/>
      <c r="AJ13" s="32" t="n">
        <f aca="false">AJ12+1</f>
        <v>2024</v>
      </c>
      <c r="AK13" s="33" t="n">
        <f aca="false">SUM(AB50:AB53)/AVERAGE(AF50:AF53)</f>
        <v>-0.0447580094885372</v>
      </c>
      <c r="AL13" s="12" t="n">
        <v>24725359.2261025</v>
      </c>
      <c r="AM13" s="33" t="n">
        <f aca="false">AL13/AVERAGE(AF50:AF53)</f>
        <v>0.00417018100318563</v>
      </c>
      <c r="AN13" s="33" t="n">
        <f aca="false">(AF53-AF49)/AF49</f>
        <v>0.00734568929124742</v>
      </c>
      <c r="AO13" s="33"/>
      <c r="AP13" s="12" t="n">
        <f aca="false">AP12*(1+AN13)</f>
        <v>600056988.752601</v>
      </c>
      <c r="AQ13" s="12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438007285.552311</v>
      </c>
      <c r="AR13" s="34" t="n">
        <f aca="false">AP13/AF53</f>
        <v>0.101039331764617</v>
      </c>
      <c r="AS13" s="34" t="n">
        <f aca="false">AQ13/AF53</f>
        <v>0.0737529339208911</v>
      </c>
      <c r="BC13" s="26" t="n">
        <f aca="false">T20/AF20</f>
        <v>0.0134964300264884</v>
      </c>
      <c r="BD13" s="0" t="n">
        <f aca="false">BD12+1</f>
        <v>2024</v>
      </c>
      <c r="BE13" s="26" t="n">
        <f aca="false">SUM(T50:T53)/AVERAGE(AF50:AF53)</f>
        <v>0.0407498136444355</v>
      </c>
      <c r="BF13" s="26" t="n">
        <f aca="false">SUM(P50:P53)/AVERAGE(AF50:AF53)</f>
        <v>0.0133723930889218</v>
      </c>
      <c r="BG13" s="26" t="n">
        <f aca="false">SUM(D50:D53)/AVERAGE(AF50:AF53)</f>
        <v>0.0721354300440508</v>
      </c>
      <c r="BH13" s="26" t="n">
        <f aca="false">(SUM(H50:H53)+SUM(J50:J53))/AVERAGE(AF50:AF53)</f>
        <v>0.00242026888024469</v>
      </c>
      <c r="BI13" s="33" t="n">
        <f aca="false">AK13-BH13</f>
        <v>-0.0471782783687818</v>
      </c>
      <c r="BJ13" s="26" t="n">
        <f aca="false">BH13+BG13</f>
        <v>0.0745556989242955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4" t="n">
        <f aca="false">'Low pensions'!Q14</f>
        <v>93656358.855066</v>
      </c>
      <c r="E14" s="6"/>
      <c r="F14" s="35" t="n">
        <f aca="false">'Low pensions'!I14</f>
        <v>17023151.8533019</v>
      </c>
      <c r="G14" s="54" t="n">
        <f aca="false">'Low pensions'!K14</f>
        <v>0</v>
      </c>
      <c r="H14" s="54" t="n">
        <f aca="false">'Low pensions'!V14</f>
        <v>0</v>
      </c>
      <c r="I14" s="54" t="n">
        <f aca="false">'Low pensions'!M14</f>
        <v>0</v>
      </c>
      <c r="J14" s="54" t="n">
        <f aca="false">'Low pensions'!W14</f>
        <v>0</v>
      </c>
      <c r="K14" s="6"/>
      <c r="L14" s="54" t="n">
        <f aca="false">'Low pensions'!N14</f>
        <v>2735454.99361358</v>
      </c>
      <c r="M14" s="35"/>
      <c r="N14" s="54" t="n">
        <f aca="false">'Low pensions'!L14</f>
        <v>691939.443819597</v>
      </c>
      <c r="O14" s="6"/>
      <c r="P14" s="54" t="n">
        <f aca="false">'Low pensions'!X14</f>
        <v>18001135.6304208</v>
      </c>
      <c r="Q14" s="35"/>
      <c r="R14" s="54" t="n">
        <f aca="false">'Low SIPA income'!G9</f>
        <v>17909252.1332219</v>
      </c>
      <c r="S14" s="35"/>
      <c r="T14" s="54" t="n">
        <f aca="false">'Low SIPA income'!J9</f>
        <v>68477577.7567019</v>
      </c>
      <c r="U14" s="6"/>
      <c r="V14" s="54" t="n">
        <f aca="false">'Low SIPA income'!F9</f>
        <v>135449.214417351</v>
      </c>
      <c r="W14" s="35"/>
      <c r="X14" s="54" t="n">
        <f aca="false">'Low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3"/>
      <c r="AD14" s="6" t="n">
        <v>5092693740.32864</v>
      </c>
      <c r="AE14" s="6" t="n">
        <v>103.09103866</v>
      </c>
      <c r="AF14" s="6" t="n">
        <f aca="false">AD14*100/AE14</f>
        <v>4939996537.5503</v>
      </c>
      <c r="AG14" s="6"/>
      <c r="AH14" s="6"/>
      <c r="AI14" s="36" t="n">
        <f aca="false">AB14/AF14</f>
        <v>-0.00874087995822715</v>
      </c>
      <c r="AJ14" s="37" t="n">
        <f aca="false">AJ13+1</f>
        <v>2025</v>
      </c>
      <c r="AK14" s="38" t="n">
        <f aca="false">SUM(AB54:AB57)/AVERAGE(AF54:AF57)</f>
        <v>-0.0472515862791159</v>
      </c>
      <c r="AL14" s="6" t="n">
        <v>23142925.0591512</v>
      </c>
      <c r="AM14" s="38" t="n">
        <f aca="false">AL14/AVERAGE(AF54:AF57)</f>
        <v>0.00388803101289428</v>
      </c>
      <c r="AN14" s="38" t="n">
        <f aca="false">(AF57-AF53)/AF53</f>
        <v>0.00307878756886604</v>
      </c>
      <c r="AO14" s="38"/>
      <c r="AP14" s="6" t="n">
        <f aca="false">AP13*(1+AN14)</f>
        <v>601904436.750184</v>
      </c>
      <c r="AQ14" s="6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416180252.769595</v>
      </c>
      <c r="AR14" s="39" t="n">
        <f aca="false">AP14/AF57</f>
        <v>0.101039331764617</v>
      </c>
      <c r="AS14" s="39" t="n">
        <f aca="false">AQ14/AF57</f>
        <v>0.0698625430649919</v>
      </c>
      <c r="AT14" s="5"/>
      <c r="AU14" s="5" t="n">
        <v>11004289</v>
      </c>
      <c r="AV14" s="5"/>
      <c r="AW14" s="5" t="n">
        <f aca="false">(AU14-AT6)/AT6</f>
        <v>-0.0142683683318292</v>
      </c>
      <c r="AX14" s="10" t="n">
        <v>6368.9065332604</v>
      </c>
      <c r="AY14" s="5"/>
      <c r="AZ14" s="5"/>
      <c r="BA14" s="5"/>
      <c r="BB14" s="5"/>
      <c r="BC14" s="36" t="n">
        <f aca="false">T21/AF21</f>
        <v>0.0157563519384565</v>
      </c>
      <c r="BD14" s="5" t="n">
        <f aca="false">BD13+1</f>
        <v>2025</v>
      </c>
      <c r="BE14" s="36" t="n">
        <f aca="false">SUM(T54:T57)/AVERAGE(AF54:AF57)</f>
        <v>0.0405636155640869</v>
      </c>
      <c r="BF14" s="36" t="n">
        <f aca="false">SUM(P54:P57)/AVERAGE(AF54:AF57)</f>
        <v>0.013689801399486</v>
      </c>
      <c r="BG14" s="36" t="n">
        <f aca="false">SUM(D54:D57)/AVERAGE(AF54:AF57)</f>
        <v>0.0741254004437168</v>
      </c>
      <c r="BH14" s="36" t="n">
        <f aca="false">(SUM(H54:H57)+SUM(J54:J57))/AVERAGE(AF54:AF57)</f>
        <v>0.00334392862345411</v>
      </c>
      <c r="BI14" s="38" t="n">
        <f aca="false">AK14-BH14</f>
        <v>-0.05059551490257</v>
      </c>
      <c r="BJ14" s="26" t="n">
        <f aca="false">BH14+BG14</f>
        <v>0.0774693290671709</v>
      </c>
      <c r="BK14" s="5"/>
      <c r="BL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55" t="n">
        <f aca="false">'Low pensions'!Q15</f>
        <v>107958694.759278</v>
      </c>
      <c r="E15" s="8"/>
      <c r="F15" s="42" t="n">
        <f aca="false">'Low pensions'!I15</f>
        <v>19622770.7038608</v>
      </c>
      <c r="G15" s="55" t="n">
        <f aca="false">'Low pensions'!K15</f>
        <v>0</v>
      </c>
      <c r="H15" s="55" t="n">
        <f aca="false">'Low pensions'!V15</f>
        <v>0</v>
      </c>
      <c r="I15" s="55" t="n">
        <f aca="false">'Low pensions'!M15</f>
        <v>0</v>
      </c>
      <c r="J15" s="55" t="n">
        <f aca="false">'Low pensions'!W15</f>
        <v>0</v>
      </c>
      <c r="K15" s="8"/>
      <c r="L15" s="55" t="n">
        <f aca="false">'Low pensions'!N15</f>
        <v>2478245.90902603</v>
      </c>
      <c r="M15" s="42"/>
      <c r="N15" s="55" t="n">
        <f aca="false">'Low pensions'!L15</f>
        <v>799976.431236599</v>
      </c>
      <c r="O15" s="8"/>
      <c r="P15" s="55" t="n">
        <f aca="false">'Low pensions'!X15</f>
        <v>17260864.0964791</v>
      </c>
      <c r="Q15" s="42"/>
      <c r="R15" s="55" t="n">
        <f aca="false">'Low SIPA income'!G10</f>
        <v>22054908.2307236</v>
      </c>
      <c r="S15" s="42"/>
      <c r="T15" s="55" t="n">
        <f aca="false">'Low SIPA income'!J10</f>
        <v>84328853.1565612</v>
      </c>
      <c r="U15" s="8"/>
      <c r="V15" s="55" t="n">
        <f aca="false">'Low SIPA income'!F10</f>
        <v>151084.142402353</v>
      </c>
      <c r="W15" s="42"/>
      <c r="X15" s="55" t="n">
        <f aca="false">'Low SIPA income'!M10</f>
        <v>379479.806947783</v>
      </c>
      <c r="Y15" s="8"/>
      <c r="Z15" s="8" t="n">
        <f aca="false">R15+V15-N15-L15-F15</f>
        <v>-695000.670997523</v>
      </c>
      <c r="AA15" s="8"/>
      <c r="AB15" s="8" t="n">
        <f aca="false">T15-P15-D15</f>
        <v>-40890705.6991963</v>
      </c>
      <c r="AC15" s="23"/>
      <c r="AD15" s="8" t="n">
        <v>5951478855.3666</v>
      </c>
      <c r="AE15" s="8" t="n">
        <v>106.73436665</v>
      </c>
      <c r="AF15" s="8" t="n">
        <f aca="false">AD15*100/AE15</f>
        <v>5575972427.77718</v>
      </c>
      <c r="AG15" s="8"/>
      <c r="AH15" s="8"/>
      <c r="AI15" s="43" t="n">
        <f aca="false">AB15/AF15</f>
        <v>-0.0073333765955326</v>
      </c>
      <c r="AJ15" s="44" t="n">
        <f aca="false">AJ14+1</f>
        <v>2026</v>
      </c>
      <c r="AK15" s="45" t="n">
        <f aca="false">SUM(AB58:AB61)/AVERAGE(AF58:AF61)</f>
        <v>-0.0479718461964526</v>
      </c>
      <c r="AL15" s="8" t="n">
        <v>21624894.3998166</v>
      </c>
      <c r="AM15" s="45" t="n">
        <f aca="false">AL15/AVERAGE(AF58:AF61)</f>
        <v>0.00363801509842821</v>
      </c>
      <c r="AN15" s="45" t="n">
        <f aca="false">(AF61-AF57)/AF57</f>
        <v>-0.00222758874110803</v>
      </c>
      <c r="AO15" s="45"/>
      <c r="AP15" s="8" t="n">
        <f aca="false">AP14*(1+AN15)</f>
        <v>600563641.203656</v>
      </c>
      <c r="AQ15" s="8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393650367.359586</v>
      </c>
      <c r="AR15" s="46" t="n">
        <f aca="false">AP15/AF61</f>
        <v>0.101039331764617</v>
      </c>
      <c r="AS15" s="46" t="n">
        <f aca="false">AQ15/AF61</f>
        <v>0.0662280686642849</v>
      </c>
      <c r="AT15" s="7"/>
      <c r="AU15" s="7" t="n">
        <v>11039157</v>
      </c>
      <c r="AV15" s="7"/>
      <c r="AW15" s="7" t="n">
        <f aca="false">(AU15-AU14)/AU14</f>
        <v>0.00316858272260934</v>
      </c>
      <c r="AX15" s="11" t="n">
        <v>6691.6267211456</v>
      </c>
      <c r="AY15" s="43" t="n">
        <f aca="false">(AX15-AX14)/AX14</f>
        <v>0.0506712080323138</v>
      </c>
      <c r="AZ15" s="7"/>
      <c r="BA15" s="7"/>
      <c r="BB15" s="7"/>
      <c r="BC15" s="43" t="n">
        <f aca="false">T22/AF22</f>
        <v>0.0139626655957469</v>
      </c>
      <c r="BD15" s="7" t="n">
        <f aca="false">BD14+1</f>
        <v>2026</v>
      </c>
      <c r="BE15" s="43" t="n">
        <f aca="false">SUM(T58:T61)/AVERAGE(AF58:AF61)</f>
        <v>0.041180527126295</v>
      </c>
      <c r="BF15" s="43" t="n">
        <f aca="false">SUM(P58:P61)/AVERAGE(AF58:AF61)</f>
        <v>0.013597940460578</v>
      </c>
      <c r="BG15" s="43" t="n">
        <f aca="false">SUM(D58:D61)/AVERAGE(AF58:AF61)</f>
        <v>0.0755544328621696</v>
      </c>
      <c r="BH15" s="43" t="n">
        <f aca="false">(SUM(H58:H61)+SUM(J58:J61))/AVERAGE(AF58:AF61)</f>
        <v>0.00444113649326345</v>
      </c>
      <c r="BI15" s="45" t="n">
        <f aca="false">AK15-BH15</f>
        <v>-0.052412982689716</v>
      </c>
      <c r="BJ15" s="26" t="n">
        <f aca="false">BH15+BG15</f>
        <v>0.079995569355433</v>
      </c>
      <c r="BK15" s="7"/>
      <c r="BL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55" t="n">
        <f aca="false">'Low pensions'!Q16</f>
        <v>104676876.044301</v>
      </c>
      <c r="E16" s="8"/>
      <c r="F16" s="42" t="n">
        <f aca="false">'Low pensions'!I16</f>
        <v>19026261.3047871</v>
      </c>
      <c r="G16" s="55" t="n">
        <f aca="false">'Low pensions'!K16</f>
        <v>0</v>
      </c>
      <c r="H16" s="55" t="n">
        <f aca="false">'Low pensions'!V16</f>
        <v>0</v>
      </c>
      <c r="I16" s="55" t="n">
        <f aca="false">'Low pensions'!M16</f>
        <v>0</v>
      </c>
      <c r="J16" s="55" t="n">
        <f aca="false">'Low pensions'!W16</f>
        <v>0</v>
      </c>
      <c r="K16" s="8"/>
      <c r="L16" s="55" t="n">
        <f aca="false">'Low pensions'!N16</f>
        <v>2919136.76234831</v>
      </c>
      <c r="M16" s="42"/>
      <c r="N16" s="55" t="n">
        <f aca="false">'Low pensions'!L16</f>
        <v>777485.531692199</v>
      </c>
      <c r="O16" s="8"/>
      <c r="P16" s="55" t="n">
        <f aca="false">'Low pensions'!X16</f>
        <v>19424910.5368703</v>
      </c>
      <c r="Q16" s="42"/>
      <c r="R16" s="55" t="n">
        <f aca="false">'Low SIPA income'!G11</f>
        <v>20136934.9831803</v>
      </c>
      <c r="S16" s="42"/>
      <c r="T16" s="55" t="n">
        <f aca="false">'Low SIPA income'!J11</f>
        <v>76995316.2105775</v>
      </c>
      <c r="U16" s="8"/>
      <c r="V16" s="55" t="n">
        <f aca="false">'Low SIPA income'!F11</f>
        <v>149343.027816335</v>
      </c>
      <c r="W16" s="42"/>
      <c r="X16" s="55" t="n">
        <f aca="false">'Low SIPA income'!M11</f>
        <v>375106.62908497</v>
      </c>
      <c r="Y16" s="8"/>
      <c r="Z16" s="8" t="n">
        <f aca="false">R16+V16-N16-L16-F16</f>
        <v>-2436605.58783101</v>
      </c>
      <c r="AA16" s="8"/>
      <c r="AB16" s="8" t="n">
        <f aca="false">T16-P16-D16</f>
        <v>-47106470.3705938</v>
      </c>
      <c r="AC16" s="23"/>
      <c r="AD16" s="8" t="n">
        <v>6221730755.7716</v>
      </c>
      <c r="AE16" s="8" t="n">
        <v>110.48458935</v>
      </c>
      <c r="AF16" s="8" t="n">
        <f aca="false">AD16*100/AE16</f>
        <v>5631310929.76416</v>
      </c>
      <c r="AG16" s="8"/>
      <c r="AH16" s="8"/>
      <c r="AI16" s="43" t="n">
        <f aca="false">AB16/AF16</f>
        <v>-0.0083650984572018</v>
      </c>
      <c r="AJ16" s="44" t="n">
        <f aca="false">AJ15+1</f>
        <v>2027</v>
      </c>
      <c r="AK16" s="45" t="n">
        <f aca="false">SUM(AB62:AB65)/AVERAGE(AF62:AF65)</f>
        <v>-0.0485098028322653</v>
      </c>
      <c r="AL16" s="8" t="n">
        <v>20144490.731929</v>
      </c>
      <c r="AM16" s="45" t="n">
        <f aca="false">AL16/AVERAGE(AF62:AF65)</f>
        <v>0.00337960061016726</v>
      </c>
      <c r="AN16" s="45" t="n">
        <f aca="false">(AF65-AF61)/AF61</f>
        <v>0.00560666183679213</v>
      </c>
      <c r="AO16" s="45"/>
      <c r="AP16" s="8" t="n">
        <f aca="false">AP15*(1+AN16)</f>
        <v>603930798.451358</v>
      </c>
      <c r="AQ16" s="8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375661227.675233</v>
      </c>
      <c r="AR16" s="46" t="n">
        <f aca="false">AP16/AF65</f>
        <v>0.101039331764617</v>
      </c>
      <c r="AS16" s="46" t="n">
        <f aca="false">AQ16/AF65</f>
        <v>0.0628491865483797</v>
      </c>
      <c r="AT16" s="7"/>
      <c r="AU16" s="7" t="n">
        <v>11069835</v>
      </c>
      <c r="AV16" s="7"/>
      <c r="AW16" s="7" t="n">
        <f aca="false">(AU16-AU15)/AU15</f>
        <v>0.00277901654990503</v>
      </c>
      <c r="AX16" s="11" t="n">
        <v>6984.1911310188</v>
      </c>
      <c r="AY16" s="43" t="n">
        <f aca="false">(AX16-AX15)/AX15</f>
        <v>0.0437209698127204</v>
      </c>
      <c r="AZ16" s="7"/>
      <c r="BA16" s="7"/>
      <c r="BB16" s="7"/>
      <c r="BC16" s="43" t="n">
        <f aca="false">T23/AF23</f>
        <v>0.0153954176367053</v>
      </c>
      <c r="BD16" s="7" t="n">
        <f aca="false">BD15+1</f>
        <v>2027</v>
      </c>
      <c r="BE16" s="43" t="n">
        <f aca="false">SUM(T62:T65)/AVERAGE(AF62:AF65)</f>
        <v>0.0409245208545096</v>
      </c>
      <c r="BF16" s="43" t="n">
        <f aca="false">SUM(P62:P65)/AVERAGE(AF62:AF65)</f>
        <v>0.0135501241367548</v>
      </c>
      <c r="BG16" s="43" t="n">
        <f aca="false">SUM(D62:D65)/AVERAGE(AF62:AF65)</f>
        <v>0.0758841995500201</v>
      </c>
      <c r="BH16" s="43" t="n">
        <f aca="false">(SUM(H62:H65)+SUM(J62:J65))/AVERAGE(AF62:AF65)</f>
        <v>0.00534871765800988</v>
      </c>
      <c r="BI16" s="45" t="n">
        <f aca="false">AK16-BH16</f>
        <v>-0.0538585204902752</v>
      </c>
      <c r="BJ16" s="26" t="n">
        <f aca="false">BH16+BG16</f>
        <v>0.08123291720803</v>
      </c>
      <c r="BK16" s="7"/>
      <c r="BL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55" t="n">
        <f aca="false">'Low pensions'!Q17</f>
        <v>113223147.986281</v>
      </c>
      <c r="E17" s="8"/>
      <c r="F17" s="42" t="n">
        <f aca="false">'Low pensions'!I17</f>
        <v>20579647.3943859</v>
      </c>
      <c r="G17" s="55" t="n">
        <f aca="false">'Low pensions'!K17</f>
        <v>0</v>
      </c>
      <c r="H17" s="55" t="n">
        <f aca="false">'Low pensions'!V17</f>
        <v>0</v>
      </c>
      <c r="I17" s="55" t="n">
        <f aca="false">'Low pensions'!M17</f>
        <v>0</v>
      </c>
      <c r="J17" s="55" t="n">
        <f aca="false">'Low pensions'!W17</f>
        <v>0</v>
      </c>
      <c r="K17" s="8"/>
      <c r="L17" s="55" t="n">
        <f aca="false">'Low pensions'!N17</f>
        <v>2757062.56989139</v>
      </c>
      <c r="M17" s="42"/>
      <c r="N17" s="55" t="n">
        <f aca="false">'Low pensions'!L17</f>
        <v>842157.0006628</v>
      </c>
      <c r="O17" s="8"/>
      <c r="P17" s="55" t="n">
        <f aca="false">'Low pensions'!X17</f>
        <v>18939710.1228511</v>
      </c>
      <c r="Q17" s="42"/>
      <c r="R17" s="55" t="n">
        <f aca="false">'Low SIPA income'!G12</f>
        <v>23619860.2101193</v>
      </c>
      <c r="S17" s="42"/>
      <c r="T17" s="55" t="n">
        <f aca="false">'Low SIPA income'!J12</f>
        <v>90312582.6868292</v>
      </c>
      <c r="U17" s="8"/>
      <c r="V17" s="55" t="n">
        <f aca="false">'Low SIPA income'!F12</f>
        <v>146563.952510206</v>
      </c>
      <c r="W17" s="42"/>
      <c r="X17" s="55" t="n">
        <f aca="false">'Low SIPA income'!M12</f>
        <v>368126.393145617</v>
      </c>
      <c r="Y17" s="8"/>
      <c r="Z17" s="8" t="n">
        <f aca="false">R17+V17-N17-L17-F17</f>
        <v>-412442.802310631</v>
      </c>
      <c r="AA17" s="8"/>
      <c r="AB17" s="8" t="n">
        <f aca="false">T17-P17-D17</f>
        <v>-41850275.4223027</v>
      </c>
      <c r="AC17" s="23"/>
      <c r="AD17" s="8" t="n">
        <v>6552140231.30253</v>
      </c>
      <c r="AE17" s="8" t="n">
        <v>115.79241048</v>
      </c>
      <c r="AF17" s="8" t="n">
        <f aca="false">AD17*100/AE17</f>
        <v>5658523044.94018</v>
      </c>
      <c r="AG17" s="8"/>
      <c r="AH17" s="8"/>
      <c r="AI17" s="43" t="n">
        <f aca="false">AB17/AF17</f>
        <v>-0.00739597154415142</v>
      </c>
      <c r="AJ17" s="44" t="n">
        <f aca="false">AJ16+1</f>
        <v>2028</v>
      </c>
      <c r="AK17" s="45" t="n">
        <f aca="false">SUM(AB66:AB69)/AVERAGE(AF66:AF69)</f>
        <v>-0.0486842612988188</v>
      </c>
      <c r="AL17" s="8" t="n">
        <v>18706036.9053427</v>
      </c>
      <c r="AM17" s="45" t="n">
        <f aca="false">AL17/AVERAGE(AF66:AF69)</f>
        <v>0.0031038356386742</v>
      </c>
      <c r="AN17" s="45" t="n">
        <f aca="false">(AF69-AF65)/AF65</f>
        <v>0.00795378213121137</v>
      </c>
      <c r="AO17" s="45"/>
      <c r="AP17" s="8" t="n">
        <f aca="false">AP16*(1+AN17)</f>
        <v>608734332.444568</v>
      </c>
      <c r="AQ17" s="8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359875023.325284</v>
      </c>
      <c r="AR17" s="46" t="n">
        <f aca="false">AP17/AF69</f>
        <v>0.101039331764617</v>
      </c>
      <c r="AS17" s="46" t="n">
        <f aca="false">AQ17/AF69</f>
        <v>0.0597330065638672</v>
      </c>
      <c r="AT17" s="7"/>
      <c r="AU17" s="7" t="n">
        <v>11079853</v>
      </c>
      <c r="AV17" s="7"/>
      <c r="AW17" s="7" t="n">
        <f aca="false">(AU17-AU16)/AU16</f>
        <v>0.000904981871906853</v>
      </c>
      <c r="AX17" s="11" t="n">
        <v>6967.8308273951</v>
      </c>
      <c r="AY17" s="43" t="n">
        <f aca="false">(AX17-AX16)/AX16</f>
        <v>-0.00234247650397756</v>
      </c>
      <c r="AZ17" s="7"/>
      <c r="BA17" s="7"/>
      <c r="BB17" s="7"/>
      <c r="BC17" s="43" t="n">
        <f aca="false">T24/AF24</f>
        <v>0.0137846815885218</v>
      </c>
      <c r="BD17" s="7" t="n">
        <f aca="false">BD16+1</f>
        <v>2028</v>
      </c>
      <c r="BE17" s="43" t="n">
        <f aca="false">SUM(T66:T69)/AVERAGE(AF66:AF69)</f>
        <v>0.0405230804216469</v>
      </c>
      <c r="BF17" s="43" t="n">
        <f aca="false">SUM(P66:P69)/AVERAGE(AF66:AF69)</f>
        <v>0.0133057158403189</v>
      </c>
      <c r="BG17" s="43" t="n">
        <f aca="false">SUM(D66:D69)/AVERAGE(AF66:AF69)</f>
        <v>0.0759016258801468</v>
      </c>
      <c r="BH17" s="43" t="n">
        <f aca="false">(SUM(H66:H69)+SUM(J66:J69))/AVERAGE(AF66:AF69)</f>
        <v>0.0063546815386894</v>
      </c>
      <c r="BI17" s="45" t="n">
        <f aca="false">AK17-BH17</f>
        <v>-0.0550389428375082</v>
      </c>
      <c r="BJ17" s="26" t="n">
        <f aca="false">BH17+BG17</f>
        <v>0.0822563074188362</v>
      </c>
      <c r="BK17" s="7"/>
      <c r="BL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4" t="n">
        <f aca="false">'Low pensions'!Q18</f>
        <v>99367076.7664316</v>
      </c>
      <c r="E18" s="6"/>
      <c r="F18" s="35" t="n">
        <f aca="false">'Low pensions'!I18</f>
        <v>18061142.4327455</v>
      </c>
      <c r="G18" s="54" t="n">
        <f aca="false">'Low pensions'!K18</f>
        <v>0</v>
      </c>
      <c r="H18" s="54" t="n">
        <f aca="false">'Low pensions'!V18</f>
        <v>0</v>
      </c>
      <c r="I18" s="54" t="n">
        <f aca="false">'Low pensions'!M18</f>
        <v>0</v>
      </c>
      <c r="J18" s="54" t="n">
        <f aca="false">'Low pensions'!W18</f>
        <v>0</v>
      </c>
      <c r="K18" s="6"/>
      <c r="L18" s="54" t="n">
        <f aca="false">'Low pensions'!N18</f>
        <v>2795658.97722293</v>
      </c>
      <c r="M18" s="35"/>
      <c r="N18" s="54" t="n">
        <f aca="false">'Low pensions'!L18</f>
        <v>737510.400040299</v>
      </c>
      <c r="O18" s="6"/>
      <c r="P18" s="54" t="n">
        <f aca="false">'Low pensions'!X18</f>
        <v>18564252.3430879</v>
      </c>
      <c r="Q18" s="35"/>
      <c r="R18" s="54" t="n">
        <f aca="false">'Low SIPA income'!G13</f>
        <v>19233032.3323283</v>
      </c>
      <c r="S18" s="35"/>
      <c r="T18" s="54" t="n">
        <f aca="false">'Low SIPA income'!J13</f>
        <v>73539166.0822656</v>
      </c>
      <c r="U18" s="6"/>
      <c r="V18" s="54" t="n">
        <f aca="false">'Low SIPA income'!F13</f>
        <v>140377.525227439</v>
      </c>
      <c r="W18" s="35"/>
      <c r="X18" s="54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3"/>
      <c r="AD18" s="6" t="n">
        <v>6962845278.25187</v>
      </c>
      <c r="AE18" s="6" t="n">
        <v>131.11898839</v>
      </c>
      <c r="AF18" s="6" t="n">
        <f aca="false">AD18*100/AE18</f>
        <v>5310325654.3908</v>
      </c>
      <c r="AG18" s="6"/>
      <c r="AH18" s="6"/>
      <c r="AI18" s="36" t="n">
        <f aca="false">AB18/AF18</f>
        <v>-0.00835959335008928</v>
      </c>
      <c r="AJ18" s="37" t="n">
        <f aca="false">AJ17+1</f>
        <v>2029</v>
      </c>
      <c r="AK18" s="38" t="n">
        <f aca="false">SUM(AB70:AB73)/AVERAGE(AF70:AF73)</f>
        <v>-0.0491632278737174</v>
      </c>
      <c r="AL18" s="6" t="n">
        <v>17344459.4584585</v>
      </c>
      <c r="AM18" s="38" t="n">
        <f aca="false">AL18/AVERAGE(AF70:AF73)</f>
        <v>0.00287420987534828</v>
      </c>
      <c r="AN18" s="38" t="n">
        <f aca="false">(AF73-AF69)/AF69</f>
        <v>0.00155064583397523</v>
      </c>
      <c r="AO18" s="38"/>
      <c r="AP18" s="6" t="n">
        <f aca="false">AP17*(1+AN18)</f>
        <v>609678263.801171</v>
      </c>
      <c r="AQ18" s="6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343076279.093929</v>
      </c>
      <c r="AR18" s="39" t="n">
        <f aca="false">AP18/AF73</f>
        <v>0.101039331764617</v>
      </c>
      <c r="AS18" s="39" t="n">
        <f aca="false">AQ18/AF73</f>
        <v>0.0568565422815313</v>
      </c>
      <c r="AT18" s="5"/>
      <c r="AU18" s="5" t="n">
        <v>11091626</v>
      </c>
      <c r="AV18" s="5"/>
      <c r="AW18" s="5" t="n">
        <f aca="false">(AU18-AU17)/AU17</f>
        <v>0.00106255922348428</v>
      </c>
      <c r="AX18" s="10" t="n">
        <v>6546.8359095505</v>
      </c>
      <c r="AY18" s="36" t="n">
        <f aca="false">(AX18-AX17)/AX17</f>
        <v>-0.0604197960991523</v>
      </c>
      <c r="AZ18" s="5"/>
      <c r="BA18" s="5"/>
      <c r="BB18" s="5"/>
      <c r="BC18" s="36" t="n">
        <f aca="false">T25/AF25</f>
        <v>0.0161985940233793</v>
      </c>
      <c r="BD18" s="5" t="n">
        <f aca="false">BD17+1</f>
        <v>2029</v>
      </c>
      <c r="BE18" s="36" t="n">
        <f aca="false">SUM(T70:T73)/AVERAGE(AF70:AF73)</f>
        <v>0.0402685499686864</v>
      </c>
      <c r="BF18" s="36" t="n">
        <f aca="false">SUM(P70:P73)/AVERAGE(AF70:AF73)</f>
        <v>0.0131461584463471</v>
      </c>
      <c r="BG18" s="36" t="n">
        <f aca="false">SUM(D70:D73)/AVERAGE(AF70:AF73)</f>
        <v>0.0762856193960567</v>
      </c>
      <c r="BH18" s="36" t="n">
        <f aca="false">(SUM(H70:H73)+SUM(J70:J73))/AVERAGE(AF70:AF73)</f>
        <v>0.00743306000220076</v>
      </c>
      <c r="BI18" s="38" t="n">
        <f aca="false">AK18-BH18</f>
        <v>-0.0565962878759182</v>
      </c>
      <c r="BJ18" s="26" t="n">
        <f aca="false">BH18+BG18</f>
        <v>0.0837186793982575</v>
      </c>
      <c r="BK18" s="5"/>
      <c r="BL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5" t="n">
        <f aca="false">'Low pensions'!Q19</f>
        <v>102439962.15979</v>
      </c>
      <c r="E19" s="8"/>
      <c r="F19" s="42" t="n">
        <f aca="false">'Low pensions'!I19</f>
        <v>18619675.7274242</v>
      </c>
      <c r="G19" s="55" t="n">
        <f aca="false">'Low pensions'!K19</f>
        <v>0</v>
      </c>
      <c r="H19" s="55" t="n">
        <f aca="false">'Low pensions'!V19</f>
        <v>0</v>
      </c>
      <c r="I19" s="55" t="n">
        <f aca="false">'Low pensions'!M19</f>
        <v>0</v>
      </c>
      <c r="J19" s="55" t="n">
        <f aca="false">'Low pensions'!W19</f>
        <v>0</v>
      </c>
      <c r="K19" s="8"/>
      <c r="L19" s="55" t="n">
        <f aca="false">'Low pensions'!N19</f>
        <v>2828183.68633319</v>
      </c>
      <c r="M19" s="42"/>
      <c r="N19" s="55" t="n">
        <f aca="false">'Low pensions'!L19</f>
        <v>762298.459394898</v>
      </c>
      <c r="O19" s="8"/>
      <c r="P19" s="55" t="n">
        <f aca="false">'Low pensions'!X19</f>
        <v>18869399.8021861</v>
      </c>
      <c r="Q19" s="42"/>
      <c r="R19" s="55" t="n">
        <f aca="false">'Low SIPA income'!G14</f>
        <v>21943058.9024357</v>
      </c>
      <c r="S19" s="42"/>
      <c r="T19" s="55" t="n">
        <f aca="false">'Low SIPA income'!J14</f>
        <v>83901187.5556813</v>
      </c>
      <c r="U19" s="8"/>
      <c r="V19" s="55" t="n">
        <f aca="false">'Low SIPA income'!F14</f>
        <v>141764.810127232</v>
      </c>
      <c r="W19" s="42"/>
      <c r="X19" s="55" t="n">
        <f aca="false">'Low SIPA income'!M14</f>
        <v>356072.331110729</v>
      </c>
      <c r="Y19" s="8"/>
      <c r="Z19" s="8" t="n">
        <f aca="false">R19+V19-N19-L19-F19</f>
        <v>-125334.160589319</v>
      </c>
      <c r="AA19" s="8"/>
      <c r="AB19" s="8" t="n">
        <f aca="false">T19-P19-D19</f>
        <v>-37408174.4062946</v>
      </c>
      <c r="AC19" s="23"/>
      <c r="AD19" s="8" t="n">
        <v>8401125356.75455</v>
      </c>
      <c r="AE19" s="8" t="n">
        <v>147.89635652</v>
      </c>
      <c r="AF19" s="8" t="n">
        <f aca="false">AD19*100/AE19</f>
        <v>5680414010.48204</v>
      </c>
      <c r="AG19" s="8"/>
      <c r="AH19" s="8"/>
      <c r="AI19" s="43" t="n">
        <f aca="false">AB19/AF19</f>
        <v>-0.00658546618913084</v>
      </c>
      <c r="AJ19" s="44" t="n">
        <f aca="false">AJ18+1</f>
        <v>2030</v>
      </c>
      <c r="AK19" s="45" t="n">
        <f aca="false">SUM(AB74:AB77)/AVERAGE(AF74:AF77)</f>
        <v>-0.0494806407119707</v>
      </c>
      <c r="AL19" s="8" t="n">
        <v>16011335.2611689</v>
      </c>
      <c r="AM19" s="45" t="n">
        <f aca="false">AL19/AVERAGE(AF74:AF77)</f>
        <v>0.00265831087666691</v>
      </c>
      <c r="AN19" s="45" t="n">
        <f aca="false">(AF77-AF73)/AF73</f>
        <v>-0.00271495814836623</v>
      </c>
      <c r="AO19" s="45"/>
      <c r="AP19" s="8" t="n">
        <f aca="false">AP18*(1+AN19)</f>
        <v>608023012.830982</v>
      </c>
      <c r="AQ19" s="8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326153439.671451</v>
      </c>
      <c r="AR19" s="46" t="n">
        <f aca="false">AP19/AF77</f>
        <v>0.101039331764617</v>
      </c>
      <c r="AS19" s="46" t="n">
        <f aca="false">AQ19/AF77</f>
        <v>0.0541991419760545</v>
      </c>
      <c r="AT19" s="7"/>
      <c r="AU19" s="7" t="n">
        <v>11171229</v>
      </c>
      <c r="AV19" s="7"/>
      <c r="AW19" s="7" t="n">
        <f aca="false">(AU19-AU18)/AU18</f>
        <v>0.00717685576488064</v>
      </c>
      <c r="AX19" s="11" t="n">
        <v>6356.2046503346</v>
      </c>
      <c r="AY19" s="43" t="n">
        <f aca="false">(AX19-AX18)/AX18</f>
        <v>-0.029118075028856</v>
      </c>
      <c r="AZ19" s="7"/>
      <c r="BA19" s="7"/>
      <c r="BB19" s="7"/>
      <c r="BC19" s="43" t="n">
        <f aca="false">T26/AF26</f>
        <v>0.0131007750590947</v>
      </c>
      <c r="BD19" s="7" t="n">
        <f aca="false">BD18+1</f>
        <v>2030</v>
      </c>
      <c r="BE19" s="43" t="n">
        <f aca="false">SUM(T74:T77)/AVERAGE(AF74:AF77)</f>
        <v>0.0407324286450746</v>
      </c>
      <c r="BF19" s="43" t="n">
        <f aca="false">SUM(P74:P77)/AVERAGE(AF74:AF77)</f>
        <v>0.0131644735437242</v>
      </c>
      <c r="BG19" s="43" t="n">
        <f aca="false">SUM(D74:D77)/AVERAGE(AF74:AF77)</f>
        <v>0.077048595813321</v>
      </c>
      <c r="BH19" s="43" t="n">
        <f aca="false">(SUM(H74:H77)+SUM(J74:J77))/AVERAGE(AF74:AF77)</f>
        <v>0.00826105128183638</v>
      </c>
      <c r="BI19" s="45" t="n">
        <f aca="false">AK19-BH19</f>
        <v>-0.0577416919938071</v>
      </c>
      <c r="BJ19" s="26" t="n">
        <f aca="false">BH19+BG19</f>
        <v>0.0853096470951574</v>
      </c>
      <c r="BK19" s="7"/>
      <c r="BL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5" t="n">
        <f aca="false">'Low pensions'!Q20</f>
        <v>97784354.1565613</v>
      </c>
      <c r="E20" s="8"/>
      <c r="F20" s="42" t="n">
        <f aca="false">'Low pensions'!I20</f>
        <v>17773463.8633579</v>
      </c>
      <c r="G20" s="55" t="n">
        <f aca="false">'Low pensions'!K20</f>
        <v>0</v>
      </c>
      <c r="H20" s="55" t="n">
        <f aca="false">'Low pensions'!V20</f>
        <v>0</v>
      </c>
      <c r="I20" s="55" t="n">
        <f aca="false">'Low pensions'!M20</f>
        <v>0</v>
      </c>
      <c r="J20" s="55" t="n">
        <f aca="false">'Low pensions'!W20</f>
        <v>0</v>
      </c>
      <c r="K20" s="8"/>
      <c r="L20" s="55" t="n">
        <f aca="false">'Low pensions'!N20</f>
        <v>2477813.00409058</v>
      </c>
      <c r="M20" s="42"/>
      <c r="N20" s="55" t="n">
        <f aca="false">'Low pensions'!L20</f>
        <v>730249.346840899</v>
      </c>
      <c r="O20" s="8"/>
      <c r="P20" s="55" t="n">
        <f aca="false">'Low pensions'!X20</f>
        <v>16874999.9051819</v>
      </c>
      <c r="Q20" s="42"/>
      <c r="R20" s="55" t="n">
        <f aca="false">'Low SIPA income'!G15</f>
        <v>19131658.2078331</v>
      </c>
      <c r="S20" s="42"/>
      <c r="T20" s="55" t="n">
        <f aca="false">'Low SIPA income'!J15</f>
        <v>73151553.3309907</v>
      </c>
      <c r="U20" s="8"/>
      <c r="V20" s="55" t="n">
        <f aca="false">'Low SIPA income'!F15</f>
        <v>144189.0349691</v>
      </c>
      <c r="W20" s="42"/>
      <c r="X20" s="55" t="n">
        <f aca="false">'Low SIPA income'!M15</f>
        <v>362161.284990085</v>
      </c>
      <c r="Y20" s="8"/>
      <c r="Z20" s="8" t="n">
        <f aca="false">R20+V20-N20-L20-F20</f>
        <v>-1705678.97148715</v>
      </c>
      <c r="AA20" s="8"/>
      <c r="AB20" s="8" t="n">
        <f aca="false">T20-P20-D20</f>
        <v>-41507800.7307525</v>
      </c>
      <c r="AC20" s="23"/>
      <c r="AD20" s="8" t="n">
        <v>8448889759.27482</v>
      </c>
      <c r="AE20" s="8" t="n">
        <v>155.88165151</v>
      </c>
      <c r="AF20" s="8" t="n">
        <f aca="false">AD20*100/AE20</f>
        <v>5420066876.01255</v>
      </c>
      <c r="AG20" s="8"/>
      <c r="AH20" s="8"/>
      <c r="AI20" s="43" t="n">
        <f aca="false">AB20/AF20</f>
        <v>-0.00765817132523817</v>
      </c>
      <c r="AJ20" s="44" t="n">
        <f aca="false">AJ19+1</f>
        <v>2031</v>
      </c>
      <c r="AK20" s="45" t="n">
        <f aca="false">SUM(AB78:AB81)/AVERAGE(AF78:AF81)</f>
        <v>-0.050201783727589</v>
      </c>
      <c r="AL20" s="8" t="n">
        <v>14724508.0789408</v>
      </c>
      <c r="AM20" s="45" t="n">
        <f aca="false">AL20/AVERAGE(AF78:AF81)</f>
        <v>0.00244785950311875</v>
      </c>
      <c r="AN20" s="45" t="n">
        <f aca="false">(AF81-AF77)/AF77</f>
        <v>-0.000593472995013597</v>
      </c>
      <c r="AO20" s="45"/>
      <c r="AP20" s="8" t="n">
        <f aca="false">AP19*(1+AN20)</f>
        <v>607662167.59252</v>
      </c>
      <c r="AQ20" s="8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311239373.953846</v>
      </c>
      <c r="AR20" s="46" t="n">
        <f aca="false">AP20/AF81</f>
        <v>0.101039331764617</v>
      </c>
      <c r="AS20" s="46" t="n">
        <f aca="false">AQ20/AF81</f>
        <v>0.051751483044806</v>
      </c>
      <c r="AT20" s="7"/>
      <c r="AU20" s="7" t="n">
        <v>11262070</v>
      </c>
      <c r="AV20" s="7"/>
      <c r="AW20" s="7" t="n">
        <f aca="false">(AU20-AU19)/AU19</f>
        <v>0.00813169258279461</v>
      </c>
      <c r="AX20" s="11" t="n">
        <v>6421.7509021331</v>
      </c>
      <c r="AY20" s="43" t="n">
        <f aca="false">(AX20-AX19)/AX19</f>
        <v>0.0103121682520164</v>
      </c>
      <c r="AZ20" s="7"/>
      <c r="BA20" s="7"/>
      <c r="BB20" s="7"/>
      <c r="BC20" s="43" t="n">
        <f aca="false">T27/AF27</f>
        <v>0.0148496662614709</v>
      </c>
      <c r="BD20" s="7" t="n">
        <f aca="false">BD19+1</f>
        <v>2031</v>
      </c>
      <c r="BE20" s="43" t="n">
        <f aca="false">SUM(T78:T81)/AVERAGE(AF78:AF81)</f>
        <v>0.0410198416890175</v>
      </c>
      <c r="BF20" s="43" t="n">
        <f aca="false">SUM(P78:P81)/AVERAGE(AF78:AF81)</f>
        <v>0.0133058694008909</v>
      </c>
      <c r="BG20" s="43" t="n">
        <f aca="false">SUM(D78:D81)/AVERAGE(AF78:AF81)</f>
        <v>0.0779157560157156</v>
      </c>
      <c r="BH20" s="43" t="n">
        <f aca="false">(SUM(H78:H81)+SUM(J78:J81))/AVERAGE(AF78:AF81)</f>
        <v>0.009037180774502</v>
      </c>
      <c r="BI20" s="45" t="n">
        <f aca="false">AK20-BH20</f>
        <v>-0.059238964502091</v>
      </c>
      <c r="BJ20" s="26" t="n">
        <f aca="false">BH20+BG20</f>
        <v>0.0869529367902176</v>
      </c>
      <c r="BK20" s="7"/>
      <c r="BL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5" t="n">
        <f aca="false">'Low pensions'!Q21</f>
        <v>106824539.398652</v>
      </c>
      <c r="E21" s="8"/>
      <c r="F21" s="42" t="n">
        <f aca="false">'Low pensions'!I21</f>
        <v>19416624.5418147</v>
      </c>
      <c r="G21" s="55" t="n">
        <f aca="false">'Low pensions'!K21</f>
        <v>36324.8440125154</v>
      </c>
      <c r="H21" s="55" t="n">
        <f aca="false">'Low pensions'!V21</f>
        <v>199848.574195181</v>
      </c>
      <c r="I21" s="56" t="n">
        <f aca="false">'Low pensions'!M21</f>
        <v>1123.4487838923</v>
      </c>
      <c r="J21" s="55" t="n">
        <f aca="false">'Low pensions'!W21</f>
        <v>6180.88373799569</v>
      </c>
      <c r="K21" s="8"/>
      <c r="L21" s="55" t="n">
        <f aca="false">'Low pensions'!N21</f>
        <v>3910348.4398605</v>
      </c>
      <c r="M21" s="42"/>
      <c r="N21" s="55" t="n">
        <f aca="false">'Low pensions'!L21</f>
        <v>800543.016671509</v>
      </c>
      <c r="O21" s="8"/>
      <c r="P21" s="55" t="n">
        <f aca="false">'Low pensions'!X21</f>
        <v>24695168.1228014</v>
      </c>
      <c r="Q21" s="42"/>
      <c r="R21" s="55" t="n">
        <f aca="false">'Low SIPA income'!G16</f>
        <v>22467543.5899294</v>
      </c>
      <c r="S21" s="42"/>
      <c r="T21" s="55" t="n">
        <f aca="false">'Low SIPA income'!J16</f>
        <v>85906600.216293</v>
      </c>
      <c r="U21" s="8"/>
      <c r="V21" s="55" t="n">
        <f aca="false">'Low SIPA income'!F16</f>
        <v>151268.17202623</v>
      </c>
      <c r="W21" s="42"/>
      <c r="X21" s="55" t="n">
        <f aca="false">'Low SIPA income'!M16</f>
        <v>379942.036305749</v>
      </c>
      <c r="Y21" s="8"/>
      <c r="Z21" s="8" t="n">
        <f aca="false">R21+V21-N21-L21-F21</f>
        <v>-1508704.23639103</v>
      </c>
      <c r="AA21" s="8"/>
      <c r="AB21" s="8" t="n">
        <f aca="false">T21-P21-D21</f>
        <v>-45613107.30516</v>
      </c>
      <c r="AC21" s="23"/>
      <c r="AD21" s="8" t="n">
        <v>8942134800.35199</v>
      </c>
      <c r="AE21" s="8" t="n">
        <v>164.01000929</v>
      </c>
      <c r="AF21" s="8" t="n">
        <f aca="false">AD21*100/AE21</f>
        <v>5452188460.36442</v>
      </c>
      <c r="AG21" s="8"/>
      <c r="AH21" s="8"/>
      <c r="AI21" s="43" t="n">
        <f aca="false">AB21/AF21</f>
        <v>-0.0083660180928726</v>
      </c>
      <c r="AJ21" s="44" t="n">
        <f aca="false">AJ20+1</f>
        <v>2032</v>
      </c>
      <c r="AK21" s="45" t="n">
        <f aca="false">SUM(AB82:AB85)/AVERAGE(AF82:AF85)</f>
        <v>-0.0505059624383343</v>
      </c>
      <c r="AL21" s="8" t="n">
        <v>13484007.9992915</v>
      </c>
      <c r="AM21" s="45" t="n">
        <f aca="false">AL21/AVERAGE(AF82:AF85)</f>
        <v>0.00224775134168417</v>
      </c>
      <c r="AN21" s="45" t="n">
        <f aca="false">(AF85-AF81)/AF81</f>
        <v>-0.00638052911829084</v>
      </c>
      <c r="AO21" s="45"/>
      <c r="AP21" s="8" t="n">
        <f aca="false">AP20*(1+AN21)</f>
        <v>603784961.438113</v>
      </c>
      <c r="AQ21" s="8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295808972.396677</v>
      </c>
      <c r="AR21" s="46" t="n">
        <f aca="false">AP21/AF85</f>
        <v>0.101039331764617</v>
      </c>
      <c r="AS21" s="46" t="n">
        <f aca="false">AQ21/AF85</f>
        <v>0.0495016318885278</v>
      </c>
      <c r="AU21" s="7" t="n">
        <v>11267048</v>
      </c>
      <c r="AW21" s="7" t="n">
        <f aca="false">(AU21-AU20)/AU20</f>
        <v>0.000442014656275445</v>
      </c>
      <c r="AX21" s="11" t="n">
        <v>6485.7556979743</v>
      </c>
      <c r="AY21" s="43" t="n">
        <f aca="false">(AX21-AX20)/AX20</f>
        <v>0.00996687613964289</v>
      </c>
      <c r="BC21" s="43" t="n">
        <f aca="false">T28/AF28</f>
        <v>0.0120875808451765</v>
      </c>
      <c r="BD21" s="7" t="n">
        <f aca="false">BD20+1</f>
        <v>2032</v>
      </c>
      <c r="BE21" s="43" t="n">
        <f aca="false">SUM(T82:T85)/AVERAGE(AF82:AF85)</f>
        <v>0.0411117996120838</v>
      </c>
      <c r="BF21" s="43" t="n">
        <f aca="false">SUM(P82:P85)/AVERAGE(AF82:AF85)</f>
        <v>0.0130835739938414</v>
      </c>
      <c r="BG21" s="43" t="n">
        <f aca="false">SUM(D82:D85)/AVERAGE(AF82:AF85)</f>
        <v>0.0785341880565767</v>
      </c>
      <c r="BH21" s="43" t="n">
        <f aca="false">(SUM(H82:H85)+SUM(J82:J85))/AVERAGE(AF82:AF85)</f>
        <v>0.0100389493704986</v>
      </c>
      <c r="BI21" s="45" t="n">
        <f aca="false">AK21-BH21</f>
        <v>-0.0605449118088328</v>
      </c>
      <c r="BJ21" s="26" t="n">
        <f aca="false">BH21+BG21</f>
        <v>0.0885731374270752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4" t="n">
        <f aca="false">'Low pensions'!Q22</f>
        <v>102020428.177735</v>
      </c>
      <c r="E22" s="6"/>
      <c r="F22" s="35" t="n">
        <f aca="false">'Low pensions'!I22</f>
        <v>18543420.4600675</v>
      </c>
      <c r="G22" s="54" t="n">
        <f aca="false">'Low pensions'!K22</f>
        <v>66682.1496075563</v>
      </c>
      <c r="H22" s="54" t="n">
        <f aca="false">'Low pensions'!V22</f>
        <v>366865.512725902</v>
      </c>
      <c r="I22" s="54" t="n">
        <f aca="false">'Low pensions'!M22</f>
        <v>2062.3345239451</v>
      </c>
      <c r="J22" s="54" t="n">
        <f aca="false">'Low pensions'!W22</f>
        <v>11346.356063688</v>
      </c>
      <c r="K22" s="6"/>
      <c r="L22" s="54" t="n">
        <f aca="false">'Low pensions'!N22</f>
        <v>4299591.36744104</v>
      </c>
      <c r="M22" s="35"/>
      <c r="N22" s="54" t="n">
        <f aca="false">'Low pensions'!L22</f>
        <v>765007.80687156</v>
      </c>
      <c r="O22" s="6"/>
      <c r="P22" s="54" t="n">
        <f aca="false">'Low pensions'!X22</f>
        <v>26519447.2846624</v>
      </c>
      <c r="Q22" s="35"/>
      <c r="R22" s="54" t="n">
        <f aca="false">'Low SIPA income'!G17</f>
        <v>19431124.5126652</v>
      </c>
      <c r="S22" s="35"/>
      <c r="T22" s="54" t="n">
        <f aca="false">'Low SIPA income'!J17</f>
        <v>74296588.7027698</v>
      </c>
      <c r="U22" s="6"/>
      <c r="V22" s="54" t="n">
        <f aca="false">'Low SIPA income'!F17</f>
        <v>123378.287154311</v>
      </c>
      <c r="W22" s="35"/>
      <c r="X22" s="54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3"/>
      <c r="AD22" s="6" t="n">
        <v>9157377218.4824</v>
      </c>
      <c r="AE22" s="6" t="n">
        <v>172.09591728</v>
      </c>
      <c r="AF22" s="6" t="n">
        <f aca="false">AD22*100/AE22</f>
        <v>5321089171.21105</v>
      </c>
      <c r="AG22" s="6"/>
      <c r="AH22" s="6"/>
      <c r="AI22" s="36" t="n">
        <f aca="false">AB22/AF22</f>
        <v>-0.0101940194975688</v>
      </c>
      <c r="AJ22" s="37" t="n">
        <f aca="false">AJ21+1</f>
        <v>2033</v>
      </c>
      <c r="AK22" s="38" t="n">
        <f aca="false">SUM(AB86:AB89)/AVERAGE(AF86:AF89)</f>
        <v>-0.0516255652331008</v>
      </c>
      <c r="AL22" s="6" t="n">
        <v>12290543.4441807</v>
      </c>
      <c r="AM22" s="38" t="n">
        <f aca="false">AL22/AVERAGE(AF86:AF89)</f>
        <v>0.0020605761182859</v>
      </c>
      <c r="AN22" s="38" t="n">
        <f aca="false">(AF89-AF85)/AF85</f>
        <v>-0.00338374008233662</v>
      </c>
      <c r="AO22" s="38"/>
      <c r="AP22" s="6" t="n">
        <f aca="false">AP21*(1+AN22)</f>
        <v>601741910.062982</v>
      </c>
      <c r="AQ22" s="6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282536561.10983</v>
      </c>
      <c r="AR22" s="39" t="n">
        <f aca="false">AP22/AF89</f>
        <v>0.101039331764617</v>
      </c>
      <c r="AS22" s="39" t="n">
        <f aca="false">AQ22/AF89</f>
        <v>0.0474411119721115</v>
      </c>
      <c r="AT22" s="5"/>
      <c r="AU22" s="5" t="n">
        <v>11118502</v>
      </c>
      <c r="AV22" s="5"/>
      <c r="AW22" s="5" t="n">
        <f aca="false">(AU22-AU21)/AU21</f>
        <v>-0.013184109981603</v>
      </c>
      <c r="AX22" s="10" t="n">
        <v>6583.2437564606</v>
      </c>
      <c r="AY22" s="36" t="n">
        <f aca="false">(AX22-AX21)/AX21</f>
        <v>0.0150311024691769</v>
      </c>
      <c r="AZ22" s="5"/>
      <c r="BA22" s="5"/>
      <c r="BB22" s="5"/>
      <c r="BC22" s="36" t="n">
        <f aca="false">T29/AF29</f>
        <v>0.0131862759942807</v>
      </c>
      <c r="BD22" s="5" t="n">
        <f aca="false">BD21+1</f>
        <v>2033</v>
      </c>
      <c r="BE22" s="36" t="n">
        <f aca="false">SUM(T86:T89)/AVERAGE(AF86:AF89)</f>
        <v>0.0409742167398721</v>
      </c>
      <c r="BF22" s="36" t="n">
        <f aca="false">SUM(P86:P89)/AVERAGE(AF86:AF89)</f>
        <v>0.013289154432854</v>
      </c>
      <c r="BG22" s="36" t="n">
        <f aca="false">SUM(D86:D89)/AVERAGE(AF86:AF89)</f>
        <v>0.0793106275401189</v>
      </c>
      <c r="BH22" s="36" t="n">
        <f aca="false">(SUM(H86:H89)+SUM(J86:J89))/AVERAGE(AF86:AF89)</f>
        <v>0.010904952885802</v>
      </c>
      <c r="BI22" s="38" t="n">
        <f aca="false">AK22-BH22</f>
        <v>-0.0625305181189027</v>
      </c>
      <c r="BJ22" s="26" t="n">
        <f aca="false">BH22+BG22</f>
        <v>0.0902155804259209</v>
      </c>
      <c r="BK22" s="5"/>
      <c r="BL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5" t="n">
        <f aca="false">'Low pensions'!Q23</f>
        <v>108855914.208479</v>
      </c>
      <c r="E23" s="8"/>
      <c r="F23" s="42" t="n">
        <f aca="false">'Low pensions'!I23</f>
        <v>19785850.9593416</v>
      </c>
      <c r="G23" s="55" t="n">
        <f aca="false">'Low pensions'!K23</f>
        <v>102244.218065323</v>
      </c>
      <c r="H23" s="55" t="n">
        <f aca="false">'Low pensions'!V23</f>
        <v>562517.520874029</v>
      </c>
      <c r="I23" s="55" t="n">
        <f aca="false">'Low pensions'!M23</f>
        <v>3162.192311299</v>
      </c>
      <c r="J23" s="55" t="n">
        <f aca="false">'Low pensions'!W23</f>
        <v>17397.4490991987</v>
      </c>
      <c r="K23" s="8"/>
      <c r="L23" s="55" t="n">
        <f aca="false">'Low pensions'!N23</f>
        <v>3939404.98436416</v>
      </c>
      <c r="M23" s="42"/>
      <c r="N23" s="55" t="n">
        <f aca="false">'Low pensions'!L23</f>
        <v>818497.026508197</v>
      </c>
      <c r="O23" s="8"/>
      <c r="P23" s="55" t="n">
        <f aca="false">'Low pensions'!X23</f>
        <v>24944720.335192</v>
      </c>
      <c r="Q23" s="42"/>
      <c r="R23" s="55" t="n">
        <f aca="false">'Low SIPA income'!G18</f>
        <v>23253934.1380792</v>
      </c>
      <c r="S23" s="42"/>
      <c r="T23" s="55" t="n">
        <f aca="false">'Low SIPA income'!J18</f>
        <v>88913432.6349491</v>
      </c>
      <c r="U23" s="8"/>
      <c r="V23" s="55" t="n">
        <f aca="false">'Low SIPA income'!F18</f>
        <v>131002.673091904</v>
      </c>
      <c r="W23" s="42"/>
      <c r="X23" s="55" t="n">
        <f aca="false">'Low SIPA income'!M18</f>
        <v>329040.945688189</v>
      </c>
      <c r="Y23" s="8"/>
      <c r="Z23" s="8" t="n">
        <f aca="false">R23+V23-N23-L23-F23</f>
        <v>-1158816.15904287</v>
      </c>
      <c r="AA23" s="8"/>
      <c r="AB23" s="8" t="n">
        <f aca="false">T23-P23-D23</f>
        <v>-44887201.9087222</v>
      </c>
      <c r="AC23" s="23"/>
      <c r="AD23" s="8" t="n">
        <v>10595155405.8838</v>
      </c>
      <c r="AE23" s="8" t="n">
        <v>183.45579241</v>
      </c>
      <c r="AF23" s="8" t="n">
        <f aca="false">AD23*100/AE23</f>
        <v>5775318002.60904</v>
      </c>
      <c r="AG23" s="8"/>
      <c r="AH23" s="8"/>
      <c r="AI23" s="43" t="n">
        <f aca="false">AB23/AF23</f>
        <v>-0.00777224767336518</v>
      </c>
      <c r="AJ23" s="44" t="n">
        <f aca="false">AJ22+1</f>
        <v>2034</v>
      </c>
      <c r="AK23" s="45" t="n">
        <f aca="false">SUM(AB90:AB93)/AVERAGE(AF90:AF93)</f>
        <v>-0.0519453624948359</v>
      </c>
      <c r="AL23" s="8" t="n">
        <v>11181760.0398505</v>
      </c>
      <c r="AM23" s="45" t="n">
        <f aca="false">AL23/AVERAGE(AF90:AF93)</f>
        <v>0.00188537776570249</v>
      </c>
      <c r="AN23" s="45" t="n">
        <f aca="false">(AF93-AF89)/AF89</f>
        <v>-0.0078333183353344</v>
      </c>
      <c r="AO23" s="45"/>
      <c r="AP23" s="8" t="n">
        <f aca="false">AP22*(1+AN23)</f>
        <v>597028274.125747</v>
      </c>
      <c r="AQ23" s="8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269181804.796477</v>
      </c>
      <c r="AR23" s="46" t="n">
        <f aca="false">AP23/AF93</f>
        <v>0.101039331764617</v>
      </c>
      <c r="AS23" s="46" t="n">
        <f aca="false">AQ23/AF93</f>
        <v>0.045555547129919</v>
      </c>
      <c r="AT23" s="7"/>
      <c r="AU23" s="7" t="n">
        <v>11135499</v>
      </c>
      <c r="AV23" s="7"/>
      <c r="AW23" s="7" t="n">
        <f aca="false">(AU23-AU22)/AU22</f>
        <v>0.00152871313059979</v>
      </c>
      <c r="AX23" s="11" t="n">
        <v>6550.8123021847</v>
      </c>
      <c r="AY23" s="43" t="n">
        <f aca="false">(AX23-AX22)/AX22</f>
        <v>-0.00492636388316519</v>
      </c>
      <c r="AZ23" s="7"/>
      <c r="BA23" s="7"/>
      <c r="BB23" s="7"/>
      <c r="BC23" s="43" t="n">
        <f aca="false">T30/AF30</f>
        <v>0.0102952434725299</v>
      </c>
      <c r="BD23" s="7" t="n">
        <f aca="false">BD22+1</f>
        <v>2034</v>
      </c>
      <c r="BE23" s="43" t="n">
        <f aca="false">SUM(T90:T93)/AVERAGE(AF90:AF93)</f>
        <v>0.0410060423023818</v>
      </c>
      <c r="BF23" s="43" t="n">
        <f aca="false">SUM(P90:P93)/AVERAGE(AF90:AF93)</f>
        <v>0.0129873584203456</v>
      </c>
      <c r="BG23" s="43" t="n">
        <f aca="false">SUM(D90:D93)/AVERAGE(AF90:AF93)</f>
        <v>0.0799640463768721</v>
      </c>
      <c r="BH23" s="43" t="n">
        <f aca="false">(SUM(H90:H93)+SUM(J90:J93))/AVERAGE(AF90:AF93)</f>
        <v>0.0117686530634759</v>
      </c>
      <c r="BI23" s="45" t="n">
        <f aca="false">AK23-BH23</f>
        <v>-0.0637140155583118</v>
      </c>
      <c r="BJ23" s="26" t="n">
        <f aca="false">BH23+BG23</f>
        <v>0.091732699440348</v>
      </c>
      <c r="BK23" s="7"/>
      <c r="BL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5" t="n">
        <f aca="false">'Low pensions'!Q24</f>
        <v>104302964.881111</v>
      </c>
      <c r="E24" s="8"/>
      <c r="F24" s="42" t="n">
        <f aca="false">'Low pensions'!I24</f>
        <v>18958298.5248067</v>
      </c>
      <c r="G24" s="55" t="n">
        <f aca="false">'Low pensions'!K24</f>
        <v>148476.22300635</v>
      </c>
      <c r="H24" s="55" t="n">
        <f aca="false">'Low pensions'!V24</f>
        <v>816872.371412835</v>
      </c>
      <c r="I24" s="55" t="n">
        <f aca="false">'Low pensions'!M24</f>
        <v>4592.04813421701</v>
      </c>
      <c r="J24" s="55" t="n">
        <f aca="false">'Low pensions'!W24</f>
        <v>25264.0939612217</v>
      </c>
      <c r="K24" s="8"/>
      <c r="L24" s="55" t="n">
        <f aca="false">'Low pensions'!N24</f>
        <v>3599614.55233288</v>
      </c>
      <c r="M24" s="42"/>
      <c r="N24" s="55" t="n">
        <f aca="false">'Low pensions'!L24</f>
        <v>785462.55747458</v>
      </c>
      <c r="O24" s="8"/>
      <c r="P24" s="55" t="n">
        <f aca="false">'Low pensions'!X24</f>
        <v>22999800.2662071</v>
      </c>
      <c r="Q24" s="42"/>
      <c r="R24" s="55" t="n">
        <f aca="false">'Low SIPA income'!G19</f>
        <v>20589460.949615</v>
      </c>
      <c r="S24" s="42"/>
      <c r="T24" s="55" t="n">
        <f aca="false">'Low SIPA income'!J19</f>
        <v>78725588.4644355</v>
      </c>
      <c r="U24" s="8"/>
      <c r="V24" s="55" t="n">
        <f aca="false">'Low SIPA income'!F19</f>
        <v>137459.026655012</v>
      </c>
      <c r="W24" s="42"/>
      <c r="X24" s="55" t="n">
        <f aca="false">'Low SIPA income'!M19</f>
        <v>345257.444420333</v>
      </c>
      <c r="Y24" s="8"/>
      <c r="Z24" s="8" t="n">
        <f aca="false">R24+V24-N24-L24-F24</f>
        <v>-2616455.65834411</v>
      </c>
      <c r="AA24" s="8"/>
      <c r="AB24" s="8" t="n">
        <f aca="false">T24-P24-D24</f>
        <v>-48577176.6828821</v>
      </c>
      <c r="AC24" s="23"/>
      <c r="AD24" s="8" t="n">
        <v>10937239663.7218</v>
      </c>
      <c r="AE24" s="8" t="n">
        <v>191.50871929</v>
      </c>
      <c r="AF24" s="8" t="n">
        <f aca="false">AD24*100/AE24</f>
        <v>5711092269.98674</v>
      </c>
      <c r="AG24" s="8"/>
      <c r="AH24" s="8"/>
      <c r="AI24" s="43" t="n">
        <f aca="false">AB24/AF24</f>
        <v>-0.00850575938654811</v>
      </c>
      <c r="AJ24" s="44" t="n">
        <f aca="false">AJ23+1</f>
        <v>2035</v>
      </c>
      <c r="AK24" s="45" t="n">
        <f aca="false">SUM(AB94:AB97)/AVERAGE(AF94:AF97)</f>
        <v>-0.0526217359251907</v>
      </c>
      <c r="AL24" s="8" t="n">
        <v>10119500.0010171</v>
      </c>
      <c r="AM24" s="45" t="n">
        <f aca="false">AL24/AVERAGE(AF94:AF97)</f>
        <v>0.00171744039819113</v>
      </c>
      <c r="AN24" s="45" t="n">
        <f aca="false">(AF97-AF93)/AF93</f>
        <v>-0.00345005292174328</v>
      </c>
      <c r="AO24" s="45"/>
      <c r="AP24" s="8" t="n">
        <f aca="false">AP23*(1+AN24)</f>
        <v>594968494.984236</v>
      </c>
      <c r="AQ24" s="8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258149625.013288</v>
      </c>
      <c r="AR24" s="46" t="n">
        <f aca="false">AP24/AF97</f>
        <v>0.101039331764617</v>
      </c>
      <c r="AS24" s="46" t="n">
        <f aca="false">AQ24/AF97</f>
        <v>0.0438397424847181</v>
      </c>
      <c r="AT24" s="7"/>
      <c r="AU24" s="7" t="n">
        <v>11142497</v>
      </c>
      <c r="AV24" s="7"/>
      <c r="AW24" s="7" t="n">
        <f aca="false">(AU24-AU23)/AU23</f>
        <v>0.000628440629378172</v>
      </c>
      <c r="AX24" s="11" t="n">
        <v>6730.5417200481</v>
      </c>
      <c r="AY24" s="43" t="n">
        <f aca="false">(AX24-AX23)/AX23</f>
        <v>0.0274362032634427</v>
      </c>
      <c r="AZ24" s="7"/>
      <c r="BA24" s="7"/>
      <c r="BB24" s="7"/>
      <c r="BC24" s="43" t="n">
        <f aca="false">T31/AF31</f>
        <v>0.0121869623237126</v>
      </c>
      <c r="BD24" s="7" t="n">
        <f aca="false">BD23+1</f>
        <v>2035</v>
      </c>
      <c r="BE24" s="43" t="n">
        <f aca="false">SUM(T94:T97)/AVERAGE(AF94:AF97)</f>
        <v>0.0412994037225513</v>
      </c>
      <c r="BF24" s="43" t="n">
        <f aca="false">SUM(P94:P97)/AVERAGE(AF94:AF97)</f>
        <v>0.0131837939952626</v>
      </c>
      <c r="BG24" s="43" t="n">
        <f aca="false">SUM(D94:D97)/AVERAGE(AF94:AF97)</f>
        <v>0.0807373456524794</v>
      </c>
      <c r="BH24" s="43" t="n">
        <f aca="false">(SUM(H94:H97)+SUM(J94:J97))/AVERAGE(AF94:AF97)</f>
        <v>0.0127293000940622</v>
      </c>
      <c r="BI24" s="45" t="n">
        <f aca="false">AK24-BH24</f>
        <v>-0.0653510360192529</v>
      </c>
      <c r="BJ24" s="26" t="n">
        <f aca="false">BH24+BG24</f>
        <v>0.0934666457465416</v>
      </c>
      <c r="BK24" s="7"/>
      <c r="BL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5" t="n">
        <f aca="false">'Low pensions'!Q25</f>
        <v>113365412.769487</v>
      </c>
      <c r="E25" s="8"/>
      <c r="F25" s="42" t="n">
        <f aca="false">'Low pensions'!I25</f>
        <v>20605505.7027539</v>
      </c>
      <c r="G25" s="55" t="n">
        <f aca="false">'Low pensions'!K25</f>
        <v>189845.474762486</v>
      </c>
      <c r="H25" s="55" t="n">
        <f aca="false">'Low pensions'!V25</f>
        <v>1044473.78867251</v>
      </c>
      <c r="I25" s="55" t="n">
        <f aca="false">'Low pensions'!M25</f>
        <v>5871.509528736</v>
      </c>
      <c r="J25" s="55" t="n">
        <f aca="false">'Low pensions'!W25</f>
        <v>32303.3130517235</v>
      </c>
      <c r="K25" s="8"/>
      <c r="L25" s="55" t="n">
        <f aca="false">'Low pensions'!N25</f>
        <v>4012507.36812272</v>
      </c>
      <c r="M25" s="42"/>
      <c r="N25" s="55" t="n">
        <f aca="false">'Low pensions'!L25</f>
        <v>856425.707030363</v>
      </c>
      <c r="O25" s="8"/>
      <c r="P25" s="55" t="n">
        <f aca="false">'Low pensions'!X25</f>
        <v>25532721.3614923</v>
      </c>
      <c r="Q25" s="42"/>
      <c r="R25" s="55" t="n">
        <f aca="false">'Low SIPA income'!G20</f>
        <v>24347223.0380237</v>
      </c>
      <c r="S25" s="42"/>
      <c r="T25" s="55" t="n">
        <f aca="false">'Low SIPA income'!J20</f>
        <v>93093717.5010945</v>
      </c>
      <c r="U25" s="8"/>
      <c r="V25" s="55" t="n">
        <f aca="false">'Low SIPA income'!F20</f>
        <v>143698.094559182</v>
      </c>
      <c r="W25" s="42"/>
      <c r="X25" s="55" t="n">
        <f aca="false">'Low SIPA income'!M20</f>
        <v>360928.184222419</v>
      </c>
      <c r="Y25" s="8"/>
      <c r="Z25" s="8" t="n">
        <f aca="false">R25+V25-N25-L25-F25</f>
        <v>-983517.645324148</v>
      </c>
      <c r="AA25" s="8"/>
      <c r="AB25" s="8" t="n">
        <f aca="false">T25-P25-D25</f>
        <v>-45804416.6298849</v>
      </c>
      <c r="AC25" s="23"/>
      <c r="AD25" s="8" t="n">
        <v>11544217084.2855</v>
      </c>
      <c r="AE25" s="8" t="n">
        <v>200.87293846</v>
      </c>
      <c r="AF25" s="8" t="n">
        <f aca="false">AD25*100/AE25</f>
        <v>5747024548.34866</v>
      </c>
      <c r="AG25" s="8"/>
      <c r="AH25" s="8"/>
      <c r="AI25" s="43" t="n">
        <f aca="false">AB25/AF25</f>
        <v>-0.00797010979238749</v>
      </c>
      <c r="AJ25" s="44" t="n">
        <f aca="false">AJ24+1</f>
        <v>2036</v>
      </c>
      <c r="AK25" s="45" t="n">
        <f aca="false">SUM(AB98:AB101)/AVERAGE(AF98:AF101)</f>
        <v>-0.0527142887747328</v>
      </c>
      <c r="AL25" s="8" t="n">
        <v>9115069.25618185</v>
      </c>
      <c r="AM25" s="45" t="n">
        <f aca="false">AL25/AVERAGE(AF98:AF101)</f>
        <v>0.0015462767636006</v>
      </c>
      <c r="AN25" s="45" t="n">
        <f aca="false">(AF101-AF97)/AF97</f>
        <v>-0.0019570316036831</v>
      </c>
      <c r="AO25" s="45"/>
      <c r="AP25" s="8" t="n">
        <f aca="false">AP24*(1+AN25)</f>
        <v>593804122.836356</v>
      </c>
      <c r="AQ25" s="8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248537527.64367</v>
      </c>
      <c r="AR25" s="46" t="n">
        <f aca="false">AP25/AF101</f>
        <v>0.101039331764617</v>
      </c>
      <c r="AS25" s="46" t="n">
        <f aca="false">AQ25/AF101</f>
        <v>0.0422901504819411</v>
      </c>
      <c r="AT25" s="7"/>
      <c r="AU25" s="7" t="n">
        <v>11181611</v>
      </c>
      <c r="AV25" s="7"/>
      <c r="AW25" s="7" t="n">
        <f aca="false">(AU25-AU24)/AU24</f>
        <v>0.00351034422535631</v>
      </c>
      <c r="AX25" s="11" t="n">
        <v>6722.1339140824</v>
      </c>
      <c r="AY25" s="43" t="n">
        <f aca="false">(AX25-AX24)/AX24</f>
        <v>-0.00124920196849168</v>
      </c>
      <c r="AZ25" s="7" t="n">
        <v>100</v>
      </c>
      <c r="BA25" s="0" t="n">
        <v>100</v>
      </c>
      <c r="BC25" s="43" t="n">
        <f aca="false">T32/AF32</f>
        <v>0.0107242720266255</v>
      </c>
      <c r="BD25" s="7" t="n">
        <f aca="false">BD24+1</f>
        <v>2036</v>
      </c>
      <c r="BE25" s="43" t="n">
        <f aca="false">SUM(T98:T101)/AVERAGE(AF98:AF101)</f>
        <v>0.0412391650700226</v>
      </c>
      <c r="BF25" s="43" t="n">
        <f aca="false">SUM(P98:P101)/AVERAGE(AF98:AF101)</f>
        <v>0.0130723581222553</v>
      </c>
      <c r="BG25" s="43" t="n">
        <f aca="false">SUM(D98:D101)/AVERAGE(AF98:AF101)</f>
        <v>0.0808810957225</v>
      </c>
      <c r="BH25" s="43" t="n">
        <f aca="false">(SUM(H98:H101)+SUM(J98:J101))/AVERAGE(AF98:AF101)</f>
        <v>0.0134510671935127</v>
      </c>
      <c r="BI25" s="45" t="n">
        <f aca="false">AK25-BH25</f>
        <v>-0.0661653559682455</v>
      </c>
      <c r="BJ25" s="26" t="n">
        <f aca="false">BH25+BG25</f>
        <v>0.0943321629160127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4" t="n">
        <f aca="false">'Low pensions'!Q26</f>
        <v>105500956.911478</v>
      </c>
      <c r="E26" s="6"/>
      <c r="F26" s="35" t="n">
        <f aca="false">'Low pensions'!I26</f>
        <v>19176047.7572272</v>
      </c>
      <c r="G26" s="54" t="n">
        <f aca="false">'Low pensions'!K26</f>
        <v>193632.468036018</v>
      </c>
      <c r="H26" s="54" t="n">
        <f aca="false">'Low pensions'!V26</f>
        <v>1065308.70831983</v>
      </c>
      <c r="I26" s="54" t="n">
        <f aca="false">'Low pensions'!M26</f>
        <v>5988.63303204201</v>
      </c>
      <c r="J26" s="54" t="n">
        <f aca="false">'Low pensions'!W26</f>
        <v>32947.6920098929</v>
      </c>
      <c r="K26" s="6"/>
      <c r="L26" s="54" t="n">
        <f aca="false">'Low pensions'!N26</f>
        <v>4266228.99960084</v>
      </c>
      <c r="M26" s="35"/>
      <c r="N26" s="54" t="n">
        <f aca="false">'Low pensions'!L26</f>
        <v>797212.366434757</v>
      </c>
      <c r="O26" s="6"/>
      <c r="P26" s="54" t="n">
        <f aca="false">'Low pensions'!X26</f>
        <v>26523509.7841771</v>
      </c>
      <c r="Q26" s="35"/>
      <c r="R26" s="54" t="n">
        <f aca="false">'Low SIPA income'!G21</f>
        <v>19486155.6562159</v>
      </c>
      <c r="S26" s="35"/>
      <c r="T26" s="54" t="n">
        <f aca="false">'Low SIPA income'!J21</f>
        <v>74507005.0497786</v>
      </c>
      <c r="U26" s="6"/>
      <c r="V26" s="54" t="n">
        <f aca="false">'Low SIPA income'!F21</f>
        <v>129450.461885458</v>
      </c>
      <c r="W26" s="35"/>
      <c r="X26" s="54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3"/>
      <c r="AD26" s="6"/>
      <c r="AE26" s="6"/>
      <c r="AF26" s="6" t="n">
        <f aca="false">BA26/100*AF25</f>
        <v>5687221153.99235</v>
      </c>
      <c r="AG26" s="36" t="n">
        <f aca="false">(AF26-AF25)/AF25</f>
        <v>-0.0104059751012365</v>
      </c>
      <c r="AH26" s="36"/>
      <c r="AI26" s="36" t="n">
        <f aca="false">AB26/AF26</f>
        <v>-0.010113456130592</v>
      </c>
      <c r="AJ26" s="37" t="n">
        <f aca="false">AJ25+1</f>
        <v>2037</v>
      </c>
      <c r="AK26" s="38" t="n">
        <f aca="false">SUM(AB102:AB105)/AVERAGE(AF102:AF105)</f>
        <v>-0.0540097488846967</v>
      </c>
      <c r="AL26" s="6" t="n">
        <v>8164968.24370793</v>
      </c>
      <c r="AM26" s="38" t="n">
        <f aca="false">AL26/AVERAGE(AF102:AF105)</f>
        <v>0.00139668013023956</v>
      </c>
      <c r="AN26" s="38" t="n">
        <f aca="false">(AF105-AF101)/AF101</f>
        <v>-0.0133955203684642</v>
      </c>
      <c r="AO26" s="38"/>
      <c r="AP26" s="6" t="n">
        <f aca="false">AP25*(1+AN26)</f>
        <v>585849807.614024</v>
      </c>
      <c r="AQ26" s="6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237093521.699982</v>
      </c>
      <c r="AR26" s="39" t="n">
        <f aca="false">AP26/AF105</f>
        <v>0.101039331764617</v>
      </c>
      <c r="AS26" s="39" t="n">
        <f aca="false">AQ26/AF105</f>
        <v>0.0408906355979702</v>
      </c>
      <c r="AT26" s="5"/>
      <c r="AU26" s="5" t="n">
        <v>11195427</v>
      </c>
      <c r="AV26" s="5"/>
      <c r="AW26" s="5" t="n">
        <f aca="false">(AU26-AU25)/AU25</f>
        <v>0.00123560012953411</v>
      </c>
      <c r="AX26" s="10" t="n">
        <v>6643.9742604884</v>
      </c>
      <c r="AY26" s="36" t="n">
        <f aca="false">(AX26-AX25)/AX25</f>
        <v>-0.0116272086502562</v>
      </c>
      <c r="AZ26" s="5" t="n">
        <f aca="false">AZ25*((1+AY26))</f>
        <v>98.8372791349744</v>
      </c>
      <c r="BA26" s="5" t="n">
        <f aca="false">BA25*(1+AW26)*(1+AY26)</f>
        <v>98.9594024898764</v>
      </c>
      <c r="BB26" s="5"/>
      <c r="BC26" s="36" t="n">
        <f aca="false">T33/AF33</f>
        <v>0.012643340739312</v>
      </c>
      <c r="BD26" s="5" t="n">
        <f aca="false">BD25+1</f>
        <v>2037</v>
      </c>
      <c r="BE26" s="36" t="n">
        <f aca="false">SUM(T102:T105)/AVERAGE(AF102:AF105)</f>
        <v>0.0411451660295966</v>
      </c>
      <c r="BF26" s="36" t="n">
        <f aca="false">SUM(P102:P105)/AVERAGE(AF102:AF105)</f>
        <v>0.0132779326471377</v>
      </c>
      <c r="BG26" s="36" t="n">
        <f aca="false">SUM(D102:D105)/AVERAGE(AF102:AF105)</f>
        <v>0.0818769822671555</v>
      </c>
      <c r="BH26" s="36" t="n">
        <f aca="false">(SUM(H102:H105)+SUM(J102:J105))/AVERAGE(AF102:AF105)</f>
        <v>0.0146672979755704</v>
      </c>
      <c r="BI26" s="38" t="n">
        <f aca="false">AK26-BH26</f>
        <v>-0.0686770468602671</v>
      </c>
      <c r="BJ26" s="26" t="n">
        <f aca="false">BH26+BG26</f>
        <v>0.0965442802427259</v>
      </c>
      <c r="BK26" s="5"/>
      <c r="BL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8469157.72093233</v>
      </c>
      <c r="D27" s="55" t="n">
        <f aca="false">'Low pensions'!Q27</f>
        <v>104557502.72756</v>
      </c>
      <c r="E27" s="8"/>
      <c r="F27" s="42" t="n">
        <f aca="false">'Low pensions'!I27</f>
        <v>19004563.7914205</v>
      </c>
      <c r="G27" s="55" t="n">
        <f aca="false">'Low pensions'!K27</f>
        <v>211229.041623464</v>
      </c>
      <c r="H27" s="55" t="n">
        <f aca="false">'Low pensions'!V27</f>
        <v>1162119.86436939</v>
      </c>
      <c r="I27" s="55" t="n">
        <f aca="false">'Low pensions'!M27</f>
        <v>6532.85695742699</v>
      </c>
      <c r="J27" s="55" t="n">
        <f aca="false">'Low pensions'!W27</f>
        <v>35941.8514753436</v>
      </c>
      <c r="K27" s="8"/>
      <c r="L27" s="55" t="n">
        <f aca="false">'Low pensions'!N27</f>
        <v>3381171.90764194</v>
      </c>
      <c r="M27" s="42"/>
      <c r="N27" s="55" t="n">
        <f aca="false">'Low pensions'!L27</f>
        <v>790911.274881076</v>
      </c>
      <c r="O27" s="8"/>
      <c r="P27" s="55" t="n">
        <f aca="false">'Low pensions'!X27</f>
        <v>21896277.5800122</v>
      </c>
      <c r="Q27" s="42"/>
      <c r="R27" s="55" t="n">
        <f aca="false">'Low SIPA income'!G22</f>
        <v>22133246.3158512</v>
      </c>
      <c r="S27" s="42"/>
      <c r="T27" s="55" t="n">
        <f aca="false">'Low SIPA income'!J22</f>
        <v>84628385.614742</v>
      </c>
      <c r="U27" s="8"/>
      <c r="V27" s="55" t="n">
        <f aca="false">'Low SIPA income'!F22</f>
        <v>124241.716375217</v>
      </c>
      <c r="W27" s="42"/>
      <c r="X27" s="55" t="n">
        <f aca="false">'Low SIPA income'!M22</f>
        <v>312059.37165378</v>
      </c>
      <c r="Y27" s="8"/>
      <c r="Z27" s="8" t="n">
        <f aca="false">R27+V27-N27-L27-F27</f>
        <v>-919158.941717084</v>
      </c>
      <c r="AA27" s="8"/>
      <c r="AB27" s="8" t="n">
        <f aca="false">T27-P27-D27</f>
        <v>-41825394.6928298</v>
      </c>
      <c r="AC27" s="23"/>
      <c r="AD27" s="8"/>
      <c r="AE27" s="8"/>
      <c r="AF27" s="8" t="n">
        <f aca="false">BA27/100*AF25</f>
        <v>5699009265.5698</v>
      </c>
      <c r="AG27" s="43" t="n">
        <f aca="false">(AF27-AF26)/AF26</f>
        <v>0.00207273662448956</v>
      </c>
      <c r="AH27" s="43"/>
      <c r="AI27" s="43" t="n">
        <f aca="false">AB27/AF27</f>
        <v>-0.00733906416778707</v>
      </c>
      <c r="AJ27" s="44" t="n">
        <f aca="false">AJ26+1</f>
        <v>2038</v>
      </c>
      <c r="AK27" s="45" t="n">
        <f aca="false">SUM(AB106:AB109)/AVERAGE(AF106:AF109)</f>
        <v>-0.0549804804542554</v>
      </c>
      <c r="AL27" s="8" t="n">
        <v>7266828.15259888</v>
      </c>
      <c r="AM27" s="45" t="n">
        <f aca="false">AL27/AVERAGE(AF106:AF109)</f>
        <v>0.00124428575877793</v>
      </c>
      <c r="AN27" s="45" t="n">
        <f aca="false">(AF109-AF105)/AF105</f>
        <v>0.00651202544853833</v>
      </c>
      <c r="AO27" s="45"/>
      <c r="AP27" s="8" t="n">
        <f aca="false">AP26*(1+AN27)</f>
        <v>589664876.470227</v>
      </c>
      <c r="AQ27" s="8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231348988.868879</v>
      </c>
      <c r="AR27" s="46" t="n">
        <f aca="false">AP27/AF109</f>
        <v>0.101039331764617</v>
      </c>
      <c r="AS27" s="46" t="n">
        <f aca="false">AQ27/AF109</f>
        <v>0.0396417493605143</v>
      </c>
      <c r="AT27" s="7"/>
      <c r="AU27" s="7" t="n">
        <v>11278619</v>
      </c>
      <c r="AV27" s="7"/>
      <c r="AW27" s="7" t="n">
        <f aca="false">(AU27-AU26)/AU26</f>
        <v>0.00743089120227393</v>
      </c>
      <c r="AX27" s="11" t="n">
        <v>6608.6374037279</v>
      </c>
      <c r="AY27" s="43" t="n">
        <f aca="false">(AX27-AX26)/AX26</f>
        <v>-0.00531863239908197</v>
      </c>
      <c r="AZ27" s="7" t="n">
        <f aca="false">AZ26*((1+AY27))</f>
        <v>98.31159997993</v>
      </c>
      <c r="BA27" s="7" t="n">
        <f aca="false">BA26*(1+AW27)*(1+AY27)</f>
        <v>99.1645192677547</v>
      </c>
      <c r="BB27" s="7"/>
      <c r="BC27" s="43" t="n">
        <f aca="false">T34/AF34</f>
        <v>0.00988868123971139</v>
      </c>
      <c r="BD27" s="7" t="n">
        <f aca="false">BD26+1</f>
        <v>2038</v>
      </c>
      <c r="BE27" s="43" t="n">
        <f aca="false">SUM(T106:T109)/AVERAGE(AF106:AF109)</f>
        <v>0.0407172294384466</v>
      </c>
      <c r="BF27" s="43" t="n">
        <f aca="false">SUM(P106:P109)/AVERAGE(AF106:AF109)</f>
        <v>0.0131599530321895</v>
      </c>
      <c r="BG27" s="43" t="n">
        <f aca="false">SUM(D106:D109)/AVERAGE(AF106:AF109)</f>
        <v>0.0825377568605125</v>
      </c>
      <c r="BH27" s="43" t="n">
        <f aca="false">(SUM(H106:H109)+SUM(J106:J109))/AVERAGE(AF106:AF109)</f>
        <v>0.0155732957642845</v>
      </c>
      <c r="BI27" s="45" t="n">
        <f aca="false">AK27-BH27</f>
        <v>-0.0705537762185399</v>
      </c>
      <c r="BJ27" s="26" t="n">
        <f aca="false">BH27+BG27</f>
        <v>0.098111052624797</v>
      </c>
      <c r="BK27" s="7"/>
      <c r="BL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8049922.95088676</v>
      </c>
      <c r="D28" s="55" t="n">
        <f aca="false">'Low pensions'!Q28</f>
        <v>99381764.8257625</v>
      </c>
      <c r="E28" s="8"/>
      <c r="F28" s="42" t="n">
        <f aca="false">'Low pensions'!I28</f>
        <v>18063812.1613948</v>
      </c>
      <c r="G28" s="55" t="n">
        <f aca="false">'Low pensions'!K28</f>
        <v>227995.709527446</v>
      </c>
      <c r="H28" s="55" t="n">
        <f aca="false">'Low pensions'!V28</f>
        <v>1254365.1242103</v>
      </c>
      <c r="I28" s="55" t="n">
        <f aca="false">'Low pensions'!M28</f>
        <v>7051.41369672603</v>
      </c>
      <c r="J28" s="55" t="n">
        <f aca="false">'Low pensions'!W28</f>
        <v>38794.7976559936</v>
      </c>
      <c r="K28" s="8"/>
      <c r="L28" s="55" t="n">
        <f aca="false">'Low pensions'!N28</f>
        <v>3202211.13417862</v>
      </c>
      <c r="M28" s="42"/>
      <c r="N28" s="55" t="n">
        <f aca="false">'Low pensions'!L28</f>
        <v>750904.137547776</v>
      </c>
      <c r="O28" s="8"/>
      <c r="P28" s="55" t="n">
        <f aca="false">'Low pensions'!X28</f>
        <v>20747541.8101733</v>
      </c>
      <c r="Q28" s="42"/>
      <c r="R28" s="55" t="n">
        <f aca="false">'Low SIPA income'!G23</f>
        <v>18237091.5229554</v>
      </c>
      <c r="S28" s="42"/>
      <c r="T28" s="55" t="n">
        <f aca="false">'Low SIPA income'!J23</f>
        <v>69731100.0777453</v>
      </c>
      <c r="U28" s="8"/>
      <c r="V28" s="55" t="n">
        <f aca="false">'Low SIPA income'!F23</f>
        <v>112657.52315571</v>
      </c>
      <c r="W28" s="42"/>
      <c r="X28" s="55" t="n">
        <f aca="false">'Low SIPA income'!M23</f>
        <v>282963.218101958</v>
      </c>
      <c r="Y28" s="8"/>
      <c r="Z28" s="8" t="n">
        <f aca="false">R28+V28-N28-L28-F28</f>
        <v>-3667178.38701003</v>
      </c>
      <c r="AA28" s="8"/>
      <c r="AB28" s="8" t="n">
        <f aca="false">T28-P28-D28</f>
        <v>-50398206.5581905</v>
      </c>
      <c r="AC28" s="23"/>
      <c r="AD28" s="8"/>
      <c r="AE28" s="8"/>
      <c r="AF28" s="8" t="n">
        <f aca="false">BA28/100*AF25</f>
        <v>5768821815.6217</v>
      </c>
      <c r="AG28" s="43" t="n">
        <f aca="false">(AF28-AF27)/AF27</f>
        <v>0.0122499449989788</v>
      </c>
      <c r="AH28" s="43"/>
      <c r="AI28" s="43" t="n">
        <f aca="false">AB28/AF28</f>
        <v>-0.00873630841252792</v>
      </c>
      <c r="AJ28" s="44" t="n">
        <f aca="false">AJ27+1</f>
        <v>2039</v>
      </c>
      <c r="AK28" s="45" t="n">
        <f aca="false">SUM(AB110:AB113)/AVERAGE(AF110:AF113)</f>
        <v>-0.0558371989495842</v>
      </c>
      <c r="AL28" s="8" t="n">
        <v>6451162.1295896</v>
      </c>
      <c r="AM28" s="45" t="n">
        <f aca="false">AL28/AVERAGE(AF110:AF113)</f>
        <v>0.00110993509932624</v>
      </c>
      <c r="AN28" s="45" t="n">
        <f aca="false">(AF113-AF109)/AF109</f>
        <v>-0.00750411363906594</v>
      </c>
      <c r="AO28" s="45"/>
      <c r="AP28" s="8" t="n">
        <f aca="false">AP27*(1+AN28)</f>
        <v>585239964.228229</v>
      </c>
      <c r="AQ28" s="8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223183975.845602</v>
      </c>
      <c r="AR28" s="46" t="n">
        <f aca="false">AP28/AF113</f>
        <v>0.101039331764617</v>
      </c>
      <c r="AS28" s="46" t="n">
        <f aca="false">AQ28/AF113</f>
        <v>0.0385318179864013</v>
      </c>
      <c r="AT28" s="7"/>
      <c r="AU28" s="7" t="n">
        <v>11305467</v>
      </c>
      <c r="AV28" s="7"/>
      <c r="AW28" s="7" t="n">
        <f aca="false">(AU28-AU27)/AU27</f>
        <v>0.00238043327822316</v>
      </c>
      <c r="AX28" s="11" t="n">
        <v>6673.706535316</v>
      </c>
      <c r="AY28" s="43" t="n">
        <f aca="false">(AX28-AX27)/AX27</f>
        <v>0.00984607379902464</v>
      </c>
      <c r="AZ28" s="7" t="n">
        <f aca="false">AZ27*((1+AY28))</f>
        <v>99.2795832486326</v>
      </c>
      <c r="BA28" s="7" t="n">
        <f aca="false">BA27*(1+AW28)*(1+AY28)</f>
        <v>100.379279174635</v>
      </c>
      <c r="BB28" s="7"/>
      <c r="BC28" s="43" t="n">
        <f aca="false">T35/AF35</f>
        <v>0.0119687587781121</v>
      </c>
      <c r="BD28" s="7" t="n">
        <f aca="false">BD27+1</f>
        <v>2039</v>
      </c>
      <c r="BE28" s="43" t="n">
        <f aca="false">SUM(T110:T113)/AVERAGE(AF110:AF113)</f>
        <v>0.0408213926285398</v>
      </c>
      <c r="BF28" s="43" t="n">
        <f aca="false">SUM(P110:P113)/AVERAGE(AF110:AF113)</f>
        <v>0.0133158758514075</v>
      </c>
      <c r="BG28" s="43" t="n">
        <f aca="false">SUM(D110:D113)/AVERAGE(AF110:AF113)</f>
        <v>0.0833427157267165</v>
      </c>
      <c r="BH28" s="43" t="n">
        <f aca="false">(SUM(H110:H113)+SUM(J110:J113))/AVERAGE(AF110:AF113)</f>
        <v>0.0166901263602449</v>
      </c>
      <c r="BI28" s="45" t="n">
        <f aca="false">AK28-BH28</f>
        <v>-0.0725273253098291</v>
      </c>
      <c r="BJ28" s="26" t="n">
        <f aca="false">BH28+BG28</f>
        <v>0.100032842086961</v>
      </c>
      <c r="BK28" s="7"/>
      <c r="BL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7380783.20939364</v>
      </c>
      <c r="D29" s="55" t="n">
        <f aca="false">'Low pensions'!Q29</f>
        <v>91120780.3628844</v>
      </c>
      <c r="E29" s="8"/>
      <c r="F29" s="42" t="n">
        <f aca="false">'Low pensions'!I29</f>
        <v>16562280.4481347</v>
      </c>
      <c r="G29" s="55" t="n">
        <f aca="false">'Low pensions'!K29</f>
        <v>233179.582375956</v>
      </c>
      <c r="H29" s="55" t="n">
        <f aca="false">'Low pensions'!V29</f>
        <v>1282885.26313304</v>
      </c>
      <c r="I29" s="55" t="n">
        <f aca="false">'Low pensions'!M29</f>
        <v>7211.73966111301</v>
      </c>
      <c r="J29" s="55" t="n">
        <f aca="false">'Low pensions'!W29</f>
        <v>39676.8638082438</v>
      </c>
      <c r="K29" s="8"/>
      <c r="L29" s="55" t="n">
        <f aca="false">'Low pensions'!N29</f>
        <v>3094461.00226498</v>
      </c>
      <c r="M29" s="42"/>
      <c r="N29" s="55" t="n">
        <f aca="false">'Low pensions'!L29</f>
        <v>686795.876935089</v>
      </c>
      <c r="O29" s="8"/>
      <c r="P29" s="55" t="n">
        <f aca="false">'Low pensions'!X29</f>
        <v>19835721.1285547</v>
      </c>
      <c r="Q29" s="42"/>
      <c r="R29" s="55" t="n">
        <f aca="false">'Low SIPA income'!G24</f>
        <v>19908195.596754</v>
      </c>
      <c r="S29" s="42"/>
      <c r="T29" s="55" t="n">
        <f aca="false">'Low SIPA income'!J24</f>
        <v>76120711.3413452</v>
      </c>
      <c r="U29" s="8"/>
      <c r="V29" s="55" t="n">
        <f aca="false">'Low SIPA income'!F24</f>
        <v>111977.056282442</v>
      </c>
      <c r="W29" s="42"/>
      <c r="X29" s="55" t="n">
        <f aca="false">'Low SIPA income'!M24</f>
        <v>281254.081500352</v>
      </c>
      <c r="Y29" s="8"/>
      <c r="Z29" s="8" t="n">
        <f aca="false">R29+V29-N29-L29-F29</f>
        <v>-323364.674298381</v>
      </c>
      <c r="AA29" s="8"/>
      <c r="AB29" s="8" t="n">
        <f aca="false">T29-P29-D29</f>
        <v>-34835790.1500939</v>
      </c>
      <c r="AC29" s="23"/>
      <c r="AD29" s="8"/>
      <c r="AE29" s="8"/>
      <c r="AF29" s="8" t="n">
        <f aca="false">BA29/100*AF25</f>
        <v>5772722440.6922</v>
      </c>
      <c r="AG29" s="43" t="n">
        <f aca="false">(AF29-AF28)/AF28</f>
        <v>0.000676156275087565</v>
      </c>
      <c r="AH29" s="43"/>
      <c r="AI29" s="43" t="n">
        <f aca="false">AB29/AF29</f>
        <v>-0.00603455137640686</v>
      </c>
      <c r="AJ29" s="44" t="n">
        <f aca="false">AJ28+1</f>
        <v>2040</v>
      </c>
      <c r="AK29" s="45" t="n">
        <f aca="false">SUM(AB114:AB117)/AVERAGE(AF114:AF117)</f>
        <v>-0.0568918605967789</v>
      </c>
      <c r="AL29" s="8" t="n">
        <v>5687417.63856775</v>
      </c>
      <c r="AM29" s="45" t="n">
        <f aca="false">AL29/AVERAGE(AF114:AF117)</f>
        <v>0.000981665714890205</v>
      </c>
      <c r="AN29" s="45" t="n">
        <f aca="false">(AF117-AF113)/AF113</f>
        <v>-0.00075652219559245</v>
      </c>
      <c r="AO29" s="45"/>
      <c r="AP29" s="8" t="n">
        <f aca="false">AP28*(1+AN29)</f>
        <v>584797217.205543</v>
      </c>
      <c r="AQ29" s="8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217329686.896516</v>
      </c>
      <c r="AR29" s="46" t="n">
        <f aca="false">AP29/AF117</f>
        <v>0.101039331764617</v>
      </c>
      <c r="AS29" s="46" t="n">
        <f aca="false">AQ29/AF117</f>
        <v>0.0375495055218764</v>
      </c>
      <c r="AT29" s="7"/>
      <c r="AU29" s="7" t="n">
        <v>11298518</v>
      </c>
      <c r="AV29" s="7"/>
      <c r="AW29" s="7" t="n">
        <f aca="false">(AU29-AU28)/AU28</f>
        <v>-0.000614658377225815</v>
      </c>
      <c r="AX29" s="11" t="n">
        <v>6682.3263517394</v>
      </c>
      <c r="AY29" s="43" t="n">
        <f aca="false">(AX29-AX28)/AX28</f>
        <v>0.00129160855032892</v>
      </c>
      <c r="AZ29" s="7" t="n">
        <f aca="false">AZ28*((1+AY29))</f>
        <v>99.4078136072296</v>
      </c>
      <c r="BA29" s="7" t="n">
        <f aca="false">BA28*(1+AW29)*(1+AY29)</f>
        <v>100.447151254138</v>
      </c>
      <c r="BB29" s="7"/>
      <c r="BC29" s="43" t="n">
        <f aca="false">T36/AF36</f>
        <v>0.0104280166585916</v>
      </c>
      <c r="BD29" s="7" t="n">
        <f aca="false">BD28+1</f>
        <v>2040</v>
      </c>
      <c r="BE29" s="43" t="n">
        <f aca="false">SUM(T114:T117)/AVERAGE(AF114:AF117)</f>
        <v>0.0408551537644796</v>
      </c>
      <c r="BF29" s="43" t="n">
        <f aca="false">SUM(P114:P117)/AVERAGE(AF114:AF117)</f>
        <v>0.0132937010118451</v>
      </c>
      <c r="BG29" s="43" t="n">
        <f aca="false">SUM(D114:D117)/AVERAGE(AF114:AF117)</f>
        <v>0.0844533133494134</v>
      </c>
      <c r="BH29" s="43" t="n">
        <f aca="false">(SUM(H114:H117)+SUM(J114:J117))/AVERAGE(AF114:AF117)</f>
        <v>0.0176393060330903</v>
      </c>
      <c r="BI29" s="45" t="n">
        <f aca="false">AK29-BH29</f>
        <v>-0.0745311666298691</v>
      </c>
      <c r="BJ29" s="26" t="n">
        <f aca="false">BH29+BG29</f>
        <v>0.102092619382504</v>
      </c>
      <c r="BK29" s="7"/>
      <c r="BL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4" t="n">
        <f aca="false">'Low pensions'!Q30</f>
        <v>90608611.3271754</v>
      </c>
      <c r="E30" s="6"/>
      <c r="F30" s="35" t="n">
        <f aca="false">'Low pensions'!I30</f>
        <v>16469187.6632345</v>
      </c>
      <c r="G30" s="54" t="n">
        <f aca="false">'Low pensions'!K30</f>
        <v>189879.95484708</v>
      </c>
      <c r="H30" s="54" t="n">
        <f aca="false">'Low pensions'!V30</f>
        <v>1044663.48792468</v>
      </c>
      <c r="I30" s="54" t="n">
        <f aca="false">'Low pensions'!M30</f>
        <v>5872.575923105</v>
      </c>
      <c r="J30" s="54" t="n">
        <f aca="false">'Low pensions'!W30</f>
        <v>32309.1800389045</v>
      </c>
      <c r="K30" s="6"/>
      <c r="L30" s="54" t="n">
        <f aca="false">'Low pensions'!N30</f>
        <v>3259887.13066368</v>
      </c>
      <c r="M30" s="35"/>
      <c r="N30" s="54" t="n">
        <f aca="false">'Low pensions'!L30</f>
        <v>683418.499914097</v>
      </c>
      <c r="O30" s="6"/>
      <c r="P30" s="54" t="n">
        <f aca="false">'Low pensions'!X30</f>
        <v>20675536.7633361</v>
      </c>
      <c r="Q30" s="35"/>
      <c r="R30" s="54" t="n">
        <f aca="false">'Low SIPA income'!G25</f>
        <v>15686385.7925568</v>
      </c>
      <c r="S30" s="35"/>
      <c r="T30" s="54" t="n">
        <f aca="false">'Low SIPA income'!J25</f>
        <v>59978255.6435644</v>
      </c>
      <c r="U30" s="6"/>
      <c r="V30" s="54" t="n">
        <f aca="false">'Low SIPA income'!F25</f>
        <v>112983.375310289</v>
      </c>
      <c r="W30" s="35"/>
      <c r="X30" s="54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3"/>
      <c r="AD30" s="6"/>
      <c r="AE30" s="6"/>
      <c r="AF30" s="6" t="n">
        <f aca="false">BA30/100*AF25</f>
        <v>5825821973.38024</v>
      </c>
      <c r="AG30" s="36" t="n">
        <f aca="false">(AF30-AF29)/AF29</f>
        <v>0.00919835194461151</v>
      </c>
      <c r="AH30" s="36"/>
      <c r="AI30" s="36" t="n">
        <f aca="false">AB30/AF30</f>
        <v>-0.00880663581574885</v>
      </c>
      <c r="AJ30" s="5"/>
      <c r="AK30" s="5"/>
      <c r="AL30" s="6"/>
      <c r="AM30" s="5"/>
      <c r="AN30" s="5"/>
      <c r="AO30" s="5"/>
      <c r="AP30" s="5"/>
      <c r="AQ30" s="51" t="n">
        <f aca="false">(AQ29-AQ6)/AQ6</f>
        <v>-0.625729552200658</v>
      </c>
      <c r="AR30" s="5"/>
      <c r="AS30" s="5"/>
      <c r="AT30" s="5"/>
      <c r="AU30" s="5" t="n">
        <v>11397825</v>
      </c>
      <c r="AV30" s="5"/>
      <c r="AW30" s="5" t="n">
        <f aca="false">(AU30-AU29)/AU29</f>
        <v>0.00878938281994152</v>
      </c>
      <c r="AX30" s="10" t="n">
        <v>6685.0354059834</v>
      </c>
      <c r="AY30" s="36" t="n">
        <f aca="false">(AX30-AX29)/AX29</f>
        <v>0.000405405857392001</v>
      </c>
      <c r="AZ30" s="5" t="n">
        <f aca="false">AZ29*((1+AY30))</f>
        <v>99.4481141171365</v>
      </c>
      <c r="BA30" s="5" t="n">
        <f aca="false">BA29*(1+AW30)*(1+AY30)</f>
        <v>101.371099503207</v>
      </c>
      <c r="BB30" s="5"/>
      <c r="BC30" s="36" t="n">
        <f aca="false">T37/AF37</f>
        <v>0.0123910624609417</v>
      </c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5" t="n">
        <f aca="false">'Low pensions'!Q31</f>
        <v>91497971.7670478</v>
      </c>
      <c r="E31" s="8"/>
      <c r="F31" s="42" t="n">
        <f aca="false">'Low pensions'!I31</f>
        <v>16630839.450741</v>
      </c>
      <c r="G31" s="55" t="n">
        <f aca="false">'Low pensions'!K31</f>
        <v>192650.576848536</v>
      </c>
      <c r="H31" s="55" t="n">
        <f aca="false">'Low pensions'!V31</f>
        <v>1059906.63271104</v>
      </c>
      <c r="I31" s="55" t="n">
        <f aca="false">'Low pensions'!M31</f>
        <v>5958.265263357</v>
      </c>
      <c r="J31" s="55" t="n">
        <f aca="false">'Low pensions'!W31</f>
        <v>32780.6175065283</v>
      </c>
      <c r="K31" s="8"/>
      <c r="L31" s="55" t="n">
        <f aca="false">'Low pensions'!N31</f>
        <v>2983997.22603285</v>
      </c>
      <c r="M31" s="42"/>
      <c r="N31" s="55" t="n">
        <f aca="false">'Low pensions'!L31</f>
        <v>691159.760997742</v>
      </c>
      <c r="O31" s="8"/>
      <c r="P31" s="55" t="n">
        <f aca="false">'Low pensions'!X31</f>
        <v>19286532.8711222</v>
      </c>
      <c r="Q31" s="42"/>
      <c r="R31" s="55" t="n">
        <f aca="false">'Low SIPA income'!G26</f>
        <v>18580016.6977377</v>
      </c>
      <c r="S31" s="42"/>
      <c r="T31" s="55" t="n">
        <f aca="false">'Low SIPA income'!J26</f>
        <v>71042304.2054332</v>
      </c>
      <c r="U31" s="8"/>
      <c r="V31" s="55" t="n">
        <f aca="false">'Low SIPA income'!F26</f>
        <v>111109.744064318</v>
      </c>
      <c r="W31" s="42"/>
      <c r="X31" s="55" t="n">
        <f aca="false">'Low SIPA income'!M26</f>
        <v>279075.643261475</v>
      </c>
      <c r="Y31" s="8"/>
      <c r="Z31" s="8" t="n">
        <f aca="false">R31+V31-N31-L31-F31</f>
        <v>-1614869.99596956</v>
      </c>
      <c r="AA31" s="8"/>
      <c r="AB31" s="8" t="n">
        <f aca="false">T31-P31-D31</f>
        <v>-39742200.4327368</v>
      </c>
      <c r="AC31" s="23"/>
      <c r="AD31" s="8"/>
      <c r="AE31" s="8"/>
      <c r="AF31" s="8" t="n">
        <f aca="false">BA31/100*AF25</f>
        <v>5829369314.3864</v>
      </c>
      <c r="AG31" s="43" t="n">
        <f aca="false">(AF31-AF30)/AF30</f>
        <v>0.000608899657827802</v>
      </c>
      <c r="AH31" s="43"/>
      <c r="AI31" s="43" t="n">
        <f aca="false">AB31/AF31</f>
        <v>-0.00681758150657161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 t="n">
        <v>11388578</v>
      </c>
      <c r="AV31" s="7"/>
      <c r="AW31" s="7" t="n">
        <f aca="false">(AU31-AU30)/AU30</f>
        <v>-0.00081129513744947</v>
      </c>
      <c r="AX31" s="11" t="n">
        <v>6694.5371672059</v>
      </c>
      <c r="AY31" s="43" t="n">
        <f aca="false">(AX31-AX30)/AX30</f>
        <v>0.00142134792794001</v>
      </c>
      <c r="AZ31" s="7" t="n">
        <f aca="false">AZ30*((1+AY31))</f>
        <v>99.5894644880744</v>
      </c>
      <c r="BA31" s="7" t="n">
        <f aca="false">BA30*(1+AW31)*(1+AY31)</f>
        <v>101.432824331008</v>
      </c>
      <c r="BB31" s="7"/>
      <c r="BC31" s="43" t="n">
        <f aca="false">T38/AF38</f>
        <v>0.00951740133994773</v>
      </c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32445441.3910425</v>
      </c>
      <c r="D32" s="55" t="n">
        <f aca="false">'Low pensions'!Q32</f>
        <v>93594669.6344044</v>
      </c>
      <c r="E32" s="8"/>
      <c r="F32" s="42" t="n">
        <f aca="false">'Low pensions'!I32</f>
        <v>17011939.1072175</v>
      </c>
      <c r="G32" s="55" t="n">
        <f aca="false">'Low pensions'!K32</f>
        <v>183887.346934037</v>
      </c>
      <c r="H32" s="55" t="n">
        <f aca="false">'Low pensions'!V32</f>
        <v>1011693.9272923</v>
      </c>
      <c r="I32" s="55" t="n">
        <f aca="false">'Low pensions'!M32</f>
        <v>5687.23753404201</v>
      </c>
      <c r="J32" s="55" t="n">
        <f aca="false">'Low pensions'!W32</f>
        <v>31289.5029059454</v>
      </c>
      <c r="K32" s="8"/>
      <c r="L32" s="55" t="n">
        <f aca="false">'Low pensions'!N32</f>
        <v>2869955.56157726</v>
      </c>
      <c r="M32" s="42"/>
      <c r="N32" s="55" t="n">
        <f aca="false">'Low pensions'!L32</f>
        <v>708485.343576256</v>
      </c>
      <c r="O32" s="8"/>
      <c r="P32" s="55" t="n">
        <f aca="false">'Low pensions'!X32</f>
        <v>18790090.3756046</v>
      </c>
      <c r="Q32" s="42"/>
      <c r="R32" s="55" t="n">
        <f aca="false">'Low SIPA income'!G27</f>
        <v>16286098.4934353</v>
      </c>
      <c r="S32" s="42"/>
      <c r="T32" s="55" t="n">
        <f aca="false">'Low SIPA income'!J27</f>
        <v>62271309.1334926</v>
      </c>
      <c r="U32" s="8"/>
      <c r="V32" s="55" t="n">
        <f aca="false">'Low SIPA income'!F27</f>
        <v>111776.335293476</v>
      </c>
      <c r="W32" s="42"/>
      <c r="X32" s="55" t="n">
        <f aca="false">'Low SIPA income'!M27</f>
        <v>280749.928245536</v>
      </c>
      <c r="Y32" s="8"/>
      <c r="Z32" s="8" t="n">
        <f aca="false">R32+V32-N32-L32-F32</f>
        <v>-4192505.18364224</v>
      </c>
      <c r="AA32" s="8"/>
      <c r="AB32" s="8" t="n">
        <f aca="false">T32-P32-D32</f>
        <v>-50113450.8765164</v>
      </c>
      <c r="AC32" s="23"/>
      <c r="AD32" s="8"/>
      <c r="AE32" s="8"/>
      <c r="AF32" s="8" t="n">
        <f aca="false">BA32/100*AF25</f>
        <v>5806576798.76912</v>
      </c>
      <c r="AG32" s="43" t="n">
        <f aca="false">(AF32-AF31)/AF31</f>
        <v>-0.00390994537968831</v>
      </c>
      <c r="AH32" s="43"/>
      <c r="AI32" s="43" t="n">
        <f aca="false">AB32/AF32</f>
        <v>-0.00863046380220779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 t="n">
        <v>11375749</v>
      </c>
      <c r="AV32" s="7"/>
      <c r="AW32" s="7" t="n">
        <f aca="false">(AU32-AU31)/AU31</f>
        <v>-0.00112647953063148</v>
      </c>
      <c r="AX32" s="11" t="n">
        <v>6675.8821371162</v>
      </c>
      <c r="AY32" s="43" t="n">
        <f aca="false">(AX32-AX31)/AX31</f>
        <v>-0.00278660490243955</v>
      </c>
      <c r="AZ32" s="7" t="n">
        <f aca="false">AZ31*((1+AY32))</f>
        <v>99.3119479981007</v>
      </c>
      <c r="BA32" s="7" t="n">
        <f aca="false">BA31*(1+AW32)*(1+AY32)</f>
        <v>101.036227528166</v>
      </c>
      <c r="BB32" s="7"/>
      <c r="BC32" s="43" t="n">
        <f aca="false">T39/AF39</f>
        <v>0.0113770780201431</v>
      </c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5" t="n">
        <f aca="false">'Low pensions'!Q33</f>
        <v>91329681.2776848</v>
      </c>
      <c r="E33" s="8"/>
      <c r="F33" s="42" t="n">
        <f aca="false">'Low pensions'!I33</f>
        <v>16600250.6622069</v>
      </c>
      <c r="G33" s="55" t="n">
        <f aca="false">'Low pensions'!K33</f>
        <v>188248.635754243</v>
      </c>
      <c r="H33" s="55" t="n">
        <f aca="false">'Low pensions'!V33</f>
        <v>1035688.45159284</v>
      </c>
      <c r="I33" s="55" t="n">
        <f aca="false">'Low pensions'!M33</f>
        <v>5822.12275528599</v>
      </c>
      <c r="J33" s="55" t="n">
        <f aca="false">'Low pensions'!W33</f>
        <v>32031.6015956555</v>
      </c>
      <c r="K33" s="8"/>
      <c r="L33" s="55" t="n">
        <f aca="false">'Low pensions'!N33</f>
        <v>2747503.24788039</v>
      </c>
      <c r="M33" s="42"/>
      <c r="N33" s="55" t="n">
        <f aca="false">'Low pensions'!L33</f>
        <v>692095.278953113</v>
      </c>
      <c r="O33" s="8"/>
      <c r="P33" s="55" t="n">
        <f aca="false">'Low pensions'!X33</f>
        <v>18064511.4380121</v>
      </c>
      <c r="Q33" s="42"/>
      <c r="R33" s="55" t="n">
        <f aca="false">'Low SIPA income'!G28</f>
        <v>19349794.318222</v>
      </c>
      <c r="S33" s="42"/>
      <c r="T33" s="55" t="n">
        <f aca="false">'Low SIPA income'!J28</f>
        <v>73985615.6552901</v>
      </c>
      <c r="U33" s="8"/>
      <c r="V33" s="55" t="n">
        <f aca="false">'Low SIPA income'!F28</f>
        <v>117547.984104261</v>
      </c>
      <c r="W33" s="42"/>
      <c r="X33" s="55" t="n">
        <f aca="false">'Low SIPA income'!M28</f>
        <v>295246.646045703</v>
      </c>
      <c r="Y33" s="8"/>
      <c r="Z33" s="8" t="n">
        <f aca="false">R33+V33-N33-L33-F33</f>
        <v>-572506.886714084</v>
      </c>
      <c r="AA33" s="8"/>
      <c r="AB33" s="8" t="n">
        <f aca="false">T33-P33-D33</f>
        <v>-35408577.0604068</v>
      </c>
      <c r="AC33" s="23"/>
      <c r="AD33" s="8"/>
      <c r="AE33" s="8"/>
      <c r="AF33" s="8" t="n">
        <f aca="false">BA33/100*AF25</f>
        <v>5851745767.2596</v>
      </c>
      <c r="AG33" s="43" t="n">
        <f aca="false">(AF33-AF32)/AF32</f>
        <v>0.00777893241678285</v>
      </c>
      <c r="AH33" s="43" t="n">
        <f aca="false">(AF33-AF29)/AF29</f>
        <v>0.0136890916511703</v>
      </c>
      <c r="AI33" s="43" t="n">
        <f aca="false">AB33/AF33</f>
        <v>-0.00605094248258649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 t="n">
        <v>11449719</v>
      </c>
      <c r="AV33" s="7"/>
      <c r="AW33" s="7" t="n">
        <f aca="false">(AU33-AU32)/AU32</f>
        <v>0.00650242898291796</v>
      </c>
      <c r="AX33" s="11" t="n">
        <v>6684.3488692638</v>
      </c>
      <c r="AY33" s="43" t="n">
        <f aca="false">(AX33-AX32)/AX32</f>
        <v>0.00126825668483976</v>
      </c>
      <c r="AZ33" s="7" t="n">
        <f aca="false">AZ32*((1+AY33))</f>
        <v>99.4379010400337</v>
      </c>
      <c r="BA33" s="7" t="n">
        <f aca="false">BA32*(1+AW33)*(1+AY33)</f>
        <v>101.822181513754</v>
      </c>
      <c r="BB33" s="7"/>
      <c r="BC33" s="43" t="n">
        <f aca="false">T40/AF40</f>
        <v>0.00984836835123794</v>
      </c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4" t="n">
        <f aca="false">'Low pensions'!Q34</f>
        <v>89438372.2893205</v>
      </c>
      <c r="E34" s="6"/>
      <c r="F34" s="35" t="n">
        <f aca="false">'Low pensions'!I34</f>
        <v>16256482.8657216</v>
      </c>
      <c r="G34" s="54" t="n">
        <f aca="false">'Low pensions'!K34</f>
        <v>206256.377566314</v>
      </c>
      <c r="H34" s="54" t="n">
        <f aca="false">'Low pensions'!V34</f>
        <v>1134761.73390005</v>
      </c>
      <c r="I34" s="54" t="n">
        <f aca="false">'Low pensions'!M34</f>
        <v>6379.06322369998</v>
      </c>
      <c r="J34" s="54" t="n">
        <f aca="false">'Low pensions'!W34</f>
        <v>35095.723728865</v>
      </c>
      <c r="K34" s="6"/>
      <c r="L34" s="54" t="n">
        <f aca="false">'Low pensions'!N34</f>
        <v>3009155.37054249</v>
      </c>
      <c r="M34" s="35"/>
      <c r="N34" s="54" t="n">
        <f aca="false">'Low pensions'!L34</f>
        <v>678787.600767102</v>
      </c>
      <c r="O34" s="6"/>
      <c r="P34" s="54" t="n">
        <f aca="false">'Low pensions'!X34</f>
        <v>19349010.627368</v>
      </c>
      <c r="Q34" s="35"/>
      <c r="R34" s="54" t="n">
        <f aca="false">'Low SIPA income'!G29</f>
        <v>15078963.4205491</v>
      </c>
      <c r="S34" s="35"/>
      <c r="T34" s="54" t="n">
        <f aca="false">'Low SIPA income'!J29</f>
        <v>57655723.5578635</v>
      </c>
      <c r="U34" s="6"/>
      <c r="V34" s="54" t="n">
        <f aca="false">'Low SIPA income'!F29</f>
        <v>120327.052220232</v>
      </c>
      <c r="W34" s="35"/>
      <c r="X34" s="54" t="n">
        <f aca="false">'Low SIPA income'!M29</f>
        <v>302226.863925451</v>
      </c>
      <c r="Y34" s="6"/>
      <c r="Z34" s="6" t="n">
        <f aca="false">R34+V34-N34-L34-F34</f>
        <v>-4745135.36426181</v>
      </c>
      <c r="AA34" s="6"/>
      <c r="AB34" s="6" t="n">
        <f aca="false">T34-P34-D34</f>
        <v>-51131659.358825</v>
      </c>
      <c r="AC34" s="23"/>
      <c r="AD34" s="6"/>
      <c r="AE34" s="6"/>
      <c r="AF34" s="6" t="n">
        <f aca="false">BA34/100*AF25</f>
        <v>5830476497.34397</v>
      </c>
      <c r="AG34" s="36" t="n">
        <f aca="false">(AF34-AF33)/AF33</f>
        <v>-0.00363468796519413</v>
      </c>
      <c r="AH34" s="36"/>
      <c r="AI34" s="36" t="n">
        <f aca="false">AB34/AF34</f>
        <v>-0.00876972223147073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 t="n">
        <v>11461882</v>
      </c>
      <c r="AV34" s="5"/>
      <c r="AW34" s="5" t="n">
        <f aca="false">(AU34-AU33)/AU33</f>
        <v>0.00106229681269907</v>
      </c>
      <c r="AX34" s="10" t="n">
        <v>6652.9859011558</v>
      </c>
      <c r="AY34" s="36" t="n">
        <f aca="false">(AX34-AX33)/AX33</f>
        <v>-0.00469200048073708</v>
      </c>
      <c r="AZ34" s="5" t="n">
        <f aca="false">AZ33*((1+AY34))</f>
        <v>98.9713383605504</v>
      </c>
      <c r="BA34" s="5" t="n">
        <f aca="false">BA33*(1+AW34)*(1+AY34)</f>
        <v>101.452089656017</v>
      </c>
      <c r="BB34" s="5"/>
      <c r="BC34" s="36" t="n">
        <f aca="false">T41/AF41</f>
        <v>0.0119563796738974</v>
      </c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5" t="n">
        <f aca="false">'Low pensions'!Q35</f>
        <v>90000045.3601818</v>
      </c>
      <c r="E35" s="8"/>
      <c r="F35" s="42" t="n">
        <f aca="false">'Low pensions'!I35</f>
        <v>16358573.5950011</v>
      </c>
      <c r="G35" s="55" t="n">
        <f aca="false">'Low pensions'!K35</f>
        <v>231977.032762253</v>
      </c>
      <c r="H35" s="55" t="n">
        <f aca="false">'Low pensions'!V35</f>
        <v>1276269.18996795</v>
      </c>
      <c r="I35" s="55" t="n">
        <f aca="false">'Low pensions'!M35</f>
        <v>7174.54740501801</v>
      </c>
      <c r="J35" s="55" t="n">
        <f aca="false">'Low pensions'!W35</f>
        <v>39472.2429886987</v>
      </c>
      <c r="K35" s="8"/>
      <c r="L35" s="55" t="n">
        <f aca="false">'Low pensions'!N35</f>
        <v>2370661.72336814</v>
      </c>
      <c r="M35" s="42"/>
      <c r="N35" s="55" t="n">
        <f aca="false">'Low pensions'!L35</f>
        <v>684940.137849484</v>
      </c>
      <c r="O35" s="8"/>
      <c r="P35" s="55" t="n">
        <f aca="false">'Low pensions'!X35</f>
        <v>16069713.5006445</v>
      </c>
      <c r="Q35" s="42"/>
      <c r="R35" s="55" t="n">
        <f aca="false">'Low SIPA income'!G30</f>
        <v>18342675.9768247</v>
      </c>
      <c r="S35" s="42"/>
      <c r="T35" s="55" t="n">
        <f aca="false">'Low SIPA income'!J30</f>
        <v>70134811.3882989</v>
      </c>
      <c r="U35" s="8"/>
      <c r="V35" s="55" t="n">
        <f aca="false">'Low SIPA income'!F30</f>
        <v>120391.192494229</v>
      </c>
      <c r="W35" s="42"/>
      <c r="X35" s="55" t="n">
        <f aca="false">'Low SIPA income'!M30</f>
        <v>302387.965801578</v>
      </c>
      <c r="Y35" s="8"/>
      <c r="Z35" s="8" t="n">
        <f aca="false">R35+V35-N35-L35-F35</f>
        <v>-951108.286899803</v>
      </c>
      <c r="AA35" s="8"/>
      <c r="AB35" s="8" t="n">
        <f aca="false">T35-P35-D35</f>
        <v>-35934947.4725275</v>
      </c>
      <c r="AC35" s="23"/>
      <c r="AD35" s="8"/>
      <c r="AE35" s="8"/>
      <c r="AF35" s="8" t="n">
        <f aca="false">BA35/100*AF25</f>
        <v>5859823285.64917</v>
      </c>
      <c r="AG35" s="43" t="n">
        <f aca="false">(AF35-AF34)/AF34</f>
        <v>0.0050333430412712</v>
      </c>
      <c r="AH35" s="43"/>
      <c r="AI35" s="43" t="n">
        <f aca="false">AB35/AF35</f>
        <v>-0.00613242852570878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 t="n">
        <v>11482419</v>
      </c>
      <c r="AV35" s="7"/>
      <c r="AW35" s="7" t="n">
        <f aca="false">(AU35-AU34)/AU34</f>
        <v>0.00179176508709477</v>
      </c>
      <c r="AX35" s="11" t="n">
        <v>6674.5135011803</v>
      </c>
      <c r="AY35" s="43" t="n">
        <f aca="false">(AX35-AX34)/AX34</f>
        <v>0.00323578019619137</v>
      </c>
      <c r="AZ35" s="7" t="n">
        <f aca="false">AZ34*((1+AY35))</f>
        <v>99.291587857208</v>
      </c>
      <c r="BA35" s="7" t="n">
        <f aca="false">BA34*(1+AW35)*(1+AY35)</f>
        <v>101.962732825509</v>
      </c>
      <c r="BB35" s="7"/>
      <c r="BC35" s="43" t="n">
        <f aca="false">T42/AF42</f>
        <v>0.00933876824762027</v>
      </c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5" t="n">
        <f aca="false">'Low pensions'!Q36</f>
        <v>90548758.1300452</v>
      </c>
      <c r="E36" s="8"/>
      <c r="F36" s="42" t="n">
        <f aca="false">'Low pensions'!I36</f>
        <v>16458308.6361603</v>
      </c>
      <c r="G36" s="55" t="n">
        <f aca="false">'Low pensions'!K36</f>
        <v>258459.809161755</v>
      </c>
      <c r="H36" s="55" t="n">
        <f aca="false">'Low pensions'!V36</f>
        <v>1421969.61203574</v>
      </c>
      <c r="I36" s="55" t="n">
        <f aca="false">'Low pensions'!M36</f>
        <v>7993.60234520902</v>
      </c>
      <c r="J36" s="55" t="n">
        <f aca="false">'Low pensions'!W36</f>
        <v>43978.4416093533</v>
      </c>
      <c r="K36" s="8"/>
      <c r="L36" s="55" t="n">
        <f aca="false">'Low pensions'!N36</f>
        <v>2374035.83737366</v>
      </c>
      <c r="M36" s="42"/>
      <c r="N36" s="55" t="n">
        <f aca="false">'Low pensions'!L36</f>
        <v>690759.966146888</v>
      </c>
      <c r="O36" s="8"/>
      <c r="P36" s="55" t="n">
        <f aca="false">'Low pensions'!X36</f>
        <v>16119240.7724244</v>
      </c>
      <c r="Q36" s="42"/>
      <c r="R36" s="55" t="n">
        <f aca="false">'Low SIPA income'!G31</f>
        <v>15972401.3595348</v>
      </c>
      <c r="S36" s="42"/>
      <c r="T36" s="55" t="n">
        <f aca="false">'Low SIPA income'!J31</f>
        <v>61071860.9533603</v>
      </c>
      <c r="U36" s="8"/>
      <c r="V36" s="55" t="n">
        <f aca="false">'Low SIPA income'!F31</f>
        <v>121046.675852546</v>
      </c>
      <c r="W36" s="42"/>
      <c r="X36" s="55" t="n">
        <f aca="false">'Low SIPA income'!M31</f>
        <v>304034.351016574</v>
      </c>
      <c r="Y36" s="8"/>
      <c r="Z36" s="8" t="n">
        <f aca="false">R36+V36-N36-L36-F36</f>
        <v>-3429656.40429353</v>
      </c>
      <c r="AA36" s="8"/>
      <c r="AB36" s="8" t="n">
        <f aca="false">T36-P36-D36</f>
        <v>-45596137.9491093</v>
      </c>
      <c r="AC36" s="23"/>
      <c r="AD36" s="8"/>
      <c r="AE36" s="8"/>
      <c r="AF36" s="8" t="n">
        <f aca="false">BA36/100*AF25</f>
        <v>5856517394.7093</v>
      </c>
      <c r="AG36" s="43" t="n">
        <f aca="false">(AF36-AF35)/AF35</f>
        <v>-0.000564162224476793</v>
      </c>
      <c r="AH36" s="43"/>
      <c r="AI36" s="43" t="n">
        <f aca="false">AB36/AF36</f>
        <v>-0.0077855378676584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 t="n">
        <v>11515687</v>
      </c>
      <c r="AV36" s="7"/>
      <c r="AW36" s="7" t="n">
        <f aca="false">(AU36-AU35)/AU35</f>
        <v>0.00289729890539615</v>
      </c>
      <c r="AX36" s="11" t="n">
        <v>6651.4766767015</v>
      </c>
      <c r="AY36" s="43" t="n">
        <f aca="false">(AX36-AX35)/AX35</f>
        <v>-0.00345146121507235</v>
      </c>
      <c r="AZ36" s="7" t="n">
        <f aca="false">AZ35*((1+AY36))</f>
        <v>98.9488867927359</v>
      </c>
      <c r="BA36" s="7" t="n">
        <f aca="false">BA35*(1+AW36)*(1+AY36)</f>
        <v>101.905209303345</v>
      </c>
      <c r="BB36" s="7"/>
      <c r="BC36" s="43" t="n">
        <f aca="false">T43/AF43</f>
        <v>0.0110748055092084</v>
      </c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5" t="n">
        <f aca="false">'Low pensions'!Q37</f>
        <v>93023665.4988858</v>
      </c>
      <c r="E37" s="8"/>
      <c r="F37" s="42" t="n">
        <f aca="false">'Low pensions'!I37</f>
        <v>16908152.3464825</v>
      </c>
      <c r="G37" s="55" t="n">
        <f aca="false">'Low pensions'!K37</f>
        <v>285816.715672168</v>
      </c>
      <c r="H37" s="55" t="n">
        <f aca="false">'Low pensions'!V37</f>
        <v>1572479.24006369</v>
      </c>
      <c r="I37" s="55" t="n">
        <f aca="false">'Low pensions'!M37</f>
        <v>8839.69223728299</v>
      </c>
      <c r="J37" s="55" t="n">
        <f aca="false">'Low pensions'!W37</f>
        <v>48633.3785586677</v>
      </c>
      <c r="K37" s="8"/>
      <c r="L37" s="55" t="n">
        <f aca="false">'Low pensions'!N37</f>
        <v>2374963.55223102</v>
      </c>
      <c r="M37" s="42"/>
      <c r="N37" s="55" t="n">
        <f aca="false">'Low pensions'!L37</f>
        <v>711495.544303522</v>
      </c>
      <c r="O37" s="8"/>
      <c r="P37" s="55" t="n">
        <f aca="false">'Low pensions'!X37</f>
        <v>16238135.7222626</v>
      </c>
      <c r="Q37" s="42"/>
      <c r="R37" s="55" t="n">
        <f aca="false">'Low SIPA income'!G32</f>
        <v>18985580.1996068</v>
      </c>
      <c r="S37" s="42"/>
      <c r="T37" s="55" t="n">
        <f aca="false">'Low SIPA income'!J32</f>
        <v>72593011.4057081</v>
      </c>
      <c r="U37" s="8"/>
      <c r="V37" s="55" t="n">
        <f aca="false">'Low SIPA income'!F32</f>
        <v>126100.956523818</v>
      </c>
      <c r="W37" s="42"/>
      <c r="X37" s="55" t="n">
        <f aca="false">'Low SIPA income'!M32</f>
        <v>316729.246873257</v>
      </c>
      <c r="Y37" s="8"/>
      <c r="Z37" s="8" t="n">
        <f aca="false">R37+V37-N37-L37-F37</f>
        <v>-882930.286886426</v>
      </c>
      <c r="AA37" s="8"/>
      <c r="AB37" s="8" t="n">
        <f aca="false">T37-P37-D37</f>
        <v>-36668789.8154403</v>
      </c>
      <c r="AC37" s="23"/>
      <c r="AD37" s="8"/>
      <c r="AE37" s="8"/>
      <c r="AF37" s="8" t="n">
        <f aca="false">BA37/100*AF25</f>
        <v>5858497738.554</v>
      </c>
      <c r="AG37" s="43" t="n">
        <f aca="false">(AF37-AF36)/AF36</f>
        <v>0.000338143594773873</v>
      </c>
      <c r="AH37" s="43" t="n">
        <f aca="false">(AF37-AF33)/AF33</f>
        <v>0.00115383879665014</v>
      </c>
      <c r="AI37" s="43" t="n">
        <f aca="false">AB37/AF37</f>
        <v>-0.00625907723308107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 t="n">
        <v>11583569</v>
      </c>
      <c r="AV37" s="7"/>
      <c r="AW37" s="7" t="n">
        <f aca="false">(AU37-AU36)/AU36</f>
        <v>0.00589474166847362</v>
      </c>
      <c r="AX37" s="11" t="n">
        <v>6614.7336846587</v>
      </c>
      <c r="AY37" s="43" t="n">
        <f aca="false">(AX37-AX36)/AX36</f>
        <v>-0.00552403531256467</v>
      </c>
      <c r="AZ37" s="7" t="n">
        <f aca="false">AZ36*((1+AY37))</f>
        <v>98.4022896479539</v>
      </c>
      <c r="BA37" s="7" t="n">
        <f aca="false">BA36*(1+AW37)*(1+AY37)</f>
        <v>101.939667897145</v>
      </c>
      <c r="BB37" s="7"/>
      <c r="BC37" s="43" t="n">
        <f aca="false">T44/AF44</f>
        <v>0.00958960243231578</v>
      </c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4" t="n">
        <f aca="false">'Low pensions'!Q38</f>
        <v>98275072.9959548</v>
      </c>
      <c r="E38" s="6"/>
      <c r="F38" s="35" t="n">
        <f aca="false">'Low pensions'!I38</f>
        <v>17862657.821167</v>
      </c>
      <c r="G38" s="54" t="n">
        <f aca="false">'Low pensions'!K38</f>
        <v>330599.725714795</v>
      </c>
      <c r="H38" s="54" t="n">
        <f aca="false">'Low pensions'!V38</f>
        <v>1818862.14819411</v>
      </c>
      <c r="I38" s="54" t="n">
        <f aca="false">'Low pensions'!M38</f>
        <v>10224.733784993</v>
      </c>
      <c r="J38" s="54" t="n">
        <f aca="false">'Low pensions'!W38</f>
        <v>56253.4685008451</v>
      </c>
      <c r="K38" s="6"/>
      <c r="L38" s="54" t="n">
        <f aca="false">'Low pensions'!N38</f>
        <v>2997969.76979697</v>
      </c>
      <c r="M38" s="35"/>
      <c r="N38" s="54" t="n">
        <f aca="false">'Low pensions'!L38</f>
        <v>753933.64261391</v>
      </c>
      <c r="O38" s="6"/>
      <c r="P38" s="54" t="n">
        <f aca="false">'Low pensions'!X38</f>
        <v>19704399.8424997</v>
      </c>
      <c r="Q38" s="35"/>
      <c r="R38" s="54" t="n">
        <f aca="false">'Low SIPA income'!G33</f>
        <v>14607240.4820928</v>
      </c>
      <c r="S38" s="35"/>
      <c r="T38" s="54" t="n">
        <f aca="false">'Low SIPA income'!J33</f>
        <v>55852050.0176468</v>
      </c>
      <c r="U38" s="6"/>
      <c r="V38" s="54" t="n">
        <f aca="false">'Low SIPA income'!F33</f>
        <v>122773.98969212</v>
      </c>
      <c r="W38" s="35"/>
      <c r="X38" s="54" t="n">
        <f aca="false">'Low SIPA income'!M33</f>
        <v>308372.865383185</v>
      </c>
      <c r="Y38" s="6"/>
      <c r="Z38" s="6" t="n">
        <f aca="false">R38+V38-N38-L38-F38</f>
        <v>-6884546.76179295</v>
      </c>
      <c r="AA38" s="6"/>
      <c r="AB38" s="6" t="n">
        <f aca="false">T38-P38-D38</f>
        <v>-62127422.8208077</v>
      </c>
      <c r="AC38" s="23"/>
      <c r="AD38" s="6"/>
      <c r="AE38" s="6"/>
      <c r="AF38" s="6" t="n">
        <f aca="false">BA38/100*AF25</f>
        <v>5868413868.73295</v>
      </c>
      <c r="AG38" s="36" t="n">
        <f aca="false">(AF38-AF37)/AF37</f>
        <v>0.00169260629968251</v>
      </c>
      <c r="AH38" s="36"/>
      <c r="AI38" s="36" t="n">
        <f aca="false">AB38/AF38</f>
        <v>-0.010586748687209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 t="n">
        <v>11621462</v>
      </c>
      <c r="AV38" s="5"/>
      <c r="AW38" s="5" t="n">
        <f aca="false">(AU38-AU37)/AU37</f>
        <v>0.00327127157441718</v>
      </c>
      <c r="AX38" s="10" t="n">
        <v>6604.3252829976</v>
      </c>
      <c r="AY38" s="36" t="n">
        <f aca="false">(AX38-AX37)/AX37</f>
        <v>-0.00157351787045339</v>
      </c>
      <c r="AZ38" s="5" t="n">
        <f aca="false">AZ37*((1+AY38))</f>
        <v>98.2474518866993</v>
      </c>
      <c r="BA38" s="5" t="n">
        <f aca="false">BA37*(1+AW38)*(1+AY38)</f>
        <v>102.112211621215</v>
      </c>
      <c r="BB38" s="5"/>
      <c r="BC38" s="36" t="n">
        <f aca="false">T45/AF45</f>
        <v>0.0112829926476154</v>
      </c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5" t="n">
        <f aca="false">'Low pensions'!Q39</f>
        <v>98302986.7707636</v>
      </c>
      <c r="E39" s="8"/>
      <c r="F39" s="42" t="n">
        <f aca="false">'Low pensions'!I39</f>
        <v>17867731.4801601</v>
      </c>
      <c r="G39" s="55" t="n">
        <f aca="false">'Low pensions'!K39</f>
        <v>349789.931913368</v>
      </c>
      <c r="H39" s="55" t="n">
        <f aca="false">'Low pensions'!V39</f>
        <v>1924441.00067246</v>
      </c>
      <c r="I39" s="55" t="n">
        <f aca="false">'Low pensions'!M39</f>
        <v>10818.245316908</v>
      </c>
      <c r="J39" s="55" t="n">
        <f aca="false">'Low pensions'!W39</f>
        <v>59518.793835229</v>
      </c>
      <c r="K39" s="8"/>
      <c r="L39" s="55" t="n">
        <f aca="false">'Low pensions'!N39</f>
        <v>2649636.43029257</v>
      </c>
      <c r="M39" s="42"/>
      <c r="N39" s="55" t="n">
        <f aca="false">'Low pensions'!L39</f>
        <v>755472.593636993</v>
      </c>
      <c r="O39" s="8"/>
      <c r="P39" s="55" t="n">
        <f aca="false">'Low pensions'!X39</f>
        <v>17905363.3423694</v>
      </c>
      <c r="Q39" s="42"/>
      <c r="R39" s="55" t="n">
        <f aca="false">'Low SIPA income'!G34</f>
        <v>17469140.3646239</v>
      </c>
      <c r="S39" s="42"/>
      <c r="T39" s="55" t="n">
        <f aca="false">'Low SIPA income'!J34</f>
        <v>66794772.2642325</v>
      </c>
      <c r="U39" s="8"/>
      <c r="V39" s="55" t="n">
        <f aca="false">'Low SIPA income'!F34</f>
        <v>123650.346137965</v>
      </c>
      <c r="W39" s="42"/>
      <c r="X39" s="55" t="n">
        <f aca="false">'Low SIPA income'!M34</f>
        <v>310574.020114574</v>
      </c>
      <c r="Y39" s="8"/>
      <c r="Z39" s="8" t="n">
        <f aca="false">R39+V39-N39-L39-F39</f>
        <v>-3680049.79332781</v>
      </c>
      <c r="AA39" s="8"/>
      <c r="AB39" s="8" t="n">
        <f aca="false">T39-P39-D39</f>
        <v>-49413577.8489005</v>
      </c>
      <c r="AC39" s="23"/>
      <c r="AD39" s="8"/>
      <c r="AE39" s="8"/>
      <c r="AF39" s="8" t="n">
        <f aca="false">BA39/100*AF25</f>
        <v>5870995359.79033</v>
      </c>
      <c r="AG39" s="43" t="n">
        <f aca="false">(AF39-AF38)/AF38</f>
        <v>0.000439895875635829</v>
      </c>
      <c r="AH39" s="43"/>
      <c r="AI39" s="43" t="n">
        <f aca="false">AB39/AF39</f>
        <v>-0.00841655883214072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 t="n">
        <v>11595947</v>
      </c>
      <c r="AV39" s="7"/>
      <c r="AW39" s="7" t="n">
        <f aca="false">(AU39-AU38)/AU38</f>
        <v>-0.00219550689921802</v>
      </c>
      <c r="AX39" s="11" t="n">
        <v>6621.7686371789</v>
      </c>
      <c r="AY39" s="43" t="n">
        <f aca="false">(AX39-AX38)/AX38</f>
        <v>0.00264120155108143</v>
      </c>
      <c r="AZ39" s="7" t="n">
        <f aca="false">AZ38*((1+AY39))</f>
        <v>98.5069432090122</v>
      </c>
      <c r="BA39" s="7" t="n">
        <f aca="false">BA38*(1+AW39)*(1+AY39)</f>
        <v>102.157130361959</v>
      </c>
      <c r="BB39" s="7"/>
      <c r="BC39" s="43" t="n">
        <f aca="false">T46/AF46</f>
        <v>0.00934387275694446</v>
      </c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5" t="n">
        <f aca="false">'Low pensions'!Q40</f>
        <v>98559096.0764724</v>
      </c>
      <c r="E40" s="8"/>
      <c r="F40" s="42" t="n">
        <f aca="false">'Low pensions'!I40</f>
        <v>17914282.3780962</v>
      </c>
      <c r="G40" s="55" t="n">
        <f aca="false">'Low pensions'!K40</f>
        <v>367867.949371009</v>
      </c>
      <c r="H40" s="55" t="n">
        <f aca="false">'Low pensions'!V40</f>
        <v>2023900.91884693</v>
      </c>
      <c r="I40" s="55" t="n">
        <f aca="false">'Low pensions'!M40</f>
        <v>11377.359258897</v>
      </c>
      <c r="J40" s="55" t="n">
        <f aca="false">'Low pensions'!W40</f>
        <v>62594.8737787697</v>
      </c>
      <c r="K40" s="8"/>
      <c r="L40" s="55" t="n">
        <f aca="false">'Low pensions'!N40</f>
        <v>2624829.18754619</v>
      </c>
      <c r="M40" s="42"/>
      <c r="N40" s="55" t="n">
        <f aca="false">'Low pensions'!L40</f>
        <v>759617.947704002</v>
      </c>
      <c r="O40" s="8"/>
      <c r="P40" s="55" t="n">
        <f aca="false">'Low pensions'!X40</f>
        <v>17799444.9568292</v>
      </c>
      <c r="Q40" s="42"/>
      <c r="R40" s="55" t="n">
        <f aca="false">'Low SIPA income'!G35</f>
        <v>15167040.8626257</v>
      </c>
      <c r="S40" s="42"/>
      <c r="T40" s="55" t="n">
        <f aca="false">'Low SIPA income'!J35</f>
        <v>57992495.2914651</v>
      </c>
      <c r="U40" s="8"/>
      <c r="V40" s="55" t="n">
        <f aca="false">'Low SIPA income'!F35</f>
        <v>129231.366354653</v>
      </c>
      <c r="W40" s="42"/>
      <c r="X40" s="55" t="n">
        <f aca="false">'Low SIPA income'!M35</f>
        <v>324591.933846117</v>
      </c>
      <c r="Y40" s="8"/>
      <c r="Z40" s="8" t="n">
        <f aca="false">R40+V40-N40-L40-F40</f>
        <v>-6002457.28436599</v>
      </c>
      <c r="AA40" s="8"/>
      <c r="AB40" s="8" t="n">
        <f aca="false">T40-P40-D40</f>
        <v>-58366045.7418366</v>
      </c>
      <c r="AC40" s="23"/>
      <c r="AD40" s="8"/>
      <c r="AE40" s="8"/>
      <c r="AF40" s="8" t="n">
        <f aca="false">BA40/100*AF25</f>
        <v>5888538407.90545</v>
      </c>
      <c r="AG40" s="43" t="n">
        <f aca="false">(AF40-AF39)/AF39</f>
        <v>0.00298808754564377</v>
      </c>
      <c r="AH40" s="43"/>
      <c r="AI40" s="43" t="n">
        <f aca="false">AB40/AF40</f>
        <v>-0.00991180522206993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 t="n">
        <v>11631571</v>
      </c>
      <c r="AV40" s="7"/>
      <c r="AW40" s="7" t="n">
        <f aca="false">(AU40-AU39)/AU39</f>
        <v>0.00307210786665375</v>
      </c>
      <c r="AX40" s="11" t="n">
        <v>6621.2139780251</v>
      </c>
      <c r="AY40" s="43" t="n">
        <f aca="false">(AX40-AX39)/AX39</f>
        <v>-8.3762992063077E-005</v>
      </c>
      <c r="AZ40" s="7" t="n">
        <f aca="false">AZ39*((1+AY40))</f>
        <v>98.4986919727101</v>
      </c>
      <c r="BA40" s="7" t="n">
        <f aca="false">BA39*(1+AW40)*(1+AY40)</f>
        <v>102.462384810892</v>
      </c>
      <c r="BB40" s="7"/>
      <c r="BC40" s="43" t="n">
        <f aca="false">T47/AF47</f>
        <v>0.0111158468052964</v>
      </c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5" t="n">
        <f aca="false">'Low pensions'!Q41</f>
        <v>97761146.7257981</v>
      </c>
      <c r="E41" s="8"/>
      <c r="F41" s="42" t="n">
        <f aca="false">'Low pensions'!I41</f>
        <v>17769245.6381051</v>
      </c>
      <c r="G41" s="55" t="n">
        <f aca="false">'Low pensions'!K41</f>
        <v>384994.608020291</v>
      </c>
      <c r="H41" s="55" t="n">
        <f aca="false">'Low pensions'!V41</f>
        <v>2118126.74155403</v>
      </c>
      <c r="I41" s="55" t="n">
        <f aca="false">'Low pensions'!M41</f>
        <v>11907.049732587</v>
      </c>
      <c r="J41" s="55" t="n">
        <f aca="false">'Low pensions'!W41</f>
        <v>65509.074481056</v>
      </c>
      <c r="K41" s="8"/>
      <c r="L41" s="55" t="n">
        <f aca="false">'Low pensions'!N41</f>
        <v>2599318.7071975</v>
      </c>
      <c r="M41" s="42"/>
      <c r="N41" s="55" t="n">
        <f aca="false">'Low pensions'!L41</f>
        <v>755035.322965212</v>
      </c>
      <c r="O41" s="8"/>
      <c r="P41" s="55" t="n">
        <f aca="false">'Low pensions'!X41</f>
        <v>17641858.7038082</v>
      </c>
      <c r="Q41" s="42"/>
      <c r="R41" s="55" t="n">
        <f aca="false">'Low SIPA income'!G36</f>
        <v>18393334.3199167</v>
      </c>
      <c r="S41" s="42"/>
      <c r="T41" s="55" t="n">
        <f aca="false">'Low SIPA income'!J36</f>
        <v>70328507.9537558</v>
      </c>
      <c r="U41" s="8"/>
      <c r="V41" s="55" t="n">
        <f aca="false">'Low SIPA income'!F36</f>
        <v>126698.140662527</v>
      </c>
      <c r="W41" s="42"/>
      <c r="X41" s="55" t="n">
        <f aca="false">'Low SIPA income'!M36</f>
        <v>318229.20125673</v>
      </c>
      <c r="Y41" s="8"/>
      <c r="Z41" s="8" t="n">
        <f aca="false">R41+V41-N41-L41-F41</f>
        <v>-2603567.20768856</v>
      </c>
      <c r="AA41" s="8"/>
      <c r="AB41" s="8" t="n">
        <f aca="false">T41-P41-D41</f>
        <v>-45074497.4758505</v>
      </c>
      <c r="AC41" s="23"/>
      <c r="AD41" s="8"/>
      <c r="AE41" s="8"/>
      <c r="AF41" s="8" t="n">
        <f aca="false">BA41/100*AF25</f>
        <v>5882090555.16142</v>
      </c>
      <c r="AG41" s="43" t="n">
        <f aca="false">(AF41-AF40)/AF40</f>
        <v>-0.00109498355914203</v>
      </c>
      <c r="AH41" s="43" t="n">
        <f aca="false">(AF41-AF37)/AF37</f>
        <v>0.00402711030374898</v>
      </c>
      <c r="AI41" s="43" t="n">
        <f aca="false">AB41/AF41</f>
        <v>-0.00766300638406501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 t="n">
        <v>11631260</v>
      </c>
      <c r="AV41" s="7"/>
      <c r="AW41" s="7" t="n">
        <f aca="false">(AU41-AU40)/AU40</f>
        <v>-2.67375748297457E-005</v>
      </c>
      <c r="AX41" s="11" t="n">
        <v>6614.1407036596</v>
      </c>
      <c r="AY41" s="43" t="n">
        <f aca="false">(AX41-AX40)/AX40</f>
        <v>-0.00106827454738286</v>
      </c>
      <c r="AZ41" s="7" t="n">
        <f aca="false">AZ40*((1+AY41))</f>
        <v>98.3934683271251</v>
      </c>
      <c r="BA41" s="7" t="n">
        <f aca="false">BA40*(1+AW41)*(1+AY41)</f>
        <v>102.350190184094</v>
      </c>
      <c r="BB41" s="7"/>
      <c r="BC41" s="43" t="n">
        <f aca="false">T48/AF48</f>
        <v>0.00946173717982455</v>
      </c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4" t="n">
        <f aca="false">'Low pensions'!Q42</f>
        <v>99004458.6701611</v>
      </c>
      <c r="E42" s="6"/>
      <c r="F42" s="35" t="n">
        <f aca="false">'Low pensions'!I42</f>
        <v>17995232.3013564</v>
      </c>
      <c r="G42" s="54" t="n">
        <f aca="false">'Low pensions'!K42</f>
        <v>397923.261979353</v>
      </c>
      <c r="H42" s="54" t="n">
        <f aca="false">'Low pensions'!V42</f>
        <v>2189256.38106718</v>
      </c>
      <c r="I42" s="54" t="n">
        <f aca="false">'Low pensions'!M42</f>
        <v>12306.905009671</v>
      </c>
      <c r="J42" s="54" t="n">
        <f aca="false">'Low pensions'!W42</f>
        <v>67708.9602391926</v>
      </c>
      <c r="K42" s="6"/>
      <c r="L42" s="54" t="n">
        <f aca="false">'Low pensions'!N42</f>
        <v>3069451.52661885</v>
      </c>
      <c r="M42" s="35"/>
      <c r="N42" s="54" t="n">
        <f aca="false">'Low pensions'!L42</f>
        <v>767390.841698326</v>
      </c>
      <c r="O42" s="6"/>
      <c r="P42" s="54" t="n">
        <f aca="false">'Low pensions'!X42</f>
        <v>20149356.5573052</v>
      </c>
      <c r="Q42" s="35"/>
      <c r="R42" s="54" t="n">
        <f aca="false">'Low SIPA income'!G37</f>
        <v>14249699.3073076</v>
      </c>
      <c r="S42" s="35"/>
      <c r="T42" s="54" t="n">
        <f aca="false">'Low SIPA income'!J37</f>
        <v>54484960.3471542</v>
      </c>
      <c r="U42" s="6"/>
      <c r="V42" s="54" t="n">
        <f aca="false">'Low SIPA income'!F37</f>
        <v>129908.004450675</v>
      </c>
      <c r="W42" s="35"/>
      <c r="X42" s="54" t="n">
        <f aca="false">'Low SIPA income'!M37</f>
        <v>326291.453663148</v>
      </c>
      <c r="Y42" s="6"/>
      <c r="Z42" s="6" t="n">
        <f aca="false">R42+V42-N42-L42-F42</f>
        <v>-7452467.35791522</v>
      </c>
      <c r="AA42" s="6"/>
      <c r="AB42" s="6" t="n">
        <f aca="false">T42-P42-D42</f>
        <v>-64668854.8803122</v>
      </c>
      <c r="AC42" s="23"/>
      <c r="AD42" s="6"/>
      <c r="AE42" s="6"/>
      <c r="AF42" s="6" t="n">
        <f aca="false">BA42/100*AF25</f>
        <v>5834276951.99934</v>
      </c>
      <c r="AG42" s="36" t="n">
        <f aca="false">(AF42-AF41)/AF41</f>
        <v>-0.00812867512216797</v>
      </c>
      <c r="AH42" s="36"/>
      <c r="AI42" s="36" t="n">
        <f aca="false">AB42/AF42</f>
        <v>-0.0110842963768031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 t="n">
        <v>11629663</v>
      </c>
      <c r="AV42" s="5"/>
      <c r="AW42" s="5" t="n">
        <f aca="false">(AU42-AU41)/AU41</f>
        <v>-0.00013730240747778</v>
      </c>
      <c r="AX42" s="10" t="n">
        <v>6561.2773818479</v>
      </c>
      <c r="AY42" s="36" t="n">
        <f aca="false">(AX42-AX41)/AX41</f>
        <v>-0.00799247010007679</v>
      </c>
      <c r="AZ42" s="5" t="n">
        <f aca="false">AZ41*((1+AY42))</f>
        <v>97.6070614734777</v>
      </c>
      <c r="BA42" s="5" t="n">
        <f aca="false">BA41*(1+AW42)*(1+AY42)</f>
        <v>101.518218739395</v>
      </c>
      <c r="BB42" s="5"/>
      <c r="BC42" s="36" t="n">
        <f aca="false">T49/AF49</f>
        <v>0.0111051813997048</v>
      </c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5" t="n">
        <f aca="false">'Low pensions'!Q43</f>
        <v>99435258.6033124</v>
      </c>
      <c r="E43" s="8"/>
      <c r="F43" s="42" t="n">
        <f aca="false">'Low pensions'!I43</f>
        <v>18073535.2886823</v>
      </c>
      <c r="G43" s="55" t="n">
        <f aca="false">'Low pensions'!K43</f>
        <v>429714.345366171</v>
      </c>
      <c r="H43" s="55" t="n">
        <f aca="false">'Low pensions'!V43</f>
        <v>2364161.54197542</v>
      </c>
      <c r="I43" s="55" t="n">
        <f aca="false">'Low pensions'!M43</f>
        <v>13290.134392768</v>
      </c>
      <c r="J43" s="55" t="n">
        <f aca="false">'Low pensions'!W43</f>
        <v>73118.3982054244</v>
      </c>
      <c r="K43" s="8"/>
      <c r="L43" s="55" t="n">
        <f aca="false">'Low pensions'!N43</f>
        <v>2585419.51275403</v>
      </c>
      <c r="M43" s="42"/>
      <c r="N43" s="55" t="n">
        <f aca="false">'Low pensions'!L43</f>
        <v>773187.217154734</v>
      </c>
      <c r="O43" s="8"/>
      <c r="P43" s="55" t="n">
        <f aca="false">'Low pensions'!X43</f>
        <v>17669602.0839232</v>
      </c>
      <c r="Q43" s="42"/>
      <c r="R43" s="55" t="n">
        <f aca="false">'Low SIPA income'!G38</f>
        <v>16962988.0201048</v>
      </c>
      <c r="S43" s="42"/>
      <c r="T43" s="55" t="n">
        <f aca="false">'Low SIPA income'!J38</f>
        <v>64859454.9058796</v>
      </c>
      <c r="U43" s="8"/>
      <c r="V43" s="55" t="n">
        <f aca="false">'Low SIPA income'!F38</f>
        <v>127840.015013403</v>
      </c>
      <c r="W43" s="42"/>
      <c r="X43" s="55" t="n">
        <f aca="false">'Low SIPA income'!M38</f>
        <v>321097.26041462</v>
      </c>
      <c r="Y43" s="8"/>
      <c r="Z43" s="8" t="n">
        <f aca="false">R43+V43-N43-L43-F43</f>
        <v>-4341313.98347287</v>
      </c>
      <c r="AA43" s="8"/>
      <c r="AB43" s="8" t="n">
        <f aca="false">T43-P43-D43</f>
        <v>-52245405.781356</v>
      </c>
      <c r="AC43" s="23"/>
      <c r="AD43" s="8"/>
      <c r="AE43" s="8"/>
      <c r="AF43" s="8" t="n">
        <f aca="false">BA43/100*AF25</f>
        <v>5856487037.35255</v>
      </c>
      <c r="AG43" s="43" t="n">
        <f aca="false">(AF43-AF42)/AF42</f>
        <v>0.00380682739882638</v>
      </c>
      <c r="AH43" s="43"/>
      <c r="AI43" s="43" t="n">
        <f aca="false">AB43/AF43</f>
        <v>-0.00892094620002331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 t="n">
        <v>11627932</v>
      </c>
      <c r="AV43" s="7"/>
      <c r="AW43" s="7" t="n">
        <f aca="false">(AU43-AU42)/AU42</f>
        <v>-0.000148843521949002</v>
      </c>
      <c r="AX43" s="11" t="n">
        <v>6587.2354996881</v>
      </c>
      <c r="AY43" s="43" t="n">
        <f aca="false">(AX43-AX42)/AX42</f>
        <v>0.00395625978441559</v>
      </c>
      <c r="AZ43" s="7" t="n">
        <f aca="false">AZ42*((1+AY43))</f>
        <v>97.9932203654602</v>
      </c>
      <c r="BA43" s="7" t="n">
        <f aca="false">BA42*(1+AW43)*(1+AY43)</f>
        <v>101.904681075972</v>
      </c>
      <c r="BB43" s="7"/>
      <c r="BC43" s="43" t="n">
        <f aca="false">T50/AF50</f>
        <v>0.00923682700884032</v>
      </c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5" t="n">
        <f aca="false">'Low pensions'!Q44</f>
        <v>99857137.6505011</v>
      </c>
      <c r="E44" s="8"/>
      <c r="F44" s="42" t="n">
        <f aca="false">'Low pensions'!I44</f>
        <v>18150216.7993861</v>
      </c>
      <c r="G44" s="55" t="n">
        <f aca="false">'Low pensions'!K44</f>
        <v>450900.89184001</v>
      </c>
      <c r="H44" s="55" t="n">
        <f aca="false">'Low pensions'!V44</f>
        <v>2480723.66963267</v>
      </c>
      <c r="I44" s="55" t="n">
        <f aca="false">'Low pensions'!M44</f>
        <v>13945.388407422</v>
      </c>
      <c r="J44" s="55" t="n">
        <f aca="false">'Low pensions'!W44</f>
        <v>76723.4124628606</v>
      </c>
      <c r="K44" s="8"/>
      <c r="L44" s="55" t="n">
        <f aca="false">'Low pensions'!N44</f>
        <v>2524891.17641801</v>
      </c>
      <c r="M44" s="42"/>
      <c r="N44" s="55" t="n">
        <f aca="false">'Low pensions'!L44</f>
        <v>778364.28012998</v>
      </c>
      <c r="O44" s="8"/>
      <c r="P44" s="55" t="n">
        <f aca="false">'Low pensions'!X44</f>
        <v>17384002.9319453</v>
      </c>
      <c r="Q44" s="42"/>
      <c r="R44" s="55" t="n">
        <f aca="false">'Low SIPA income'!G39</f>
        <v>14674273.1777316</v>
      </c>
      <c r="S44" s="42"/>
      <c r="T44" s="55" t="n">
        <f aca="false">'Low SIPA income'!J39</f>
        <v>56108355.3392594</v>
      </c>
      <c r="U44" s="8"/>
      <c r="V44" s="55" t="n">
        <f aca="false">'Low SIPA income'!F39</f>
        <v>127754.038157709</v>
      </c>
      <c r="W44" s="42"/>
      <c r="X44" s="55" t="n">
        <f aca="false">'Low SIPA income'!M39</f>
        <v>320881.311340932</v>
      </c>
      <c r="Y44" s="8"/>
      <c r="Z44" s="8" t="n">
        <f aca="false">R44+V44-N44-L44-F44</f>
        <v>-6651445.04004476</v>
      </c>
      <c r="AA44" s="8"/>
      <c r="AB44" s="8" t="n">
        <f aca="false">T44-P44-D44</f>
        <v>-61132785.243187</v>
      </c>
      <c r="AC44" s="23"/>
      <c r="AD44" s="8"/>
      <c r="AE44" s="8"/>
      <c r="AF44" s="8" t="n">
        <f aca="false">BA44/100*AF25</f>
        <v>5850957402.59066</v>
      </c>
      <c r="AG44" s="43" t="n">
        <f aca="false">(AF44-AF43)/AF43</f>
        <v>-0.000944189703934351</v>
      </c>
      <c r="AH44" s="43"/>
      <c r="AI44" s="43" t="n">
        <f aca="false">AB44/AF44</f>
        <v>-0.0104483387994107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 t="n">
        <v>11666206</v>
      </c>
      <c r="AV44" s="7"/>
      <c r="AW44" s="7" t="n">
        <f aca="false">(AU44-AU43)/AU43</f>
        <v>0.00329155691656952</v>
      </c>
      <c r="AX44" s="11" t="n">
        <v>6559.4251784371</v>
      </c>
      <c r="AY44" s="43" t="n">
        <f aca="false">(AX44-AX43)/AX43</f>
        <v>-0.00422185016040754</v>
      </c>
      <c r="AZ44" s="7" t="n">
        <f aca="false">AZ43*((1+AY44))</f>
        <v>97.5795076723415</v>
      </c>
      <c r="BA44" s="7" t="n">
        <f aca="false">BA43*(1+AW44)*(1+AY44)</f>
        <v>101.808463725318</v>
      </c>
      <c r="BB44" s="7"/>
      <c r="BC44" s="43" t="n">
        <f aca="false">T51/AF51</f>
        <v>0.0109646130341863</v>
      </c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5" t="n">
        <f aca="false">'Low pensions'!Q45</f>
        <v>101940347.78143</v>
      </c>
      <c r="E45" s="8"/>
      <c r="F45" s="42" t="n">
        <f aca="false">'Low pensions'!I45</f>
        <v>18528864.9001095</v>
      </c>
      <c r="G45" s="55" t="n">
        <f aca="false">'Low pensions'!K45</f>
        <v>477713.423040707</v>
      </c>
      <c r="H45" s="55" t="n">
        <f aca="false">'Low pensions'!V45</f>
        <v>2628238.30532324</v>
      </c>
      <c r="I45" s="55" t="n">
        <f aca="false">'Low pensions'!M45</f>
        <v>14774.641949712</v>
      </c>
      <c r="J45" s="55" t="n">
        <f aca="false">'Low pensions'!W45</f>
        <v>81285.7207831899</v>
      </c>
      <c r="K45" s="8"/>
      <c r="L45" s="55" t="n">
        <f aca="false">'Low pensions'!N45</f>
        <v>2589918.95267508</v>
      </c>
      <c r="M45" s="42"/>
      <c r="N45" s="55" t="n">
        <f aca="false">'Low pensions'!L45</f>
        <v>796457.590361387</v>
      </c>
      <c r="O45" s="8"/>
      <c r="P45" s="55" t="n">
        <f aca="false">'Low pensions'!X45</f>
        <v>17820976.4265759</v>
      </c>
      <c r="Q45" s="42"/>
      <c r="R45" s="55" t="n">
        <f aca="false">'Low SIPA income'!G40</f>
        <v>17365672.3710125</v>
      </c>
      <c r="S45" s="42" t="n">
        <f aca="false">SUM(T42:T45)/AVERAGE(AF42:AF45)</f>
        <v>0.041295249353406</v>
      </c>
      <c r="T45" s="55" t="n">
        <f aca="false">'Low SIPA income'!J40</f>
        <v>66399153.4229123</v>
      </c>
      <c r="U45" s="8"/>
      <c r="V45" s="55" t="n">
        <f aca="false">'Low SIPA income'!F40</f>
        <v>128013.856687159</v>
      </c>
      <c r="W45" s="42"/>
      <c r="X45" s="55" t="n">
        <f aca="false">'Low SIPA income'!M40</f>
        <v>321533.90057915</v>
      </c>
      <c r="Y45" s="8"/>
      <c r="Z45" s="8" t="n">
        <f aca="false">R45+V45-N45-L45-F45</f>
        <v>-4421555.21544631</v>
      </c>
      <c r="AA45" s="8"/>
      <c r="AB45" s="8" t="n">
        <f aca="false">T45-P45-D45</f>
        <v>-53362170.7850936</v>
      </c>
      <c r="AC45" s="23"/>
      <c r="AD45" s="8"/>
      <c r="AE45" s="8"/>
      <c r="AF45" s="8" t="n">
        <f aca="false">BA45/100*AF25</f>
        <v>5884888477.43294</v>
      </c>
      <c r="AG45" s="43" t="n">
        <f aca="false">(AF45-AF44)/AF44</f>
        <v>0.00579923463931893</v>
      </c>
      <c r="AH45" s="43" t="n">
        <f aca="false">(AF45-AF41)/AF41</f>
        <v>0.000475668003626262</v>
      </c>
      <c r="AI45" s="43" t="n">
        <f aca="false">AB45/AF45</f>
        <v>-0.0090676604985335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 t="n">
        <v>11665397</v>
      </c>
      <c r="AV45" s="7"/>
      <c r="AW45" s="7" t="n">
        <f aca="false">(AU45-AU44)/AU44</f>
        <v>-6.93455953032203E-005</v>
      </c>
      <c r="AX45" s="11" t="n">
        <v>6597.9223609998</v>
      </c>
      <c r="AY45" s="43" t="n">
        <f aca="false">(AX45-AX44)/AX44</f>
        <v>0.00586898722303477</v>
      </c>
      <c r="AZ45" s="7" t="n">
        <f aca="false">AZ44*((1+AY45))</f>
        <v>98.1522005561005</v>
      </c>
      <c r="BA45" s="7" t="n">
        <f aca="false">BA44*(1+AW45)*(1+AY45)</f>
        <v>102.39887489473</v>
      </c>
      <c r="BB45" s="7"/>
      <c r="BC45" s="43" t="n">
        <f aca="false">T52/AF52</f>
        <v>0.00945307317266304</v>
      </c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4" t="n">
        <f aca="false">'Low pensions'!Q46</f>
        <v>103918178.945731</v>
      </c>
      <c r="E46" s="6"/>
      <c r="F46" s="35" t="n">
        <f aca="false">'Low pensions'!I46</f>
        <v>18888359.1262537</v>
      </c>
      <c r="G46" s="54" t="n">
        <f aca="false">'Low pensions'!K46</f>
        <v>498449.281187515</v>
      </c>
      <c r="H46" s="54" t="n">
        <f aca="false">'Low pensions'!V46</f>
        <v>2742320.87877973</v>
      </c>
      <c r="I46" s="54" t="n">
        <f aca="false">'Low pensions'!M46</f>
        <v>15415.957150129</v>
      </c>
      <c r="J46" s="54" t="n">
        <f aca="false">'Low pensions'!W46</f>
        <v>84814.0477973094</v>
      </c>
      <c r="K46" s="6"/>
      <c r="L46" s="54" t="n">
        <f aca="false">'Low pensions'!N46</f>
        <v>3225904.16733884</v>
      </c>
      <c r="M46" s="35"/>
      <c r="N46" s="54" t="n">
        <f aca="false">'Low pensions'!L46</f>
        <v>813886.236748673</v>
      </c>
      <c r="O46" s="6"/>
      <c r="P46" s="54" t="n">
        <f aca="false">'Low pensions'!X46</f>
        <v>21216993.9989535</v>
      </c>
      <c r="Q46" s="35"/>
      <c r="R46" s="54" t="n">
        <f aca="false">'Low SIPA income'!G41</f>
        <v>14342831.1924401</v>
      </c>
      <c r="S46" s="35"/>
      <c r="T46" s="54" t="n">
        <f aca="false">'Low SIPA income'!J41</f>
        <v>54841058.1818568</v>
      </c>
      <c r="U46" s="6"/>
      <c r="V46" s="54" t="n">
        <f aca="false">'Low SIPA income'!F41</f>
        <v>125193.096784346</v>
      </c>
      <c r="W46" s="35"/>
      <c r="X46" s="54" t="n">
        <f aca="false">'Low SIPA income'!M41</f>
        <v>314448.964950929</v>
      </c>
      <c r="Y46" s="6"/>
      <c r="Z46" s="6" t="n">
        <f aca="false">R46+V46-N46-L46-F46</f>
        <v>-8460125.24111679</v>
      </c>
      <c r="AA46" s="6"/>
      <c r="AB46" s="6" t="n">
        <f aca="false">T46-P46-D46</f>
        <v>-70294114.7628274</v>
      </c>
      <c r="AC46" s="23"/>
      <c r="AD46" s="6"/>
      <c r="AE46" s="6"/>
      <c r="AF46" s="6" t="n">
        <f aca="false">BA46/100*AF25</f>
        <v>5869200021.06176</v>
      </c>
      <c r="AG46" s="36" t="n">
        <f aca="false">(AF46-AF45)/AF45</f>
        <v>-0.00266588847543005</v>
      </c>
      <c r="AH46" s="36"/>
      <c r="AI46" s="36" t="n">
        <f aca="false">AB46/AF46</f>
        <v>-0.0119767795458624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 t="n">
        <v>11618250</v>
      </c>
      <c r="AV46" s="5"/>
      <c r="AW46" s="5" t="n">
        <f aca="false">(AU46-AU45)/AU45</f>
        <v>-0.00404161127135236</v>
      </c>
      <c r="AX46" s="10" t="n">
        <v>6607.0361074178</v>
      </c>
      <c r="AY46" s="36" t="n">
        <f aca="false">(AX46-AX45)/AX45</f>
        <v>0.00138130549578323</v>
      </c>
      <c r="AZ46" s="5" t="n">
        <f aca="false">AZ45*((1+AY46))</f>
        <v>98.2877787301518</v>
      </c>
      <c r="BA46" s="5" t="n">
        <f aca="false">BA45*(1+AW46)*(1+AY46)</f>
        <v>102.125890914251</v>
      </c>
      <c r="BB46" s="5"/>
      <c r="BC46" s="36" t="n">
        <f aca="false">T53/AF53</f>
        <v>0.0110915752381843</v>
      </c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5" t="n">
        <f aca="false">'Low pensions'!Q47</f>
        <v>104795253.454841</v>
      </c>
      <c r="E47" s="8"/>
      <c r="F47" s="42" t="n">
        <f aca="false">'Low pensions'!I47</f>
        <v>19047777.8004128</v>
      </c>
      <c r="G47" s="55" t="n">
        <f aca="false">'Low pensions'!K47</f>
        <v>534082.115998864</v>
      </c>
      <c r="H47" s="55" t="n">
        <f aca="false">'Low pensions'!V47</f>
        <v>2938362.22252581</v>
      </c>
      <c r="I47" s="55" t="n">
        <f aca="false">'Low pensions'!M47</f>
        <v>16518.0035875939</v>
      </c>
      <c r="J47" s="55" t="n">
        <f aca="false">'Low pensions'!W47</f>
        <v>90877.1821399746</v>
      </c>
      <c r="K47" s="8"/>
      <c r="L47" s="55" t="n">
        <f aca="false">'Low pensions'!N47</f>
        <v>2714253.79106202</v>
      </c>
      <c r="M47" s="42"/>
      <c r="N47" s="55" t="n">
        <f aca="false">'Low pensions'!L47</f>
        <v>821716.622600205</v>
      </c>
      <c r="O47" s="8"/>
      <c r="P47" s="55" t="n">
        <f aca="false">'Low pensions'!X47</f>
        <v>18605118.2367873</v>
      </c>
      <c r="Q47" s="42"/>
      <c r="R47" s="55" t="n">
        <f aca="false">'Low SIPA income'!G42</f>
        <v>16963076.4406952</v>
      </c>
      <c r="S47" s="42"/>
      <c r="T47" s="55" t="n">
        <f aca="false">'Low SIPA income'!J42</f>
        <v>64859792.9896703</v>
      </c>
      <c r="U47" s="8"/>
      <c r="V47" s="55" t="n">
        <f aca="false">'Low SIPA income'!F42</f>
        <v>125304.077798895</v>
      </c>
      <c r="W47" s="42"/>
      <c r="X47" s="55" t="n">
        <f aca="false">'Low SIPA income'!M42</f>
        <v>314727.717262762</v>
      </c>
      <c r="Y47" s="8"/>
      <c r="Z47" s="8" t="n">
        <f aca="false">R47+V47-N47-L47-F47</f>
        <v>-5495367.69558099</v>
      </c>
      <c r="AA47" s="8"/>
      <c r="AB47" s="8" t="n">
        <f aca="false">T47-P47-D47</f>
        <v>-58540578.7019582</v>
      </c>
      <c r="AC47" s="23"/>
      <c r="AD47" s="8"/>
      <c r="AE47" s="8"/>
      <c r="AF47" s="8" t="n">
        <f aca="false">BA47/100*AF25</f>
        <v>5834894464.24958</v>
      </c>
      <c r="AG47" s="43" t="n">
        <f aca="false">(AF47-AF46)/AF46</f>
        <v>-0.00584501408864564</v>
      </c>
      <c r="AH47" s="43"/>
      <c r="AI47" s="43" t="n">
        <f aca="false">AB47/AF47</f>
        <v>-0.0100328427635901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 t="n">
        <v>11612612</v>
      </c>
      <c r="AV47" s="7"/>
      <c r="AW47" s="7" t="n">
        <f aca="false">(AU47-AU46)/AU46</f>
        <v>-0.0004852710175801</v>
      </c>
      <c r="AX47" s="11" t="n">
        <v>6571.6068986526</v>
      </c>
      <c r="AY47" s="43" t="n">
        <f aca="false">(AX47-AX46)/AX46</f>
        <v>-0.00536234526180709</v>
      </c>
      <c r="AZ47" s="7" t="n">
        <f aca="false">AZ46*((1+AY47))</f>
        <v>97.7607257255847</v>
      </c>
      <c r="BA47" s="7" t="n">
        <f aca="false">BA46*(1+AW47)*(1+AY47)</f>
        <v>101.528963643041</v>
      </c>
      <c r="BB47" s="7"/>
      <c r="BC47" s="43" t="n">
        <f aca="false">T54/AF54</f>
        <v>0.00933941976676694</v>
      </c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5" t="n">
        <f aca="false">'Low pensions'!Q48</f>
        <v>104653625.047258</v>
      </c>
      <c r="E48" s="8"/>
      <c r="F48" s="42" t="n">
        <f aca="false">'Low pensions'!I48</f>
        <v>19022035.1608473</v>
      </c>
      <c r="G48" s="55" t="n">
        <f aca="false">'Low pensions'!K48</f>
        <v>553624.876247308</v>
      </c>
      <c r="H48" s="55" t="n">
        <f aca="false">'Low pensions'!V48</f>
        <v>3045880.72336629</v>
      </c>
      <c r="I48" s="55" t="n">
        <f aca="false">'Low pensions'!M48</f>
        <v>17122.418853009</v>
      </c>
      <c r="J48" s="55" t="n">
        <f aca="false">'Low pensions'!W48</f>
        <v>94202.4965989545</v>
      </c>
      <c r="K48" s="8"/>
      <c r="L48" s="55" t="n">
        <f aca="false">'Low pensions'!N48</f>
        <v>2719280.94224196</v>
      </c>
      <c r="M48" s="42"/>
      <c r="N48" s="55" t="n">
        <f aca="false">'Low pensions'!L48</f>
        <v>821797.376404494</v>
      </c>
      <c r="O48" s="8"/>
      <c r="P48" s="55" t="n">
        <f aca="false">'Low pensions'!X48</f>
        <v>18631648.431763</v>
      </c>
      <c r="Q48" s="42"/>
      <c r="R48" s="55" t="n">
        <f aca="false">'Low SIPA income'!G43</f>
        <v>14510674.0320832</v>
      </c>
      <c r="S48" s="42"/>
      <c r="T48" s="55" t="n">
        <f aca="false">'Low SIPA income'!J43</f>
        <v>55482819.8264566</v>
      </c>
      <c r="U48" s="8"/>
      <c r="V48" s="55" t="n">
        <f aca="false">'Low SIPA income'!F43</f>
        <v>130171.934308173</v>
      </c>
      <c r="W48" s="42"/>
      <c r="X48" s="55" t="n">
        <f aca="false">'Low SIPA income'!M43</f>
        <v>326954.369372094</v>
      </c>
      <c r="Y48" s="8"/>
      <c r="Z48" s="8" t="n">
        <f aca="false">R48+V48-N48-L48-F48</f>
        <v>-7922267.51310239</v>
      </c>
      <c r="AA48" s="8"/>
      <c r="AB48" s="8" t="n">
        <f aca="false">T48-P48-D48</f>
        <v>-67802453.6525648</v>
      </c>
      <c r="AC48" s="23"/>
      <c r="AD48" s="8"/>
      <c r="AE48" s="8"/>
      <c r="AF48" s="8" t="n">
        <f aca="false">BA48/100*AF25</f>
        <v>5863914709.52752</v>
      </c>
      <c r="AG48" s="43" t="n">
        <f aca="false">(AF48-AF47)/AF47</f>
        <v>0.00497356815204576</v>
      </c>
      <c r="AH48" s="43"/>
      <c r="AI48" s="43" t="n">
        <f aca="false">AB48/AF48</f>
        <v>-0.0115626602723947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 t="n">
        <v>11696181</v>
      </c>
      <c r="AV48" s="7"/>
      <c r="AW48" s="7" t="n">
        <f aca="false">(AU48-AU47)/AU47</f>
        <v>0.00719639991416229</v>
      </c>
      <c r="AX48" s="11" t="n">
        <v>6557.1036929782</v>
      </c>
      <c r="AY48" s="43" t="n">
        <f aca="false">(AX48-AX47)/AX47</f>
        <v>-0.00220694966970301</v>
      </c>
      <c r="AZ48" s="7" t="n">
        <f aca="false">AZ47*((1+AY48))</f>
        <v>97.5449727242346</v>
      </c>
      <c r="BA48" s="7" t="n">
        <f aca="false">BA47*(1+AW48)*(1+AY48)</f>
        <v>102.033924863127</v>
      </c>
      <c r="BB48" s="7"/>
      <c r="BC48" s="43" t="n">
        <f aca="false">T55/AF55</f>
        <v>0.010920812802149</v>
      </c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5" t="n">
        <f aca="false">'Low pensions'!Q49</f>
        <v>104998999.698994</v>
      </c>
      <c r="E49" s="8"/>
      <c r="F49" s="42" t="n">
        <f aca="false">'Low pensions'!I49</f>
        <v>19084811.0920777</v>
      </c>
      <c r="G49" s="55" t="n">
        <f aca="false">'Low pensions'!K49</f>
        <v>565110.28018243</v>
      </c>
      <c r="H49" s="55" t="n">
        <f aca="false">'Low pensions'!V49</f>
        <v>3109070.02707532</v>
      </c>
      <c r="I49" s="55" t="n">
        <f aca="false">'Low pensions'!M49</f>
        <v>17477.6375314159</v>
      </c>
      <c r="J49" s="55" t="n">
        <f aca="false">'Low pensions'!W49</f>
        <v>96156.8049610952</v>
      </c>
      <c r="K49" s="8"/>
      <c r="L49" s="55" t="n">
        <f aca="false">'Low pensions'!N49</f>
        <v>2721898.39641569</v>
      </c>
      <c r="M49" s="42"/>
      <c r="N49" s="55" t="n">
        <f aca="false">'Low pensions'!L49</f>
        <v>826179.23143268</v>
      </c>
      <c r="O49" s="8"/>
      <c r="P49" s="55" t="n">
        <f aca="false">'Low pensions'!X49</f>
        <v>18669338.0874222</v>
      </c>
      <c r="Q49" s="42"/>
      <c r="R49" s="55" t="n">
        <f aca="false">'Low SIPA income'!G44</f>
        <v>17122935.4148897</v>
      </c>
      <c r="S49" s="42"/>
      <c r="T49" s="55" t="n">
        <f aca="false">'Low SIPA income'!J44</f>
        <v>65471027.6327521</v>
      </c>
      <c r="U49" s="8"/>
      <c r="V49" s="55" t="n">
        <f aca="false">'Low SIPA income'!F44</f>
        <v>126712.686946316</v>
      </c>
      <c r="W49" s="42"/>
      <c r="X49" s="55" t="n">
        <f aca="false">'Low SIPA income'!M44</f>
        <v>318265.737327798</v>
      </c>
      <c r="Y49" s="8"/>
      <c r="Z49" s="8" t="n">
        <f aca="false">R49+V49-N49-L49-F49</f>
        <v>-5383240.61809005</v>
      </c>
      <c r="AA49" s="8"/>
      <c r="AB49" s="8" t="n">
        <f aca="false">T49-P49-D49</f>
        <v>-58197310.1536638</v>
      </c>
      <c r="AC49" s="23"/>
      <c r="AD49" s="8"/>
      <c r="AE49" s="8"/>
      <c r="AF49" s="8" t="n">
        <f aca="false">BA49/100*AF25</f>
        <v>5895538782.86873</v>
      </c>
      <c r="AG49" s="43" t="n">
        <f aca="false">(AF49-AF48)/AF48</f>
        <v>0.00539299681317539</v>
      </c>
      <c r="AH49" s="43" t="n">
        <f aca="false">(AF49-AF45)/AF45</f>
        <v>0.00180977183792528</v>
      </c>
      <c r="AI49" s="43" t="n">
        <f aca="false">AB49/AF49</f>
        <v>-0.00987141503042498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 t="n">
        <v>11779991</v>
      </c>
      <c r="AV49" s="7"/>
      <c r="AW49" s="7" t="n">
        <f aca="false">(AU49-AU48)/AU48</f>
        <v>0.00716558678426745</v>
      </c>
      <c r="AX49" s="11" t="n">
        <v>6545.5633302036</v>
      </c>
      <c r="AY49" s="43" t="n">
        <f aca="false">(AX49-AX48)/AX48</f>
        <v>-0.00175997869104285</v>
      </c>
      <c r="AZ49" s="7" t="n">
        <f aca="false">AZ48*((1+AY49))</f>
        <v>97.3732956508216</v>
      </c>
      <c r="BA49" s="7" t="n">
        <f aca="false">BA48*(1+AW49)*(1+AY49)</f>
        <v>102.584193494749</v>
      </c>
      <c r="BB49" s="7"/>
      <c r="BC49" s="43" t="n">
        <f aca="false">T56/AF56</f>
        <v>0.00939275842271734</v>
      </c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4" t="n">
        <f aca="false">'Low pensions'!Q50</f>
        <v>105187296.754054</v>
      </c>
      <c r="E50" s="6"/>
      <c r="F50" s="35" t="n">
        <f aca="false">'Low pensions'!I50</f>
        <v>19119036.3107496</v>
      </c>
      <c r="G50" s="54" t="n">
        <f aca="false">'Low pensions'!K50</f>
        <v>584128.241005627</v>
      </c>
      <c r="H50" s="54" t="n">
        <f aca="false">'Low pensions'!V50</f>
        <v>3213701.23631895</v>
      </c>
      <c r="I50" s="54" t="n">
        <f aca="false">'Low pensions'!M50</f>
        <v>18065.8218867721</v>
      </c>
      <c r="J50" s="54" t="n">
        <f aca="false">'Low pensions'!W50</f>
        <v>99392.8217418236</v>
      </c>
      <c r="K50" s="6"/>
      <c r="L50" s="54" t="n">
        <f aca="false">'Low pensions'!N50</f>
        <v>3273593.29550981</v>
      </c>
      <c r="M50" s="35"/>
      <c r="N50" s="54" t="n">
        <f aca="false">'Low pensions'!L50</f>
        <v>829244.934138626</v>
      </c>
      <c r="O50" s="6"/>
      <c r="P50" s="54" t="n">
        <f aca="false">'Low pensions'!X50</f>
        <v>21548952.1332284</v>
      </c>
      <c r="Q50" s="35"/>
      <c r="R50" s="54" t="n">
        <f aca="false">'Low SIPA income'!G45</f>
        <v>14300779.9570982</v>
      </c>
      <c r="S50" s="35"/>
      <c r="T50" s="54" t="n">
        <f aca="false">'Low SIPA income'!J45</f>
        <v>54680271.6388751</v>
      </c>
      <c r="U50" s="6"/>
      <c r="V50" s="54" t="n">
        <f aca="false">'Low SIPA income'!F45</f>
        <v>128616.338787879</v>
      </c>
      <c r="W50" s="35"/>
      <c r="X50" s="54" t="n">
        <f aca="false">'Low SIPA income'!M45</f>
        <v>323047.161915749</v>
      </c>
      <c r="Y50" s="6"/>
      <c r="Z50" s="6" t="n">
        <f aca="false">R50+V50-N50-L50-F50</f>
        <v>-8792478.24451195</v>
      </c>
      <c r="AA50" s="6"/>
      <c r="AB50" s="6" t="n">
        <f aca="false">T50-P50-D50</f>
        <v>-72055977.2484077</v>
      </c>
      <c r="AC50" s="23"/>
      <c r="AD50" s="6"/>
      <c r="AE50" s="6"/>
      <c r="AF50" s="6" t="n">
        <f aca="false">BA50/100*AF25</f>
        <v>5919811163.13449</v>
      </c>
      <c r="AG50" s="36" t="n">
        <f aca="false">(AF50-AF49)/AF49</f>
        <v>0.00411707583644218</v>
      </c>
      <c r="AH50" s="36"/>
      <c r="AI50" s="36" t="n">
        <f aca="false">AB50/AF50</f>
        <v>-0.0121720060425466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 t="n">
        <v>11815803</v>
      </c>
      <c r="AV50" s="5"/>
      <c r="AW50" s="5" t="n">
        <f aca="false">(AU50-AU49)/AU49</f>
        <v>0.00304007023434908</v>
      </c>
      <c r="AX50" s="10" t="n">
        <v>6552.5915722297</v>
      </c>
      <c r="AY50" s="36" t="n">
        <f aca="false">(AX50-AX49)/AX49</f>
        <v>0.0010737413529664</v>
      </c>
      <c r="AZ50" s="5" t="n">
        <f aca="false">AZ49*((1+AY50))</f>
        <v>97.4778493850365</v>
      </c>
      <c r="BA50" s="5" t="n">
        <f aca="false">BA49*(1+AW50)*(1+AY50)</f>
        <v>103.006540398987</v>
      </c>
      <c r="BB50" s="5"/>
      <c r="BC50" s="36" t="n">
        <f aca="false">T57/AF57</f>
        <v>0.0109079984240593</v>
      </c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5" t="n">
        <f aca="false">'Low pensions'!Q51</f>
        <v>106369879.981324</v>
      </c>
      <c r="E51" s="8"/>
      <c r="F51" s="42" t="n">
        <f aca="false">'Low pensions'!I51</f>
        <v>19333984.8108095</v>
      </c>
      <c r="G51" s="55" t="n">
        <f aca="false">'Low pensions'!K51</f>
        <v>611641.634168494</v>
      </c>
      <c r="H51" s="55" t="n">
        <f aca="false">'Low pensions'!V51</f>
        <v>3365071.80773767</v>
      </c>
      <c r="I51" s="55" t="n">
        <f aca="false">'Low pensions'!M51</f>
        <v>18916.7515722209</v>
      </c>
      <c r="J51" s="55" t="n">
        <f aca="false">'Low pensions'!W51</f>
        <v>104074.385806317</v>
      </c>
      <c r="K51" s="8"/>
      <c r="L51" s="55" t="n">
        <f aca="false">'Low pensions'!N51</f>
        <v>2748580.4984729</v>
      </c>
      <c r="M51" s="42"/>
      <c r="N51" s="55" t="n">
        <f aca="false">'Low pensions'!L51</f>
        <v>841304.472673278</v>
      </c>
      <c r="O51" s="8"/>
      <c r="P51" s="55" t="n">
        <f aca="false">'Low pensions'!X51</f>
        <v>18891006.2564766</v>
      </c>
      <c r="Q51" s="42"/>
      <c r="R51" s="55" t="n">
        <f aca="false">'Low SIPA income'!G46</f>
        <v>17010152.0817151</v>
      </c>
      <c r="S51" s="42"/>
      <c r="T51" s="55" t="n">
        <f aca="false">'Low SIPA income'!J46</f>
        <v>65039790.7832357</v>
      </c>
      <c r="U51" s="8"/>
      <c r="V51" s="55" t="n">
        <f aca="false">'Low SIPA income'!F46</f>
        <v>125785.968277627</v>
      </c>
      <c r="W51" s="42"/>
      <c r="X51" s="55" t="n">
        <f aca="false">'Low SIPA income'!M46</f>
        <v>315938.087212457</v>
      </c>
      <c r="Y51" s="8"/>
      <c r="Z51" s="8" t="n">
        <f aca="false">R51+V51-N51-L51-F51</f>
        <v>-5787931.73196299</v>
      </c>
      <c r="AA51" s="8"/>
      <c r="AB51" s="8" t="n">
        <f aca="false">T51-P51-D51</f>
        <v>-60221095.4545645</v>
      </c>
      <c r="AC51" s="23"/>
      <c r="AD51" s="8"/>
      <c r="AE51" s="8"/>
      <c r="AF51" s="8" t="n">
        <f aca="false">BA51/100*AF25</f>
        <v>5931790805.60796</v>
      </c>
      <c r="AG51" s="43" t="n">
        <f aca="false">(AF51-AF50)/AF50</f>
        <v>0.00202365280637286</v>
      </c>
      <c r="AH51" s="43"/>
      <c r="AI51" s="43" t="n">
        <f aca="false">AB51/AF51</f>
        <v>-0.0101522621798515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 t="n">
        <v>11881764</v>
      </c>
      <c r="AV51" s="7"/>
      <c r="AW51" s="7" t="n">
        <f aca="false">(AU51-AU50)/AU50</f>
        <v>0.00558243904371121</v>
      </c>
      <c r="AX51" s="11" t="n">
        <v>6529.4017552632</v>
      </c>
      <c r="AY51" s="43" t="n">
        <f aca="false">(AX51-AX50)/AX50</f>
        <v>-0.00353902981909936</v>
      </c>
      <c r="AZ51" s="7" t="n">
        <f aca="false">AZ50*((1+AY51))</f>
        <v>97.1328723693612</v>
      </c>
      <c r="BA51" s="7" t="n">
        <f aca="false">BA50*(1+AW51)*(1+AY51)</f>
        <v>103.214989873541</v>
      </c>
      <c r="BB51" s="7"/>
      <c r="BC51" s="43" t="n">
        <f aca="false">T58/AF58</f>
        <v>0.00944772230077908</v>
      </c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5" t="n">
        <f aca="false">'Low pensions'!Q52</f>
        <v>107906052.313364</v>
      </c>
      <c r="E52" s="8"/>
      <c r="F52" s="42" t="n">
        <f aca="false">'Low pensions'!I52</f>
        <v>19613202.3161754</v>
      </c>
      <c r="G52" s="55" t="n">
        <f aca="false">'Low pensions'!K52</f>
        <v>636795.29931605</v>
      </c>
      <c r="H52" s="55" t="n">
        <f aca="false">'Low pensions'!V52</f>
        <v>3503459.85184847</v>
      </c>
      <c r="I52" s="55" t="n">
        <f aca="false">'Low pensions'!M52</f>
        <v>19694.6999788469</v>
      </c>
      <c r="J52" s="55" t="n">
        <f aca="false">'Low pensions'!W52</f>
        <v>108354.428407685</v>
      </c>
      <c r="K52" s="8"/>
      <c r="L52" s="55" t="n">
        <f aca="false">'Low pensions'!N52</f>
        <v>2835420.08911889</v>
      </c>
      <c r="M52" s="42"/>
      <c r="N52" s="55" t="n">
        <f aca="false">'Low pensions'!L52</f>
        <v>855591.180571754</v>
      </c>
      <c r="O52" s="8"/>
      <c r="P52" s="55" t="n">
        <f aca="false">'Low pensions'!X52</f>
        <v>19420218.5567538</v>
      </c>
      <c r="Q52" s="42"/>
      <c r="R52" s="55" t="n">
        <f aca="false">'Low SIPA income'!G47</f>
        <v>14650618.4421202</v>
      </c>
      <c r="S52" s="42"/>
      <c r="T52" s="55" t="n">
        <f aca="false">'Low SIPA income'!J47</f>
        <v>56017909.4074531</v>
      </c>
      <c r="U52" s="8"/>
      <c r="V52" s="55" t="n">
        <f aca="false">'Low SIPA income'!F47</f>
        <v>130960.019673983</v>
      </c>
      <c r="W52" s="42"/>
      <c r="X52" s="55" t="n">
        <f aca="false">'Low SIPA income'!M47</f>
        <v>328933.812599693</v>
      </c>
      <c r="Y52" s="8"/>
      <c r="Z52" s="8" t="n">
        <f aca="false">R52+V52-N52-L52-F52</f>
        <v>-8522635.1240719</v>
      </c>
      <c r="AA52" s="8"/>
      <c r="AB52" s="8" t="n">
        <f aca="false">T52-P52-D52</f>
        <v>-71308361.462665</v>
      </c>
      <c r="AC52" s="23"/>
      <c r="AD52" s="8"/>
      <c r="AE52" s="8"/>
      <c r="AF52" s="8" t="n">
        <f aca="false">BA52/100*AF25</f>
        <v>5925893980.11316</v>
      </c>
      <c r="AG52" s="43" t="n">
        <f aca="false">(AF52-AF51)/AF51</f>
        <v>-0.000994105437641104</v>
      </c>
      <c r="AH52" s="43"/>
      <c r="AI52" s="43" t="n">
        <f aca="false">AB52/AF52</f>
        <v>-0.0120333508668853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 t="n">
        <v>11881635</v>
      </c>
      <c r="AV52" s="7"/>
      <c r="AW52" s="7" t="n">
        <f aca="false">(AU52-AU51)/AU51</f>
        <v>-1.08569737624817E-005</v>
      </c>
      <c r="AX52" s="11" t="n">
        <v>6522.9816613145</v>
      </c>
      <c r="AY52" s="43" t="n">
        <f aca="false">(AX52-AX51)/AX51</f>
        <v>-0.000983259139097227</v>
      </c>
      <c r="AZ52" s="7" t="n">
        <f aca="false">AZ51*((1+AY52))</f>
        <v>97.0373655848973</v>
      </c>
      <c r="BA52" s="7" t="n">
        <f aca="false">BA51*(1+AW52)*(1+AY52)</f>
        <v>103.112383290861</v>
      </c>
      <c r="BB52" s="7"/>
      <c r="BC52" s="43" t="n">
        <f aca="false">T59/AF59</f>
        <v>0.0111067042792235</v>
      </c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5" t="n">
        <f aca="false">'Low pensions'!Q53</f>
        <v>108233894.746617</v>
      </c>
      <c r="E53" s="8"/>
      <c r="F53" s="42" t="n">
        <f aca="false">'Low pensions'!I53</f>
        <v>19672791.5591639</v>
      </c>
      <c r="G53" s="55" t="n">
        <f aca="false">'Low pensions'!K53</f>
        <v>697465.340377245</v>
      </c>
      <c r="H53" s="55" t="n">
        <f aca="false">'Low pensions'!V53</f>
        <v>3837248.51721109</v>
      </c>
      <c r="I53" s="55" t="n">
        <f aca="false">'Low pensions'!M53</f>
        <v>21571.093001358</v>
      </c>
      <c r="J53" s="55" t="n">
        <f aca="false">'Low pensions'!W53</f>
        <v>118677.789192095</v>
      </c>
      <c r="K53" s="8"/>
      <c r="L53" s="55" t="n">
        <f aca="false">'Low pensions'!N53</f>
        <v>2832089.5427491</v>
      </c>
      <c r="M53" s="42"/>
      <c r="N53" s="55" t="n">
        <f aca="false">'Low pensions'!L53</f>
        <v>859762.088179544</v>
      </c>
      <c r="O53" s="8"/>
      <c r="P53" s="55" t="n">
        <f aca="false">'Low pensions'!X53</f>
        <v>19425883.4388495</v>
      </c>
      <c r="Q53" s="42"/>
      <c r="R53" s="55" t="n">
        <f aca="false">'Low SIPA income'!G48</f>
        <v>17227581.9074977</v>
      </c>
      <c r="S53" s="42"/>
      <c r="T53" s="55" t="n">
        <f aca="false">'Low SIPA income'!J48</f>
        <v>65871152.5671282</v>
      </c>
      <c r="U53" s="8"/>
      <c r="V53" s="55" t="n">
        <f aca="false">'Low SIPA income'!F48</f>
        <v>128235.205561753</v>
      </c>
      <c r="W53" s="42"/>
      <c r="X53" s="55" t="n">
        <f aca="false">'Low SIPA income'!M48</f>
        <v>322089.865135478</v>
      </c>
      <c r="Y53" s="8"/>
      <c r="Z53" s="8" t="n">
        <f aca="false">R53+V53-N53-L53-F53</f>
        <v>-6008826.07703307</v>
      </c>
      <c r="AA53" s="8"/>
      <c r="AB53" s="8" t="n">
        <f aca="false">T53-P53-D53</f>
        <v>-61788625.6183388</v>
      </c>
      <c r="AC53" s="23"/>
      <c r="AD53" s="8"/>
      <c r="AE53" s="8"/>
      <c r="AF53" s="8" t="n">
        <f aca="false">BA53/100*AF25</f>
        <v>5938845578.97218</v>
      </c>
      <c r="AG53" s="43" t="n">
        <f aca="false">(AF53-AF52)/AF52</f>
        <v>0.00218559408968343</v>
      </c>
      <c r="AH53" s="43" t="n">
        <f aca="false">(AF53-AF49)/AF49</f>
        <v>0.00734568929124742</v>
      </c>
      <c r="AI53" s="43" t="n">
        <f aca="false">AB53/AF53</f>
        <v>-0.0104041475395682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 t="n">
        <v>11877882</v>
      </c>
      <c r="AV53" s="7"/>
      <c r="AW53" s="7" t="n">
        <f aca="false">(AU53-AU52)/AU52</f>
        <v>-0.000315865619504386</v>
      </c>
      <c r="AX53" s="11" t="n">
        <v>6539.3037927242</v>
      </c>
      <c r="AY53" s="43" t="n">
        <f aca="false">(AX53-AX52)/AX52</f>
        <v>0.00250225008396096</v>
      </c>
      <c r="AZ53" s="7" t="n">
        <f aca="false">AZ52*((1+AY53))</f>
        <v>97.2801773410794</v>
      </c>
      <c r="BA53" s="7" t="n">
        <f aca="false">BA52*(1+AW53)*(1+AY53)</f>
        <v>103.337745106355</v>
      </c>
      <c r="BB53" s="7"/>
      <c r="BC53" s="43" t="n">
        <f aca="false">T60/AF60</f>
        <v>0.00950481565324363</v>
      </c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4" t="n">
        <f aca="false">'Low pensions'!Q54</f>
        <v>108832057.150484</v>
      </c>
      <c r="E54" s="6"/>
      <c r="F54" s="35" t="n">
        <f aca="false">'Low pensions'!I54</f>
        <v>19781514.6566496</v>
      </c>
      <c r="G54" s="54" t="n">
        <f aca="false">'Low pensions'!K54</f>
        <v>760926.301340245</v>
      </c>
      <c r="H54" s="54" t="n">
        <f aca="false">'Low pensions'!V54</f>
        <v>4186392.00041895</v>
      </c>
      <c r="I54" s="54" t="n">
        <f aca="false">'Low pensions'!M54</f>
        <v>23533.803134234</v>
      </c>
      <c r="J54" s="54" t="n">
        <f aca="false">'Low pensions'!W54</f>
        <v>129476.041250069</v>
      </c>
      <c r="K54" s="6"/>
      <c r="L54" s="54" t="n">
        <f aca="false">'Low pensions'!N54</f>
        <v>3419608.19734808</v>
      </c>
      <c r="M54" s="35"/>
      <c r="N54" s="54" t="n">
        <f aca="false">'Low pensions'!L54</f>
        <v>867311.017836265</v>
      </c>
      <c r="O54" s="6"/>
      <c r="P54" s="54" t="n">
        <f aca="false">'Low pensions'!X54</f>
        <v>22516052.5141868</v>
      </c>
      <c r="Q54" s="35"/>
      <c r="R54" s="54" t="n">
        <f aca="false">'Low SIPA income'!G49</f>
        <v>14552358.8022176</v>
      </c>
      <c r="S54" s="35"/>
      <c r="T54" s="54" t="n">
        <f aca="false">'Low SIPA income'!J49</f>
        <v>55642205.1579553</v>
      </c>
      <c r="U54" s="6"/>
      <c r="V54" s="54" t="n">
        <f aca="false">'Low SIPA income'!F49</f>
        <v>128019.635093467</v>
      </c>
      <c r="W54" s="35"/>
      <c r="X54" s="54" t="n">
        <f aca="false">'Low SIPA income'!M49</f>
        <v>321548.414269835</v>
      </c>
      <c r="Y54" s="6"/>
      <c r="Z54" s="6" t="n">
        <f aca="false">R54+V54-N54-L54-F54</f>
        <v>-9388055.43452286</v>
      </c>
      <c r="AA54" s="6"/>
      <c r="AB54" s="6" t="n">
        <f aca="false">T54-P54-D54</f>
        <v>-75705904.5067154</v>
      </c>
      <c r="AC54" s="23"/>
      <c r="AD54" s="6"/>
      <c r="AE54" s="6"/>
      <c r="AF54" s="6" t="n">
        <f aca="false">BA54/100*AF25</f>
        <v>5957779663.78067</v>
      </c>
      <c r="AG54" s="36" t="n">
        <f aca="false">(AF54-AF53)/AF53</f>
        <v>0.0031881759774195</v>
      </c>
      <c r="AH54" s="36"/>
      <c r="AI54" s="36" t="n">
        <f aca="false">AB54/AF54</f>
        <v>-0.012707066856963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 t="n">
        <v>11916429</v>
      </c>
      <c r="AV54" s="5"/>
      <c r="AW54" s="5" t="n">
        <f aca="false">(AU54-AU53)/AU53</f>
        <v>0.00324527554659997</v>
      </c>
      <c r="AX54" s="10" t="n">
        <v>6538.9316091332</v>
      </c>
      <c r="AY54" s="36" t="n">
        <f aca="false">(AX54-AX53)/AX53</f>
        <v>-5.69148647619289E-005</v>
      </c>
      <c r="AZ54" s="5" t="n">
        <f aca="false">AZ53*((1+AY54))</f>
        <v>97.2746406529421</v>
      </c>
      <c r="BA54" s="5" t="n">
        <f aca="false">BA53*(1+AW54)*(1+AY54)</f>
        <v>103.667204022864</v>
      </c>
      <c r="BB54" s="5"/>
      <c r="BC54" s="36" t="n">
        <f aca="false">T61/AF61</f>
        <v>0.011124636320978</v>
      </c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5" t="n">
        <f aca="false">'Low pensions'!Q55</f>
        <v>109801533.20699</v>
      </c>
      <c r="E55" s="8"/>
      <c r="F55" s="42" t="n">
        <f aca="false">'Low pensions'!I55</f>
        <v>19957728.4058258</v>
      </c>
      <c r="G55" s="55" t="n">
        <f aca="false">'Low pensions'!K55</f>
        <v>846166.735712303</v>
      </c>
      <c r="H55" s="55" t="n">
        <f aca="false">'Low pensions'!V55</f>
        <v>4655359.7203399</v>
      </c>
      <c r="I55" s="55" t="n">
        <f aca="false">'Low pensions'!M55</f>
        <v>26170.105228215</v>
      </c>
      <c r="J55" s="55" t="n">
        <f aca="false">'Low pensions'!W55</f>
        <v>143980.197536283</v>
      </c>
      <c r="K55" s="8"/>
      <c r="L55" s="55" t="n">
        <f aca="false">'Low pensions'!N55</f>
        <v>2848128.82345751</v>
      </c>
      <c r="M55" s="42"/>
      <c r="N55" s="55" t="n">
        <f aca="false">'Low pensions'!L55</f>
        <v>877589.754074089</v>
      </c>
      <c r="O55" s="8"/>
      <c r="P55" s="55" t="n">
        <f aca="false">'Low pensions'!X55</f>
        <v>19607193.900433</v>
      </c>
      <c r="Q55" s="42"/>
      <c r="R55" s="55" t="n">
        <f aca="false">'Low SIPA income'!G50</f>
        <v>17017149.0362044</v>
      </c>
      <c r="S55" s="42"/>
      <c r="T55" s="55" t="n">
        <f aca="false">'Low SIPA income'!J50</f>
        <v>65066544.2451636</v>
      </c>
      <c r="U55" s="8"/>
      <c r="V55" s="55" t="n">
        <f aca="false">'Low SIPA income'!F50</f>
        <v>130900.871609579</v>
      </c>
      <c r="W55" s="42"/>
      <c r="X55" s="55" t="n">
        <f aca="false">'Low SIPA income'!M50</f>
        <v>328785.24971477</v>
      </c>
      <c r="Y55" s="8"/>
      <c r="Z55" s="8" t="n">
        <f aca="false">R55+V55-N55-L55-F55</f>
        <v>-6535397.07554342</v>
      </c>
      <c r="AA55" s="8"/>
      <c r="AB55" s="8" t="n">
        <f aca="false">T55-P55-D55</f>
        <v>-64342182.8622595</v>
      </c>
      <c r="AC55" s="23"/>
      <c r="AD55" s="8"/>
      <c r="AE55" s="8"/>
      <c r="AF55" s="8" t="n">
        <f aca="false">BA55/100*AF25</f>
        <v>5958031276.97234</v>
      </c>
      <c r="AG55" s="43" t="n">
        <f aca="false">(AF55-AF54)/AF54</f>
        <v>4.2232711827843E-005</v>
      </c>
      <c r="AH55" s="43"/>
      <c r="AI55" s="43" t="n">
        <f aca="false">AB55/AF55</f>
        <v>-0.0107992354976283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 t="n">
        <v>11925014</v>
      </c>
      <c r="AV55" s="7"/>
      <c r="AW55" s="7" t="n">
        <f aca="false">(AU55-AU54)/AU54</f>
        <v>0.000720433948794559</v>
      </c>
      <c r="AX55" s="11" t="n">
        <v>6534.5000902441</v>
      </c>
      <c r="AY55" s="43" t="n">
        <f aca="false">(AX55-AX54)/AX54</f>
        <v>-0.000677712989521228</v>
      </c>
      <c r="AZ55" s="7" t="n">
        <f aca="false">AZ54*((1+AY55))</f>
        <v>97.2087163654205</v>
      </c>
      <c r="BA55" s="7" t="n">
        <f aca="false">BA54*(1+AW55)*(1+AY55)</f>
        <v>103.671582170017</v>
      </c>
      <c r="BB55" s="7"/>
      <c r="BC55" s="43" t="n">
        <f aca="false">T62/AF62</f>
        <v>0.00938607988394359</v>
      </c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5" t="n">
        <f aca="false">'Low pensions'!Q56</f>
        <v>111045544.59477</v>
      </c>
      <c r="E56" s="8"/>
      <c r="F56" s="42" t="n">
        <f aca="false">'Low pensions'!I56</f>
        <v>20183842.2011975</v>
      </c>
      <c r="G56" s="55" t="n">
        <f aca="false">'Low pensions'!K56</f>
        <v>915222.76493612</v>
      </c>
      <c r="H56" s="55" t="n">
        <f aca="false">'Low pensions'!V56</f>
        <v>5035285.61830675</v>
      </c>
      <c r="I56" s="55" t="n">
        <f aca="false">'Low pensions'!M56</f>
        <v>28305.858709365</v>
      </c>
      <c r="J56" s="55" t="n">
        <f aca="false">'Low pensions'!W56</f>
        <v>155730.483040418</v>
      </c>
      <c r="K56" s="8"/>
      <c r="L56" s="55" t="n">
        <f aca="false">'Low pensions'!N56</f>
        <v>2846753.76435045</v>
      </c>
      <c r="M56" s="42"/>
      <c r="N56" s="55" t="n">
        <f aca="false">'Low pensions'!L56</f>
        <v>889332.907208536</v>
      </c>
      <c r="O56" s="8"/>
      <c r="P56" s="55" t="n">
        <f aca="false">'Low pensions'!X56</f>
        <v>19664666.0759451</v>
      </c>
      <c r="Q56" s="42"/>
      <c r="R56" s="55" t="n">
        <f aca="false">'Low SIPA income'!G51</f>
        <v>14583103.7100575</v>
      </c>
      <c r="S56" s="42"/>
      <c r="T56" s="55" t="n">
        <f aca="false">'Low SIPA income'!J51</f>
        <v>55759760.9777948</v>
      </c>
      <c r="U56" s="8"/>
      <c r="V56" s="55" t="n">
        <f aca="false">'Low SIPA income'!F51</f>
        <v>130819.561679369</v>
      </c>
      <c r="W56" s="42"/>
      <c r="X56" s="55" t="n">
        <f aca="false">'Low SIPA income'!M51</f>
        <v>328581.022612386</v>
      </c>
      <c r="Y56" s="8"/>
      <c r="Z56" s="8" t="n">
        <f aca="false">R56+V56-N56-L56-F56</f>
        <v>-9206005.60101955</v>
      </c>
      <c r="AA56" s="8"/>
      <c r="AB56" s="8" t="n">
        <f aca="false">T56-P56-D56</f>
        <v>-74950449.6929202</v>
      </c>
      <c r="AC56" s="23"/>
      <c r="AD56" s="8"/>
      <c r="AE56" s="8"/>
      <c r="AF56" s="8" t="n">
        <f aca="false">BA56/100*AF25</f>
        <v>5936462801.2719</v>
      </c>
      <c r="AG56" s="43" t="n">
        <f aca="false">(AF56-AF55)/AF55</f>
        <v>-0.00362006755214567</v>
      </c>
      <c r="AH56" s="43"/>
      <c r="AI56" s="43" t="n">
        <f aca="false">AB56/AF56</f>
        <v>-0.0126254391212326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 t="n">
        <v>11932895</v>
      </c>
      <c r="AV56" s="7"/>
      <c r="AW56" s="7" t="n">
        <f aca="false">(AU56-AU55)/AU55</f>
        <v>0.000660879727269083</v>
      </c>
      <c r="AX56" s="11" t="n">
        <v>6506.5447150012</v>
      </c>
      <c r="AY56" s="43" t="n">
        <f aca="false">(AX56-AX55)/AX55</f>
        <v>-0.00427811995666463</v>
      </c>
      <c r="AZ56" s="7" t="n">
        <f aca="false">AZ55*((1+AY56))</f>
        <v>96.7928458159759</v>
      </c>
      <c r="BA56" s="7" t="n">
        <f aca="false">BA55*(1+AW56)*(1+AY56)</f>
        <v>103.296284039324</v>
      </c>
      <c r="BB56" s="7"/>
      <c r="BC56" s="43" t="n">
        <f aca="false">T63/AF63</f>
        <v>0.0110071661895211</v>
      </c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5" t="n">
        <f aca="false">'Low pensions'!Q57</f>
        <v>111541262.148317</v>
      </c>
      <c r="E57" s="8"/>
      <c r="F57" s="42" t="n">
        <f aca="false">'Low pensions'!I57</f>
        <v>20273944.7344749</v>
      </c>
      <c r="G57" s="55" t="n">
        <f aca="false">'Low pensions'!K57</f>
        <v>986979.908332979</v>
      </c>
      <c r="H57" s="55" t="n">
        <f aca="false">'Low pensions'!V57</f>
        <v>5430072.24949615</v>
      </c>
      <c r="I57" s="55" t="n">
        <f aca="false">'Low pensions'!M57</f>
        <v>30525.1518041111</v>
      </c>
      <c r="J57" s="55" t="n">
        <f aca="false">'Low pensions'!W57</f>
        <v>167940.378850387</v>
      </c>
      <c r="K57" s="8"/>
      <c r="L57" s="55" t="n">
        <f aca="false">'Low pensions'!N57</f>
        <v>2846289.55595091</v>
      </c>
      <c r="M57" s="42"/>
      <c r="N57" s="55" t="n">
        <f aca="false">'Low pensions'!L57</f>
        <v>895936.761639986</v>
      </c>
      <c r="O57" s="8"/>
      <c r="P57" s="55" t="n">
        <f aca="false">'Low pensions'!X57</f>
        <v>19698589.7549829</v>
      </c>
      <c r="Q57" s="42"/>
      <c r="R57" s="55" t="n">
        <f aca="false">'Low SIPA income'!G52</f>
        <v>16994610.1608763</v>
      </c>
      <c r="S57" s="42"/>
      <c r="T57" s="55" t="n">
        <f aca="false">'Low SIPA income'!J52</f>
        <v>64980364.901864</v>
      </c>
      <c r="U57" s="8"/>
      <c r="V57" s="55" t="n">
        <f aca="false">'Low SIPA income'!F52</f>
        <v>133357.836328991</v>
      </c>
      <c r="W57" s="42"/>
      <c r="X57" s="55" t="n">
        <f aca="false">'Low SIPA income'!M52</f>
        <v>334956.436727349</v>
      </c>
      <c r="Y57" s="8"/>
      <c r="Z57" s="8" t="n">
        <f aca="false">R57+V57-N57-L57-F57</f>
        <v>-6888203.05486052</v>
      </c>
      <c r="AA57" s="8"/>
      <c r="AB57" s="8" t="n">
        <f aca="false">T57-P57-D57</f>
        <v>-66259487.001436</v>
      </c>
      <c r="AC57" s="23"/>
      <c r="AD57" s="8"/>
      <c r="AE57" s="8"/>
      <c r="AF57" s="8" t="n">
        <f aca="false">BA57/100*AF25</f>
        <v>5957130022.91414</v>
      </c>
      <c r="AG57" s="43" t="n">
        <f aca="false">(AF57-AF56)/AF56</f>
        <v>0.00348140337673906</v>
      </c>
      <c r="AH57" s="43" t="n">
        <f aca="false">(AF57-AF53)/AF53</f>
        <v>0.00307878756886604</v>
      </c>
      <c r="AI57" s="43" t="n">
        <f aca="false">AB57/AF57</f>
        <v>-0.0111227196227997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 t="n">
        <v>11994521</v>
      </c>
      <c r="AV57" s="7"/>
      <c r="AW57" s="7" t="n">
        <f aca="false">(AU57-AU56)/AU56</f>
        <v>0.00516437964131923</v>
      </c>
      <c r="AX57" s="11" t="n">
        <v>6495.6506159448</v>
      </c>
      <c r="AY57" s="43" t="n">
        <f aca="false">(AX57-AX56)/AX56</f>
        <v>-0.00167432939195557</v>
      </c>
      <c r="AZ57" s="7" t="n">
        <f aca="false">AZ56*((1+AY57))</f>
        <v>96.6307827092952</v>
      </c>
      <c r="BA57" s="7" t="n">
        <f aca="false">BA56*(1+AW57)*(1+AY57)</f>
        <v>103.655900071383</v>
      </c>
      <c r="BB57" s="7"/>
      <c r="BC57" s="43" t="n">
        <f aca="false">T64/AF64</f>
        <v>0.00947493621732018</v>
      </c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4" t="n">
        <f aca="false">'Low pensions'!Q58</f>
        <v>111744773.453037</v>
      </c>
      <c r="E58" s="6"/>
      <c r="F58" s="35" t="n">
        <f aca="false">'Low pensions'!I58</f>
        <v>20310935.3231168</v>
      </c>
      <c r="G58" s="54" t="n">
        <f aca="false">'Low pensions'!K58</f>
        <v>1092393.78527263</v>
      </c>
      <c r="H58" s="54" t="n">
        <f aca="false">'Low pensions'!V58</f>
        <v>6010028.29829617</v>
      </c>
      <c r="I58" s="54" t="n">
        <f aca="false">'Low pensions'!M58</f>
        <v>33785.3748022502</v>
      </c>
      <c r="J58" s="54" t="n">
        <f aca="false">'Low pensions'!W58</f>
        <v>185877.163864851</v>
      </c>
      <c r="K58" s="6"/>
      <c r="L58" s="54" t="n">
        <f aca="false">'Low pensions'!N58</f>
        <v>3361547.40357416</v>
      </c>
      <c r="M58" s="35"/>
      <c r="N58" s="54" t="n">
        <f aca="false">'Low pensions'!L58</f>
        <v>899331.265129749</v>
      </c>
      <c r="O58" s="6"/>
      <c r="P58" s="54" t="n">
        <f aca="false">'Low pensions'!X58</f>
        <v>22390940.7323929</v>
      </c>
      <c r="Q58" s="35"/>
      <c r="R58" s="54" t="n">
        <f aca="false">'Low SIPA income'!G53</f>
        <v>14743175.150958</v>
      </c>
      <c r="S58" s="35"/>
      <c r="T58" s="54" t="n">
        <f aca="false">'Low SIPA income'!J53</f>
        <v>56371808.0057416</v>
      </c>
      <c r="U58" s="6"/>
      <c r="V58" s="54" t="n">
        <f aca="false">'Low SIPA income'!F53</f>
        <v>131231.789826303</v>
      </c>
      <c r="W58" s="35"/>
      <c r="X58" s="54" t="n">
        <f aca="false">'Low SIPA income'!M53</f>
        <v>329616.420868812</v>
      </c>
      <c r="Y58" s="6"/>
      <c r="Z58" s="6" t="n">
        <f aca="false">R58+V58-N58-L58-F58</f>
        <v>-9697407.05103639</v>
      </c>
      <c r="AA58" s="6"/>
      <c r="AB58" s="6" t="n">
        <f aca="false">T58-P58-D58</f>
        <v>-77763906.1796879</v>
      </c>
      <c r="AC58" s="23"/>
      <c r="AD58" s="6"/>
      <c r="AE58" s="6"/>
      <c r="AF58" s="6" t="n">
        <f aca="false">BA58/100*AF25</f>
        <v>5966708822.62205</v>
      </c>
      <c r="AG58" s="36" t="n">
        <f aca="false">(AF58-AF57)/AF57</f>
        <v>0.00160795545355964</v>
      </c>
      <c r="AH58" s="36"/>
      <c r="AI58" s="36" t="n">
        <f aca="false">AB58/AF58</f>
        <v>-0.0130329648205482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 t="n">
        <v>12018877</v>
      </c>
      <c r="AV58" s="5"/>
      <c r="AW58" s="5" t="n">
        <f aca="false">(AU58-AU57)/AU57</f>
        <v>0.00203059380195341</v>
      </c>
      <c r="AX58" s="10" t="n">
        <v>6492.9108682115</v>
      </c>
      <c r="AY58" s="36" t="n">
        <f aca="false">(AX58-AX57)/AX57</f>
        <v>-0.000421781880721003</v>
      </c>
      <c r="AZ58" s="5" t="n">
        <f aca="false">AZ57*((1+AY58))</f>
        <v>96.5900255960285</v>
      </c>
      <c r="BA58" s="5" t="n">
        <f aca="false">BA57*(1+AW58)*(1+AY58)</f>
        <v>103.822574141196</v>
      </c>
      <c r="BB58" s="5"/>
      <c r="BC58" s="36" t="n">
        <f aca="false">T65/AF65</f>
        <v>0.0110553709900481</v>
      </c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5" t="n">
        <f aca="false">'Low pensions'!Q59</f>
        <v>112194715.78901</v>
      </c>
      <c r="E59" s="8"/>
      <c r="F59" s="42" t="n">
        <f aca="false">'Low pensions'!I59</f>
        <v>20392717.6687485</v>
      </c>
      <c r="G59" s="55" t="n">
        <f aca="false">'Low pensions'!K59</f>
        <v>1149071.85422826</v>
      </c>
      <c r="H59" s="55" t="n">
        <f aca="false">'Low pensions'!V59</f>
        <v>6321854.31095616</v>
      </c>
      <c r="I59" s="55" t="n">
        <f aca="false">'Low pensions'!M59</f>
        <v>35538.30476995</v>
      </c>
      <c r="J59" s="55" t="n">
        <f aca="false">'Low pensions'!W59</f>
        <v>195521.267349181</v>
      </c>
      <c r="K59" s="8"/>
      <c r="L59" s="55" t="n">
        <f aca="false">'Low pensions'!N59</f>
        <v>2785107.39643975</v>
      </c>
      <c r="M59" s="42"/>
      <c r="N59" s="55" t="n">
        <f aca="false">'Low pensions'!L59</f>
        <v>904869.299030747</v>
      </c>
      <c r="O59" s="8"/>
      <c r="P59" s="55" t="n">
        <f aca="false">'Low pensions'!X59</f>
        <v>19430259.4236311</v>
      </c>
      <c r="Q59" s="42"/>
      <c r="R59" s="55" t="n">
        <f aca="false">'Low SIPA income'!G54</f>
        <v>17233531.0864817</v>
      </c>
      <c r="S59" s="42"/>
      <c r="T59" s="55" t="n">
        <f aca="false">'Low SIPA income'!J54</f>
        <v>65893899.7685992</v>
      </c>
      <c r="U59" s="8"/>
      <c r="V59" s="55" t="n">
        <f aca="false">'Low SIPA income'!F54</f>
        <v>133974.935033079</v>
      </c>
      <c r="W59" s="42"/>
      <c r="X59" s="55" t="n">
        <f aca="false">'Low SIPA income'!M54</f>
        <v>336506.410757525</v>
      </c>
      <c r="Y59" s="8"/>
      <c r="Z59" s="8" t="n">
        <f aca="false">R59+V59-N59-L59-F59</f>
        <v>-6715188.34270421</v>
      </c>
      <c r="AA59" s="8"/>
      <c r="AB59" s="8" t="n">
        <f aca="false">T59-P59-D59</f>
        <v>-65731075.4440414</v>
      </c>
      <c r="AC59" s="23"/>
      <c r="AD59" s="8"/>
      <c r="AE59" s="8"/>
      <c r="AF59" s="8" t="n">
        <f aca="false">BA59/100*AF25</f>
        <v>5932804017.46735</v>
      </c>
      <c r="AG59" s="43" t="n">
        <f aca="false">(AF59-AF58)/AF58</f>
        <v>-0.00568232943195515</v>
      </c>
      <c r="AH59" s="43"/>
      <c r="AI59" s="43" t="n">
        <f aca="false">AB59/AF59</f>
        <v>-0.0110792595289708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 t="n">
        <v>11960995</v>
      </c>
      <c r="AV59" s="7"/>
      <c r="AW59" s="7" t="n">
        <f aca="false">(AU59-AU58)/AU58</f>
        <v>-0.00481592414998506</v>
      </c>
      <c r="AX59" s="11" t="n">
        <v>6487.2581528917</v>
      </c>
      <c r="AY59" s="43" t="n">
        <f aca="false">(AX59-AX58)/AX58</f>
        <v>-0.000870598015980066</v>
      </c>
      <c r="AZ59" s="7" t="n">
        <f aca="false">AZ58*((1+AY59))</f>
        <v>96.5059345113812</v>
      </c>
      <c r="BA59" s="7" t="n">
        <f aca="false">BA58*(1+AW59)*(1+AY59)</f>
        <v>103.232620072453</v>
      </c>
      <c r="BB59" s="7"/>
      <c r="BC59" s="43" t="n">
        <f aca="false">T66/AF66</f>
        <v>0.00938365840813039</v>
      </c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5" t="n">
        <f aca="false">'Low pensions'!Q60</f>
        <v>112508931.513303</v>
      </c>
      <c r="E60" s="8"/>
      <c r="F60" s="42" t="n">
        <f aca="false">'Low pensions'!I60</f>
        <v>20449830.0960812</v>
      </c>
      <c r="G60" s="55" t="n">
        <f aca="false">'Low pensions'!K60</f>
        <v>1178364.70811632</v>
      </c>
      <c r="H60" s="55" t="n">
        <f aca="false">'Low pensions'!V60</f>
        <v>6483014.9502591</v>
      </c>
      <c r="I60" s="55" t="n">
        <f aca="false">'Low pensions'!M60</f>
        <v>36444.26932319</v>
      </c>
      <c r="J60" s="55" t="n">
        <f aca="false">'Low pensions'!W60</f>
        <v>200505.617018349</v>
      </c>
      <c r="K60" s="8"/>
      <c r="L60" s="55" t="n">
        <f aca="false">'Low pensions'!N60</f>
        <v>2831149.44871933</v>
      </c>
      <c r="M60" s="42"/>
      <c r="N60" s="55" t="n">
        <f aca="false">'Low pensions'!L60</f>
        <v>908575.648339108</v>
      </c>
      <c r="O60" s="8"/>
      <c r="P60" s="55" t="n">
        <f aca="false">'Low pensions'!X60</f>
        <v>19689563.0921293</v>
      </c>
      <c r="Q60" s="42"/>
      <c r="R60" s="55" t="n">
        <f aca="false">'Low SIPA income'!G55</f>
        <v>14749003.7481614</v>
      </c>
      <c r="S60" s="42"/>
      <c r="T60" s="55" t="n">
        <f aca="false">'Low SIPA income'!J55</f>
        <v>56394094.1523233</v>
      </c>
      <c r="U60" s="8"/>
      <c r="V60" s="55" t="n">
        <f aca="false">'Low SIPA income'!F55</f>
        <v>131529.912655296</v>
      </c>
      <c r="W60" s="42"/>
      <c r="X60" s="55" t="n">
        <f aca="false">'Low SIPA income'!M55</f>
        <v>330365.219464046</v>
      </c>
      <c r="Y60" s="8"/>
      <c r="Z60" s="8" t="n">
        <f aca="false">R60+V60-N60-L60-F60</f>
        <v>-9309021.53232293</v>
      </c>
      <c r="AA60" s="8"/>
      <c r="AB60" s="8" t="n">
        <f aca="false">T60-P60-D60</f>
        <v>-75804400.4531095</v>
      </c>
      <c r="AC60" s="23"/>
      <c r="AD60" s="8"/>
      <c r="AE60" s="8"/>
      <c r="AF60" s="8" t="n">
        <f aca="false">BA60/100*AF25</f>
        <v>5933212827.02397</v>
      </c>
      <c r="AG60" s="43" t="n">
        <f aca="false">(AF60-AF59)/AF59</f>
        <v>6.8906634268564E-005</v>
      </c>
      <c r="AH60" s="43"/>
      <c r="AI60" s="43" t="n">
        <f aca="false">AB60/AF60</f>
        <v>-0.0127762820352312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 t="n">
        <v>12005192</v>
      </c>
      <c r="AV60" s="7"/>
      <c r="AW60" s="7" t="n">
        <f aca="false">(AU60-AU59)/AU59</f>
        <v>0.00369509392822253</v>
      </c>
      <c r="AX60" s="11" t="n">
        <v>6463.8207432352</v>
      </c>
      <c r="AY60" s="43" t="n">
        <f aca="false">(AX60-AX59)/AX59</f>
        <v>-0.00361283751997021</v>
      </c>
      <c r="AZ60" s="7" t="n">
        <f aca="false">AZ59*((1+AY60))</f>
        <v>96.1572742502787</v>
      </c>
      <c r="BA60" s="7" t="n">
        <f aca="false">BA59*(1+AW60)*(1+AY60)</f>
        <v>103.239733484848</v>
      </c>
      <c r="BB60" s="7"/>
      <c r="BC60" s="43" t="n">
        <f aca="false">T67/AF67</f>
        <v>0.0109107308714202</v>
      </c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5" t="n">
        <f aca="false">'Low pensions'!Q61</f>
        <v>112658190.371237</v>
      </c>
      <c r="E61" s="8"/>
      <c r="F61" s="42" t="n">
        <f aca="false">'Low pensions'!I61</f>
        <v>20476959.6603214</v>
      </c>
      <c r="G61" s="55" t="n">
        <f aca="false">'Low pensions'!K61</f>
        <v>1234509.13693132</v>
      </c>
      <c r="H61" s="55" t="n">
        <f aca="false">'Low pensions'!V61</f>
        <v>6791905.03231464</v>
      </c>
      <c r="I61" s="55" t="n">
        <f aca="false">'Low pensions'!M61</f>
        <v>38180.69495664</v>
      </c>
      <c r="J61" s="55" t="n">
        <f aca="false">'Low pensions'!W61</f>
        <v>210058.918525202</v>
      </c>
      <c r="K61" s="8"/>
      <c r="L61" s="55" t="n">
        <f aca="false">'Low pensions'!N61</f>
        <v>2756635.27589246</v>
      </c>
      <c r="M61" s="42"/>
      <c r="N61" s="55" t="n">
        <f aca="false">'Low pensions'!L61</f>
        <v>911207.028516557</v>
      </c>
      <c r="O61" s="8"/>
      <c r="P61" s="55" t="n">
        <f aca="false">'Low pensions'!X61</f>
        <v>19317385.7724589</v>
      </c>
      <c r="Q61" s="42"/>
      <c r="R61" s="55" t="n">
        <f aca="false">'Low SIPA income'!G56</f>
        <v>17293522.1239306</v>
      </c>
      <c r="S61" s="42"/>
      <c r="T61" s="55" t="n">
        <f aca="false">'Low SIPA income'!J56</f>
        <v>66123280.69981</v>
      </c>
      <c r="U61" s="8"/>
      <c r="V61" s="55" t="n">
        <f aca="false">'Low SIPA income'!F56</f>
        <v>130369.988075492</v>
      </c>
      <c r="W61" s="42"/>
      <c r="X61" s="55" t="n">
        <f aca="false">'Low SIPA income'!M56</f>
        <v>327451.823335114</v>
      </c>
      <c r="Y61" s="8"/>
      <c r="Z61" s="8" t="n">
        <f aca="false">R61+V61-N61-L61-F61</f>
        <v>-6720909.85272435</v>
      </c>
      <c r="AA61" s="8"/>
      <c r="AB61" s="8" t="n">
        <f aca="false">T61-P61-D61</f>
        <v>-65852295.4438864</v>
      </c>
      <c r="AC61" s="23"/>
      <c r="AD61" s="8"/>
      <c r="AE61" s="8"/>
      <c r="AF61" s="8" t="n">
        <f aca="false">BA61/100*AF25</f>
        <v>5943859987.14578</v>
      </c>
      <c r="AG61" s="43" t="n">
        <f aca="false">(AF61-AF60)/AF60</f>
        <v>0.00179450163548991</v>
      </c>
      <c r="AH61" s="43" t="n">
        <f aca="false">(AF61-AF57)/AF57</f>
        <v>-0.00222758874110803</v>
      </c>
      <c r="AI61" s="43" t="n">
        <f aca="false">AB61/AF61</f>
        <v>-0.0110790455337607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 t="n">
        <v>11980958</v>
      </c>
      <c r="AV61" s="7"/>
      <c r="AW61" s="7" t="n">
        <f aca="false">(AU61-AU60)/AU60</f>
        <v>-0.00201862660755446</v>
      </c>
      <c r="AX61" s="11" t="n">
        <v>6488.5179751587</v>
      </c>
      <c r="AY61" s="43" t="n">
        <f aca="false">(AX61-AX60)/AX60</f>
        <v>0.00382084109454108</v>
      </c>
      <c r="AZ61" s="7" t="n">
        <f aca="false">AZ60*((1+AY61))</f>
        <v>96.5246759152732</v>
      </c>
      <c r="BA61" s="7" t="n">
        <f aca="false">BA60*(1+AW61)*(1+AY61)</f>
        <v>103.424997355435</v>
      </c>
      <c r="BB61" s="7"/>
      <c r="BC61" s="43" t="n">
        <f aca="false">T68/AF68</f>
        <v>0.00934357589311931</v>
      </c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4" t="n">
        <f aca="false">'Low pensions'!Q62</f>
        <v>112771513.325113</v>
      </c>
      <c r="E62" s="6"/>
      <c r="F62" s="35" t="n">
        <f aca="false">'Low pensions'!I62</f>
        <v>20497557.4486176</v>
      </c>
      <c r="G62" s="54" t="n">
        <f aca="false">'Low pensions'!K62</f>
        <v>1310605.22352773</v>
      </c>
      <c r="H62" s="54" t="n">
        <f aca="false">'Low pensions'!V62</f>
        <v>7210563.24879276</v>
      </c>
      <c r="I62" s="54" t="n">
        <f aca="false">'Low pensions'!M62</f>
        <v>40534.1821709701</v>
      </c>
      <c r="J62" s="54" t="n">
        <f aca="false">'Low pensions'!W62</f>
        <v>223007.110787457</v>
      </c>
      <c r="K62" s="6"/>
      <c r="L62" s="54" t="n">
        <f aca="false">'Low pensions'!N62</f>
        <v>3395986.11078239</v>
      </c>
      <c r="M62" s="35"/>
      <c r="N62" s="54" t="n">
        <f aca="false">'Low pensions'!L62</f>
        <v>913443.90272763</v>
      </c>
      <c r="O62" s="6"/>
      <c r="P62" s="54" t="n">
        <f aca="false">'Low pensions'!X62</f>
        <v>22647286.9159734</v>
      </c>
      <c r="Q62" s="35"/>
      <c r="R62" s="54" t="n">
        <f aca="false">'Low SIPA income'!G57</f>
        <v>14643238.2918231</v>
      </c>
      <c r="S62" s="35"/>
      <c r="T62" s="54" t="n">
        <f aca="false">'Low SIPA income'!J57</f>
        <v>55989690.7631418</v>
      </c>
      <c r="U62" s="6"/>
      <c r="V62" s="54" t="n">
        <f aca="false">'Low SIPA income'!F57</f>
        <v>134440.629139185</v>
      </c>
      <c r="W62" s="35"/>
      <c r="X62" s="54" t="n">
        <f aca="false">'Low SIPA income'!M57</f>
        <v>337676.100088727</v>
      </c>
      <c r="Y62" s="6"/>
      <c r="Z62" s="6" t="n">
        <f aca="false">R62+V62-N62-L62-F62</f>
        <v>-10029308.5411653</v>
      </c>
      <c r="AA62" s="6"/>
      <c r="AB62" s="6" t="n">
        <f aca="false">T62-P62-D62</f>
        <v>-79429109.4779447</v>
      </c>
      <c r="AC62" s="23"/>
      <c r="AD62" s="6"/>
      <c r="AE62" s="6"/>
      <c r="AF62" s="6" t="n">
        <f aca="false">BA62/100*AF25</f>
        <v>5965183703.46722</v>
      </c>
      <c r="AG62" s="36" t="n">
        <f aca="false">(AF62-AF61)/AF61</f>
        <v>0.00358751995631783</v>
      </c>
      <c r="AH62" s="36"/>
      <c r="AI62" s="36" t="n">
        <f aca="false">AB62/AF62</f>
        <v>-0.0133154506929564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 t="n">
        <v>12029196</v>
      </c>
      <c r="AV62" s="5"/>
      <c r="AW62" s="5" t="n">
        <f aca="false">(AU62-AU61)/AU61</f>
        <v>0.00402622227704997</v>
      </c>
      <c r="AX62" s="10" t="n">
        <v>6485.6828620604</v>
      </c>
      <c r="AY62" s="36" t="n">
        <f aca="false">(AX62-AX61)/AX61</f>
        <v>-0.00043694309072647</v>
      </c>
      <c r="AZ62" s="5" t="n">
        <f aca="false">AZ61*((1+AY62))</f>
        <v>96.4825001250474</v>
      </c>
      <c r="BA62" s="5" t="n">
        <f aca="false">BA61*(1+AW62)*(1+AY62)</f>
        <v>103.796036597429</v>
      </c>
      <c r="BB62" s="5"/>
      <c r="BC62" s="36" t="n">
        <f aca="false">T69/AF69</f>
        <v>0.0108844233166151</v>
      </c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5" t="n">
        <f aca="false">'Low pensions'!Q63</f>
        <v>112999792.21339</v>
      </c>
      <c r="E63" s="8"/>
      <c r="F63" s="42" t="n">
        <f aca="false">'Low pensions'!I63</f>
        <v>20539049.8387505</v>
      </c>
      <c r="G63" s="55" t="n">
        <f aca="false">'Low pensions'!K63</f>
        <v>1358518.12849115</v>
      </c>
      <c r="H63" s="55" t="n">
        <f aca="false">'Low pensions'!V63</f>
        <v>7474165.91530909</v>
      </c>
      <c r="I63" s="55" t="n">
        <f aca="false">'Low pensions'!M63</f>
        <v>42016.02459251</v>
      </c>
      <c r="J63" s="55" t="n">
        <f aca="false">'Low pensions'!W63</f>
        <v>231159.770576571</v>
      </c>
      <c r="K63" s="8"/>
      <c r="L63" s="55" t="n">
        <f aca="false">'Low pensions'!N63</f>
        <v>2740008.22286699</v>
      </c>
      <c r="M63" s="42"/>
      <c r="N63" s="55" t="n">
        <f aca="false">'Low pensions'!L63</f>
        <v>916525.49638119</v>
      </c>
      <c r="O63" s="8"/>
      <c r="P63" s="55" t="n">
        <f aca="false">'Low pensions'!X63</f>
        <v>19260368.5562575</v>
      </c>
      <c r="Q63" s="42"/>
      <c r="R63" s="55" t="n">
        <f aca="false">'Low SIPA income'!G58</f>
        <v>17121529.2244023</v>
      </c>
      <c r="S63" s="42"/>
      <c r="T63" s="55" t="n">
        <f aca="false">'Low SIPA income'!J58</f>
        <v>65465650.9415467</v>
      </c>
      <c r="U63" s="8"/>
      <c r="V63" s="55" t="n">
        <f aca="false">'Low SIPA income'!F58</f>
        <v>134667.346000547</v>
      </c>
      <c r="W63" s="42"/>
      <c r="X63" s="55" t="n">
        <f aca="false">'Low SIPA income'!M58</f>
        <v>338245.547480183</v>
      </c>
      <c r="Y63" s="8"/>
      <c r="Z63" s="8" t="n">
        <f aca="false">R63+V63-N63-L63-F63</f>
        <v>-6939386.98759577</v>
      </c>
      <c r="AA63" s="8"/>
      <c r="AB63" s="8" t="n">
        <f aca="false">T63-P63-D63</f>
        <v>-66794509.8281006</v>
      </c>
      <c r="AC63" s="23"/>
      <c r="AD63" s="8"/>
      <c r="AE63" s="8"/>
      <c r="AF63" s="8" t="n">
        <f aca="false">BA63/100*AF25</f>
        <v>5947548153.11776</v>
      </c>
      <c r="AG63" s="43" t="n">
        <f aca="false">(AF63-AF62)/AF62</f>
        <v>-0.00295641362045717</v>
      </c>
      <c r="AH63" s="43"/>
      <c r="AI63" s="43" t="n">
        <f aca="false">AB63/AF63</f>
        <v>-0.0112305958873299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 t="n">
        <v>12017415</v>
      </c>
      <c r="AV63" s="7"/>
      <c r="AW63" s="7" t="n">
        <f aca="false">(AU63-AU62)/AU62</f>
        <v>-0.000979367199603365</v>
      </c>
      <c r="AX63" s="11" t="n">
        <v>6472.8477957282</v>
      </c>
      <c r="AY63" s="43" t="n">
        <f aca="false">(AX63-AX62)/AX62</f>
        <v>-0.00197898457343355</v>
      </c>
      <c r="AZ63" s="7" t="n">
        <f aca="false">AZ62*((1+AY63))</f>
        <v>96.2915627456936</v>
      </c>
      <c r="BA63" s="7" t="n">
        <f aca="false">BA62*(1+AW63)*(1+AY63)</f>
        <v>103.489172581083</v>
      </c>
      <c r="BB63" s="7"/>
      <c r="BC63" s="43" t="n">
        <f aca="false">T70/AF70</f>
        <v>0.00927481762687592</v>
      </c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5" t="n">
        <f aca="false">'Low pensions'!Q64</f>
        <v>113175615.616376</v>
      </c>
      <c r="E64" s="8"/>
      <c r="F64" s="42" t="n">
        <f aca="false">'Low pensions'!I64</f>
        <v>20571007.8235043</v>
      </c>
      <c r="G64" s="55" t="n">
        <f aca="false">'Low pensions'!K64</f>
        <v>1432053.24114162</v>
      </c>
      <c r="H64" s="55" t="n">
        <f aca="false">'Low pensions'!V64</f>
        <v>7878734.40874612</v>
      </c>
      <c r="I64" s="55" t="n">
        <f aca="false">'Low pensions'!M64</f>
        <v>44290.3064270599</v>
      </c>
      <c r="J64" s="55" t="n">
        <f aca="false">'Low pensions'!W64</f>
        <v>243672.19820864</v>
      </c>
      <c r="K64" s="8"/>
      <c r="L64" s="55" t="n">
        <f aca="false">'Low pensions'!N64</f>
        <v>2798153.0541854</v>
      </c>
      <c r="M64" s="42"/>
      <c r="N64" s="55" t="n">
        <f aca="false">'Low pensions'!L64</f>
        <v>920770.534455042</v>
      </c>
      <c r="O64" s="8"/>
      <c r="P64" s="55" t="n">
        <f aca="false">'Low pensions'!X64</f>
        <v>19585437.3093713</v>
      </c>
      <c r="Q64" s="42"/>
      <c r="R64" s="55" t="n">
        <f aca="false">'Low SIPA income'!G59</f>
        <v>14750517.5206153</v>
      </c>
      <c r="S64" s="42"/>
      <c r="T64" s="55" t="n">
        <f aca="false">'Low SIPA income'!J59</f>
        <v>56399882.1925018</v>
      </c>
      <c r="U64" s="8"/>
      <c r="V64" s="55" t="n">
        <f aca="false">'Low SIPA income'!F59</f>
        <v>134875.441383771</v>
      </c>
      <c r="W64" s="42"/>
      <c r="X64" s="55" t="n">
        <f aca="false">'Low SIPA income'!M59</f>
        <v>338768.223087278</v>
      </c>
      <c r="Y64" s="8"/>
      <c r="Z64" s="8" t="n">
        <f aca="false">R64+V64-N64-L64-F64</f>
        <v>-9404538.45014569</v>
      </c>
      <c r="AA64" s="8"/>
      <c r="AB64" s="8" t="n">
        <f aca="false">T64-P64-D64</f>
        <v>-76361170.733245</v>
      </c>
      <c r="AC64" s="23"/>
      <c r="AD64" s="8"/>
      <c r="AE64" s="8"/>
      <c r="AF64" s="8" t="n">
        <f aca="false">BA64/100*AF25</f>
        <v>5952534233.3601</v>
      </c>
      <c r="AG64" s="43" t="n">
        <f aca="false">(AF64-AF63)/AF63</f>
        <v>0.000838342139309743</v>
      </c>
      <c r="AH64" s="43"/>
      <c r="AI64" s="43" t="n">
        <f aca="false">AB64/AF64</f>
        <v>-0.0128283463378153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 t="n">
        <v>11995212</v>
      </c>
      <c r="AV64" s="7"/>
      <c r="AW64" s="7" t="n">
        <f aca="false">(AU64-AU63)/AU63</f>
        <v>-0.00184756871590105</v>
      </c>
      <c r="AX64" s="11" t="n">
        <v>6490.2654682337</v>
      </c>
      <c r="AY64" s="43" t="n">
        <f aca="false">(AX64-AX63)/AX63</f>
        <v>0.00269088244543528</v>
      </c>
      <c r="AZ64" s="7" t="n">
        <f aca="false">AZ63*((1+AY64))</f>
        <v>96.5506720215295</v>
      </c>
      <c r="BA64" s="7" t="n">
        <f aca="false">BA63*(1+AW64)*(1+AY64)</f>
        <v>103.57593191542</v>
      </c>
      <c r="BB64" s="7"/>
      <c r="BC64" s="43" t="n">
        <f aca="false">T71/AF71</f>
        <v>0.0108214232336911</v>
      </c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5" t="n">
        <f aca="false">'Low pensions'!Q65</f>
        <v>113369411.708955</v>
      </c>
      <c r="E65" s="8"/>
      <c r="F65" s="42" t="n">
        <f aca="false">'Low pensions'!I65</f>
        <v>20606232.5573386</v>
      </c>
      <c r="G65" s="55" t="n">
        <f aca="false">'Low pensions'!K65</f>
        <v>1519842.0315672</v>
      </c>
      <c r="H65" s="55" t="n">
        <f aca="false">'Low pensions'!V65</f>
        <v>8361722.43178696</v>
      </c>
      <c r="I65" s="55" t="n">
        <f aca="false">'Low pensions'!M65</f>
        <v>47005.42365672</v>
      </c>
      <c r="J65" s="55" t="n">
        <f aca="false">'Low pensions'!W65</f>
        <v>258609.972117136</v>
      </c>
      <c r="K65" s="8"/>
      <c r="L65" s="55" t="n">
        <f aca="false">'Low pensions'!N65</f>
        <v>2733624.22429118</v>
      </c>
      <c r="M65" s="42"/>
      <c r="N65" s="55" t="n">
        <f aca="false">'Low pensions'!L65</f>
        <v>925015.39863148</v>
      </c>
      <c r="O65" s="8"/>
      <c r="P65" s="55" t="n">
        <f aca="false">'Low pensions'!X65</f>
        <v>19273950.8945543</v>
      </c>
      <c r="Q65" s="42"/>
      <c r="R65" s="55" t="n">
        <f aca="false">'Low SIPA income'!G60</f>
        <v>17282202.6900567</v>
      </c>
      <c r="S65" s="42"/>
      <c r="T65" s="55" t="n">
        <f aca="false">'Low SIPA income'!J60</f>
        <v>66079999.8633186</v>
      </c>
      <c r="U65" s="8"/>
      <c r="V65" s="55" t="n">
        <f aca="false">'Low SIPA income'!F60</f>
        <v>134551.428703617</v>
      </c>
      <c r="W65" s="42"/>
      <c r="X65" s="55" t="n">
        <f aca="false">'Low SIPA income'!M60</f>
        <v>337954.396650179</v>
      </c>
      <c r="Y65" s="8"/>
      <c r="Z65" s="8" t="n">
        <f aca="false">R65+V65-N65-L65-F65</f>
        <v>-6848118.06150097</v>
      </c>
      <c r="AA65" s="8"/>
      <c r="AB65" s="8" t="n">
        <f aca="false">T65-P65-D65</f>
        <v>-66563362.740191</v>
      </c>
      <c r="AC65" s="23"/>
      <c r="AD65" s="8"/>
      <c r="AE65" s="8"/>
      <c r="AF65" s="8" t="n">
        <f aca="false">BA65/100*AF25</f>
        <v>5977185200.09894</v>
      </c>
      <c r="AG65" s="43" t="n">
        <f aca="false">(AF65-AF64)/AF64</f>
        <v>0.00414125576980238</v>
      </c>
      <c r="AH65" s="43" t="n">
        <f aca="false">(AF65-AF61)/AF61</f>
        <v>0.00560666183679213</v>
      </c>
      <c r="AI65" s="43" t="n">
        <f aca="false">AB65/AF65</f>
        <v>-0.0111362389673134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 t="n">
        <v>12012508</v>
      </c>
      <c r="AV65" s="7"/>
      <c r="AW65" s="7" t="n">
        <f aca="false">(AU65-AU64)/AU64</f>
        <v>0.00144190865488663</v>
      </c>
      <c r="AX65" s="11" t="n">
        <v>6507.7597224838</v>
      </c>
      <c r="AY65" s="43" t="n">
        <f aca="false">(AX65-AX64)/AX64</f>
        <v>0.00269546050708174</v>
      </c>
      <c r="AZ65" s="7" t="n">
        <f aca="false">AZ64*((1+AY65))</f>
        <v>96.8109205448957</v>
      </c>
      <c r="BA65" s="7" t="n">
        <f aca="false">BA64*(1+AW65)*(1+AY65)</f>
        <v>104.004866341078</v>
      </c>
      <c r="BB65" s="7"/>
      <c r="BC65" s="43" t="n">
        <f aca="false">T72/AF72</f>
        <v>0.00927317821306267</v>
      </c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4" t="n">
        <f aca="false">'Low pensions'!Q66</f>
        <v>114225660.795271</v>
      </c>
      <c r="E66" s="6"/>
      <c r="F66" s="35" t="n">
        <f aca="false">'Low pensions'!I66</f>
        <v>20761865.9643896</v>
      </c>
      <c r="G66" s="54" t="n">
        <f aca="false">'Low pensions'!K66</f>
        <v>1575532.6168981</v>
      </c>
      <c r="H66" s="54" t="n">
        <f aca="false">'Low pensions'!V66</f>
        <v>8668115.60089846</v>
      </c>
      <c r="I66" s="54" t="n">
        <f aca="false">'Low pensions'!M66</f>
        <v>48727.8128937602</v>
      </c>
      <c r="J66" s="54" t="n">
        <f aca="false">'Low pensions'!W66</f>
        <v>268086.049512348</v>
      </c>
      <c r="K66" s="6"/>
      <c r="L66" s="54" t="n">
        <f aca="false">'Low pensions'!N66</f>
        <v>3321651.95449265</v>
      </c>
      <c r="M66" s="35"/>
      <c r="N66" s="54" t="n">
        <f aca="false">'Low pensions'!L66</f>
        <v>933277.939303741</v>
      </c>
      <c r="O66" s="6"/>
      <c r="P66" s="54" t="n">
        <f aca="false">'Low pensions'!X66</f>
        <v>22370687.6428712</v>
      </c>
      <c r="Q66" s="35"/>
      <c r="R66" s="54" t="n">
        <f aca="false">'Low SIPA income'!G61</f>
        <v>14801977.2458435</v>
      </c>
      <c r="S66" s="35"/>
      <c r="T66" s="54" t="n">
        <f aca="false">'Low SIPA income'!J61</f>
        <v>56596642.9120137</v>
      </c>
      <c r="U66" s="6"/>
      <c r="V66" s="54" t="n">
        <f aca="false">'Low SIPA income'!F61</f>
        <v>137571.716981207</v>
      </c>
      <c r="W66" s="35"/>
      <c r="X66" s="54" t="n">
        <f aca="false">'Low SIPA income'!M61</f>
        <v>345540.490030213</v>
      </c>
      <c r="Y66" s="6"/>
      <c r="Z66" s="6" t="n">
        <f aca="false">R66+V66-N66-L66-F66</f>
        <v>-10077246.8953613</v>
      </c>
      <c r="AA66" s="6"/>
      <c r="AB66" s="6" t="n">
        <f aca="false">T66-P66-D66</f>
        <v>-79999705.5261285</v>
      </c>
      <c r="AC66" s="23"/>
      <c r="AD66" s="6"/>
      <c r="AE66" s="6"/>
      <c r="AF66" s="6" t="n">
        <f aca="false">BA66/100*AF25</f>
        <v>6031404858.36271</v>
      </c>
      <c r="AG66" s="36" t="n">
        <f aca="false">(AF66-AF65)/AF65</f>
        <v>0.00907110227450622</v>
      </c>
      <c r="AH66" s="36"/>
      <c r="AI66" s="36" t="n">
        <f aca="false">AB66/AF66</f>
        <v>-0.0132638593171551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 t="n">
        <v>12149495</v>
      </c>
      <c r="AV66" s="5"/>
      <c r="AW66" s="5" t="n">
        <f aca="false">(AU66-AU65)/AU65</f>
        <v>0.0114036968799521</v>
      </c>
      <c r="AX66" s="10" t="n">
        <v>6492.7509131735</v>
      </c>
      <c r="AY66" s="36" t="n">
        <f aca="false">(AX66-AX65)/AX65</f>
        <v>-0.00230629432405843</v>
      </c>
      <c r="AZ66" s="5" t="n">
        <f aca="false">AZ65*((1+AY66))</f>
        <v>96.5876460683362</v>
      </c>
      <c r="BA66" s="5" t="n">
        <f aca="false">BA65*(1+AW66)*(1+AY66)</f>
        <v>104.948305120704</v>
      </c>
      <c r="BB66" s="5"/>
      <c r="BC66" s="36" t="n">
        <f aca="false">T73/AF73</f>
        <v>0.0108998802709992</v>
      </c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5" t="n">
        <f aca="false">'Low pensions'!Q67</f>
        <v>114188842.122225</v>
      </c>
      <c r="E67" s="8"/>
      <c r="F67" s="42" t="n">
        <f aca="false">'Low pensions'!I67</f>
        <v>20755173.7347325</v>
      </c>
      <c r="G67" s="55" t="n">
        <f aca="false">'Low pensions'!K67</f>
        <v>1676560.17137337</v>
      </c>
      <c r="H67" s="55" t="n">
        <f aca="false">'Low pensions'!V67</f>
        <v>9223939.39767381</v>
      </c>
      <c r="I67" s="55" t="n">
        <f aca="false">'Low pensions'!M67</f>
        <v>51852.37643423</v>
      </c>
      <c r="J67" s="55" t="n">
        <f aca="false">'Low pensions'!W67</f>
        <v>285276.476216727</v>
      </c>
      <c r="K67" s="8"/>
      <c r="L67" s="55" t="n">
        <f aca="false">'Low pensions'!N67</f>
        <v>2747582.61173538</v>
      </c>
      <c r="M67" s="42"/>
      <c r="N67" s="55" t="n">
        <f aca="false">'Low pensions'!L67</f>
        <v>935084.363801573</v>
      </c>
      <c r="O67" s="8"/>
      <c r="P67" s="55" t="n">
        <f aca="false">'Low pensions'!X67</f>
        <v>19401777.5088985</v>
      </c>
      <c r="Q67" s="42"/>
      <c r="R67" s="55" t="n">
        <f aca="false">'Low SIPA income'!G62</f>
        <v>17210452.5794354</v>
      </c>
      <c r="S67" s="42"/>
      <c r="T67" s="55" t="n">
        <f aca="false">'Low SIPA income'!J62</f>
        <v>65805657.0966542</v>
      </c>
      <c r="U67" s="8"/>
      <c r="V67" s="55" t="n">
        <f aca="false">'Low SIPA income'!F62</f>
        <v>138324.122899814</v>
      </c>
      <c r="W67" s="42"/>
      <c r="X67" s="55" t="n">
        <f aca="false">'Low SIPA income'!M62</f>
        <v>347430.316773108</v>
      </c>
      <c r="Y67" s="8"/>
      <c r="Z67" s="8" t="n">
        <f aca="false">R67+V67-N67-L67-F67</f>
        <v>-7089064.00793423</v>
      </c>
      <c r="AA67" s="8"/>
      <c r="AB67" s="8" t="n">
        <f aca="false">T67-P67-D67</f>
        <v>-67784962.5344691</v>
      </c>
      <c r="AC67" s="23"/>
      <c r="AD67" s="8"/>
      <c r="AE67" s="8"/>
      <c r="AF67" s="8" t="n">
        <f aca="false">BA67/100*AF25</f>
        <v>6031278552.47784</v>
      </c>
      <c r="AG67" s="43" t="n">
        <f aca="false">(AF67-AF66)/AF66</f>
        <v>-2.0941370680618E-005</v>
      </c>
      <c r="AH67" s="43"/>
      <c r="AI67" s="43" t="n">
        <f aca="false">AB67/AF67</f>
        <v>-0.0112389043126885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 t="n">
        <v>12145452</v>
      </c>
      <c r="AV67" s="7"/>
      <c r="AW67" s="7" t="n">
        <f aca="false">(AU67-AU66)/AU66</f>
        <v>-0.00033277103287009</v>
      </c>
      <c r="AX67" s="11" t="n">
        <v>6494.7762194607</v>
      </c>
      <c r="AY67" s="43" t="n">
        <f aca="false">(AX67-AX66)/AX66</f>
        <v>0.00031193346461073</v>
      </c>
      <c r="AZ67" s="7" t="n">
        <f aca="false">AZ66*((1+AY67))</f>
        <v>96.6177749874129</v>
      </c>
      <c r="BA67" s="7" t="n">
        <f aca="false">BA66*(1+AW67)*(1+AY67)</f>
        <v>104.946107359344</v>
      </c>
      <c r="BB67" s="7"/>
      <c r="BC67" s="43" t="n">
        <f aca="false">T74/AF74</f>
        <v>0.00934914454734624</v>
      </c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5" t="n">
        <f aca="false">'Low pensions'!Q68</f>
        <v>114455962.928807</v>
      </c>
      <c r="E68" s="8"/>
      <c r="F68" s="42" t="n">
        <f aca="false">'Low pensions'!I68</f>
        <v>20803726.1032978</v>
      </c>
      <c r="G68" s="55" t="n">
        <f aca="false">'Low pensions'!K68</f>
        <v>1712109.58186356</v>
      </c>
      <c r="H68" s="55" t="n">
        <f aca="false">'Low pensions'!V68</f>
        <v>9419521.76541903</v>
      </c>
      <c r="I68" s="55" t="n">
        <f aca="false">'Low pensions'!M68</f>
        <v>52951.84273804</v>
      </c>
      <c r="J68" s="55" t="n">
        <f aca="false">'Low pensions'!W68</f>
        <v>291325.415425286</v>
      </c>
      <c r="K68" s="8"/>
      <c r="L68" s="55" t="n">
        <f aca="false">'Low pensions'!N68</f>
        <v>2695650.44973297</v>
      </c>
      <c r="M68" s="42"/>
      <c r="N68" s="55" t="n">
        <f aca="false">'Low pensions'!L68</f>
        <v>938506.997969858</v>
      </c>
      <c r="O68" s="8"/>
      <c r="P68" s="55" t="n">
        <f aca="false">'Low pensions'!X68</f>
        <v>19151131.5967465</v>
      </c>
      <c r="Q68" s="42"/>
      <c r="R68" s="55" t="n">
        <f aca="false">'Low SIPA income'!G63</f>
        <v>14709864.7916434</v>
      </c>
      <c r="S68" s="42"/>
      <c r="T68" s="55" t="n">
        <f aca="false">'Low SIPA income'!J63</f>
        <v>56244442.9598367</v>
      </c>
      <c r="U68" s="8"/>
      <c r="V68" s="55" t="n">
        <f aca="false">'Low SIPA income'!F63</f>
        <v>135860.460730039</v>
      </c>
      <c r="W68" s="42"/>
      <c r="X68" s="55" t="n">
        <f aca="false">'Low SIPA income'!M63</f>
        <v>341242.307696146</v>
      </c>
      <c r="Y68" s="8"/>
      <c r="Z68" s="8" t="n">
        <f aca="false">R68+V68-N68-L68-F68</f>
        <v>-9592158.29862726</v>
      </c>
      <c r="AA68" s="8"/>
      <c r="AB68" s="8" t="n">
        <f aca="false">T68-P68-D68</f>
        <v>-77362651.5657163</v>
      </c>
      <c r="AC68" s="23"/>
      <c r="AD68" s="8"/>
      <c r="AE68" s="8"/>
      <c r="AF68" s="8" t="n">
        <f aca="false">BA68/100*AF25</f>
        <v>6019584322.2353</v>
      </c>
      <c r="AG68" s="43" t="n">
        <f aca="false">(AF68-AF67)/AF67</f>
        <v>-0.00193893055026266</v>
      </c>
      <c r="AH68" s="43"/>
      <c r="AI68" s="43" t="n">
        <f aca="false">AB68/AF68</f>
        <v>-0.0128518262099846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 t="n">
        <v>12116689</v>
      </c>
      <c r="AV68" s="7"/>
      <c r="AW68" s="7" t="n">
        <f aca="false">(AU68-AU67)/AU67</f>
        <v>-0.00236821157417608</v>
      </c>
      <c r="AX68" s="11" t="n">
        <v>6497.5709220934</v>
      </c>
      <c r="AY68" s="43" t="n">
        <f aca="false">(AX68-AX67)/AX67</f>
        <v>0.000430300065508985</v>
      </c>
      <c r="AZ68" s="7" t="n">
        <f aca="false">AZ67*((1+AY68))</f>
        <v>96.6593496223193</v>
      </c>
      <c r="BA68" s="7" t="n">
        <f aca="false">BA67*(1+AW68)*(1+AY68)</f>
        <v>104.742624145654</v>
      </c>
      <c r="BB68" s="7"/>
      <c r="BC68" s="43" t="n">
        <f aca="false">T75/AF75</f>
        <v>0.0109602840716562</v>
      </c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5" t="n">
        <f aca="false">'Low pensions'!Q69</f>
        <v>114569547.14872</v>
      </c>
      <c r="E69" s="8"/>
      <c r="F69" s="42" t="n">
        <f aca="false">'Low pensions'!I69</f>
        <v>20824371.3797891</v>
      </c>
      <c r="G69" s="55" t="n">
        <f aca="false">'Low pensions'!K69</f>
        <v>1788090.96076619</v>
      </c>
      <c r="H69" s="55" t="n">
        <f aca="false">'Low pensions'!V69</f>
        <v>9837548.89401021</v>
      </c>
      <c r="I69" s="55" t="n">
        <f aca="false">'Low pensions'!M69</f>
        <v>55301.78229174</v>
      </c>
      <c r="J69" s="55" t="n">
        <f aca="false">'Low pensions'!W69</f>
        <v>304254.089505482</v>
      </c>
      <c r="K69" s="8"/>
      <c r="L69" s="55" t="n">
        <f aca="false">'Low pensions'!N69</f>
        <v>2715394.67812563</v>
      </c>
      <c r="M69" s="42"/>
      <c r="N69" s="55" t="n">
        <f aca="false">'Low pensions'!L69</f>
        <v>940873.95164296</v>
      </c>
      <c r="O69" s="8"/>
      <c r="P69" s="55" t="n">
        <f aca="false">'Low pensions'!X69</f>
        <v>19266606.7724813</v>
      </c>
      <c r="Q69" s="42"/>
      <c r="R69" s="55" t="n">
        <f aca="false">'Low SIPA income'!G64</f>
        <v>17150303.7461445</v>
      </c>
      <c r="S69" s="42"/>
      <c r="T69" s="55" t="n">
        <f aca="false">'Low SIPA income'!J64</f>
        <v>65575672.8193648</v>
      </c>
      <c r="U69" s="8"/>
      <c r="V69" s="55" t="n">
        <f aca="false">'Low SIPA income'!F64</f>
        <v>140499.176535687</v>
      </c>
      <c r="W69" s="42"/>
      <c r="X69" s="55" t="n">
        <f aca="false">'Low SIPA income'!M64</f>
        <v>352893.424421057</v>
      </c>
      <c r="Y69" s="8"/>
      <c r="Z69" s="8" t="n">
        <f aca="false">R69+V69-N69-L69-F69</f>
        <v>-7189837.0868775</v>
      </c>
      <c r="AA69" s="8"/>
      <c r="AB69" s="8" t="n">
        <f aca="false">T69-P69-D69</f>
        <v>-68260481.1018366</v>
      </c>
      <c r="AC69" s="23"/>
      <c r="AD69" s="8"/>
      <c r="AE69" s="8"/>
      <c r="AF69" s="8" t="n">
        <f aca="false">BA69/100*AF25</f>
        <v>6024726428.93843</v>
      </c>
      <c r="AG69" s="43" t="n">
        <f aca="false">(AF69-AF68)/AF68</f>
        <v>0.000854229532783282</v>
      </c>
      <c r="AH69" s="43" t="n">
        <f aca="false">(AF69-AF65)/AF65</f>
        <v>0.00795378213121137</v>
      </c>
      <c r="AI69" s="43" t="n">
        <f aca="false">AB69/AF69</f>
        <v>-0.0113300548841459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 t="n">
        <v>12149648</v>
      </c>
      <c r="AV69" s="7"/>
      <c r="AW69" s="7" t="n">
        <f aca="false">(AU69-AU68)/AU68</f>
        <v>0.0027201325378575</v>
      </c>
      <c r="AX69" s="11" t="n">
        <v>6485.4799739656</v>
      </c>
      <c r="AY69" s="43" t="n">
        <f aca="false">(AX69-AX68)/AX68</f>
        <v>-0.00186084127018731</v>
      </c>
      <c r="AZ69" s="7" t="n">
        <f aca="false">AZ68*((1+AY69))</f>
        <v>96.4794819153926</v>
      </c>
      <c r="BA69" s="7" t="n">
        <f aca="false">BA68*(1+AW69)*(1+AY69)</f>
        <v>104.83209838854</v>
      </c>
      <c r="BB69" s="7"/>
      <c r="BC69" s="43" t="n">
        <f aca="false">T76/AF76</f>
        <v>0.00942006987717306</v>
      </c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4" t="n">
        <f aca="false">'Low pensions'!Q70</f>
        <v>115000380.351574</v>
      </c>
      <c r="E70" s="6"/>
      <c r="F70" s="35" t="n">
        <f aca="false">'Low pensions'!I70</f>
        <v>20902680.4142774</v>
      </c>
      <c r="G70" s="54" t="n">
        <f aca="false">'Low pensions'!K70</f>
        <v>1880448.10977889</v>
      </c>
      <c r="H70" s="54" t="n">
        <f aca="false">'Low pensions'!V70</f>
        <v>10345670.6781137</v>
      </c>
      <c r="I70" s="54" t="n">
        <f aca="false">'Low pensions'!M70</f>
        <v>58158.18896224</v>
      </c>
      <c r="J70" s="54" t="n">
        <f aca="false">'Low pensions'!W70</f>
        <v>319969.196230355</v>
      </c>
      <c r="K70" s="6"/>
      <c r="L70" s="54" t="n">
        <f aca="false">'Low pensions'!N70</f>
        <v>3249511.9686032</v>
      </c>
      <c r="M70" s="35"/>
      <c r="N70" s="54" t="n">
        <f aca="false">'Low pensions'!L70</f>
        <v>946660.718662959</v>
      </c>
      <c r="O70" s="6"/>
      <c r="P70" s="54" t="n">
        <f aca="false">'Low pensions'!X70</f>
        <v>22069981.0166279</v>
      </c>
      <c r="Q70" s="35"/>
      <c r="R70" s="54" t="n">
        <f aca="false">'Low SIPA income'!G65</f>
        <v>14660326.855419</v>
      </c>
      <c r="S70" s="35"/>
      <c r="T70" s="54" t="n">
        <f aca="false">'Low SIPA income'!J65</f>
        <v>56055030.3671455</v>
      </c>
      <c r="U70" s="6"/>
      <c r="V70" s="54" t="n">
        <f aca="false">'Low SIPA income'!F65</f>
        <v>144348.223420208</v>
      </c>
      <c r="W70" s="35"/>
      <c r="X70" s="54" t="n">
        <f aca="false">'Low SIPA income'!M65</f>
        <v>362561.120483965</v>
      </c>
      <c r="Y70" s="6"/>
      <c r="Z70" s="6" t="n">
        <f aca="false">R70+V70-N70-L70-F70</f>
        <v>-10294178.0227044</v>
      </c>
      <c r="AA70" s="6"/>
      <c r="AB70" s="6" t="n">
        <f aca="false">T70-P70-D70</f>
        <v>-81015331.0010566</v>
      </c>
      <c r="AC70" s="23"/>
      <c r="AD70" s="6"/>
      <c r="AE70" s="6"/>
      <c r="AF70" s="6" t="n">
        <f aca="false">BA70/100*AF25</f>
        <v>6043787880.49839</v>
      </c>
      <c r="AG70" s="36" t="n">
        <f aca="false">(AF70-AF69)/AF69</f>
        <v>0.00316387005863039</v>
      </c>
      <c r="AH70" s="36"/>
      <c r="AI70" s="36" t="n">
        <f aca="false">AB70/AF70</f>
        <v>-0.0134047277308442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 t="n">
        <v>12203767</v>
      </c>
      <c r="AV70" s="5"/>
      <c r="AW70" s="5" t="n">
        <f aca="false">(AU70-AU69)/AU69</f>
        <v>0.00445436773147666</v>
      </c>
      <c r="AX70" s="10" t="n">
        <v>6477.1475926424</v>
      </c>
      <c r="AY70" s="36" t="n">
        <f aca="false">(AX70-AX69)/AX69</f>
        <v>-0.00128477481337517</v>
      </c>
      <c r="AZ70" s="5" t="n">
        <f aca="false">AZ69*((1+AY70))</f>
        <v>96.3555275070202</v>
      </c>
      <c r="BA70" s="5" t="n">
        <f aca="false">BA69*(1+AW70)*(1+AY70)</f>
        <v>105.163773525815</v>
      </c>
      <c r="BB70" s="5"/>
      <c r="BC70" s="36" t="n">
        <f aca="false">T77/AF77</f>
        <v>0.0110036979443885</v>
      </c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5" t="n">
        <f aca="false">'Low pensions'!Q71</f>
        <v>114954066.651284</v>
      </c>
      <c r="E71" s="8"/>
      <c r="F71" s="42" t="n">
        <f aca="false">'Low pensions'!I71</f>
        <v>20894262.351024</v>
      </c>
      <c r="G71" s="55" t="n">
        <f aca="false">'Low pensions'!K71</f>
        <v>1954960.73147202</v>
      </c>
      <c r="H71" s="55" t="n">
        <f aca="false">'Low pensions'!V71</f>
        <v>10755617.1378916</v>
      </c>
      <c r="I71" s="55" t="n">
        <f aca="false">'Low pensions'!M71</f>
        <v>60462.70303522</v>
      </c>
      <c r="J71" s="55" t="n">
        <f aca="false">'Low pensions'!W71</f>
        <v>332647.952718314</v>
      </c>
      <c r="K71" s="8"/>
      <c r="L71" s="55" t="n">
        <f aca="false">'Low pensions'!N71</f>
        <v>2669129.9862332</v>
      </c>
      <c r="M71" s="42"/>
      <c r="N71" s="55" t="n">
        <f aca="false">'Low pensions'!L71</f>
        <v>947529.14666868</v>
      </c>
      <c r="O71" s="8"/>
      <c r="P71" s="55" t="n">
        <f aca="false">'Low pensions'!X71</f>
        <v>19063153.9857499</v>
      </c>
      <c r="Q71" s="42"/>
      <c r="R71" s="55" t="n">
        <f aca="false">'Low SIPA income'!G66</f>
        <v>17071766.2670769</v>
      </c>
      <c r="S71" s="42"/>
      <c r="T71" s="55" t="n">
        <f aca="false">'Low SIPA income'!J66</f>
        <v>65275377.9611727</v>
      </c>
      <c r="U71" s="8"/>
      <c r="V71" s="55" t="n">
        <f aca="false">'Low SIPA income'!F66</f>
        <v>144359.303054921</v>
      </c>
      <c r="W71" s="42"/>
      <c r="X71" s="55" t="n">
        <f aca="false">'Low SIPA income'!M66</f>
        <v>362588.949332016</v>
      </c>
      <c r="Y71" s="8"/>
      <c r="Z71" s="8" t="n">
        <f aca="false">R71+V71-N71-L71-F71</f>
        <v>-7294795.91379409</v>
      </c>
      <c r="AA71" s="8"/>
      <c r="AB71" s="8" t="n">
        <f aca="false">T71-P71-D71</f>
        <v>-68741842.6758612</v>
      </c>
      <c r="AC71" s="23"/>
      <c r="AD71" s="8"/>
      <c r="AE71" s="8"/>
      <c r="AF71" s="8" t="n">
        <f aca="false">BA71/100*AF25</f>
        <v>6032051103.77221</v>
      </c>
      <c r="AG71" s="43" t="n">
        <f aca="false">(AF71-AF70)/AF70</f>
        <v>-0.00194195709019629</v>
      </c>
      <c r="AH71" s="43"/>
      <c r="AI71" s="43" t="n">
        <f aca="false">AB71/AF71</f>
        <v>-0.0113960975285625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 t="n">
        <v>12179290</v>
      </c>
      <c r="AV71" s="7"/>
      <c r="AW71" s="7" t="n">
        <f aca="false">(AU71-AU70)/AU70</f>
        <v>-0.00200569217684998</v>
      </c>
      <c r="AX71" s="11" t="n">
        <v>6477.5612438625</v>
      </c>
      <c r="AY71" s="43" t="n">
        <f aca="false">(AX71-AX70)/AX70</f>
        <v>6.38631765269903E-005</v>
      </c>
      <c r="AZ71" s="7" t="n">
        <f aca="false">AZ70*((1+AY71))</f>
        <v>96.3616810770828</v>
      </c>
      <c r="BA71" s="7" t="n">
        <f aca="false">BA70*(1+AW71)*(1+AY71)</f>
        <v>104.959549990185</v>
      </c>
      <c r="BB71" s="7"/>
      <c r="BC71" s="43" t="n">
        <f aca="false">T78/AF78</f>
        <v>0.00947643608735448</v>
      </c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5" t="n">
        <f aca="false">'Low pensions'!Q72</f>
        <v>115265150.65349</v>
      </c>
      <c r="E72" s="8"/>
      <c r="F72" s="42" t="n">
        <f aca="false">'Low pensions'!I72</f>
        <v>20950805.5507962</v>
      </c>
      <c r="G72" s="55" t="n">
        <f aca="false">'Low pensions'!K72</f>
        <v>2006125.35018959</v>
      </c>
      <c r="H72" s="55" t="n">
        <f aca="false">'Low pensions'!V72</f>
        <v>11037109.7740726</v>
      </c>
      <c r="I72" s="55" t="n">
        <f aca="false">'Low pensions'!M72</f>
        <v>62045.1139233902</v>
      </c>
      <c r="J72" s="55" t="n">
        <f aca="false">'Low pensions'!W72</f>
        <v>341353.910538333</v>
      </c>
      <c r="K72" s="8"/>
      <c r="L72" s="55" t="n">
        <f aca="false">'Low pensions'!N72</f>
        <v>2666264.44702166</v>
      </c>
      <c r="M72" s="42"/>
      <c r="N72" s="55" t="n">
        <f aca="false">'Low pensions'!L72</f>
        <v>952119.11886891</v>
      </c>
      <c r="O72" s="8"/>
      <c r="P72" s="55" t="n">
        <f aca="false">'Low pensions'!X72</f>
        <v>19073537.3619439</v>
      </c>
      <c r="Q72" s="42"/>
      <c r="R72" s="55" t="n">
        <f aca="false">'Low SIPA income'!G67</f>
        <v>14619804.7544044</v>
      </c>
      <c r="S72" s="42"/>
      <c r="T72" s="55" t="n">
        <f aca="false">'Low SIPA income'!J67</f>
        <v>55900090.6017969</v>
      </c>
      <c r="U72" s="8"/>
      <c r="V72" s="55" t="n">
        <f aca="false">'Low SIPA income'!F67</f>
        <v>136151.212974899</v>
      </c>
      <c r="W72" s="42"/>
      <c r="X72" s="55" t="n">
        <f aca="false">'Low SIPA income'!M67</f>
        <v>341972.593509036</v>
      </c>
      <c r="Y72" s="8"/>
      <c r="Z72" s="8" t="n">
        <f aca="false">R72+V72-N72-L72-F72</f>
        <v>-9813233.14930751</v>
      </c>
      <c r="AA72" s="8"/>
      <c r="AB72" s="8" t="n">
        <f aca="false">T72-P72-D72</f>
        <v>-78438597.4136369</v>
      </c>
      <c r="AC72" s="23"/>
      <c r="AD72" s="8"/>
      <c r="AE72" s="8"/>
      <c r="AF72" s="8" t="n">
        <f aca="false">BA72/100*AF25</f>
        <v>6028147989.54831</v>
      </c>
      <c r="AG72" s="43" t="n">
        <f aca="false">(AF72-AF71)/AF71</f>
        <v>-0.000647062525956187</v>
      </c>
      <c r="AH72" s="43"/>
      <c r="AI72" s="43" t="n">
        <f aca="false">AB72/AF72</f>
        <v>-0.0130120557009607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 t="n">
        <v>12186458</v>
      </c>
      <c r="AV72" s="7"/>
      <c r="AW72" s="7" t="n">
        <f aca="false">(AU72-AU71)/AU71</f>
        <v>0.000588540054469513</v>
      </c>
      <c r="AX72" s="11" t="n">
        <v>6469.562260197</v>
      </c>
      <c r="AY72" s="43" t="n">
        <f aca="false">(AX72-AX71)/AX71</f>
        <v>-0.00123487580655134</v>
      </c>
      <c r="AZ72" s="7" t="n">
        <f aca="false">AZ71*((1+AY72))</f>
        <v>96.2426863684421</v>
      </c>
      <c r="BA72" s="7" t="n">
        <f aca="false">BA71*(1+AW72)*(1+AY72)</f>
        <v>104.891634598645</v>
      </c>
      <c r="BB72" s="7"/>
      <c r="BC72" s="43" t="n">
        <f aca="false">T79/AF79</f>
        <v>0.0111116208405462</v>
      </c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5" t="n">
        <f aca="false">'Low pensions'!Q73</f>
        <v>115127033.334881</v>
      </c>
      <c r="E73" s="8"/>
      <c r="F73" s="42" t="n">
        <f aca="false">'Low pensions'!I73</f>
        <v>20925701.0932133</v>
      </c>
      <c r="G73" s="55" t="n">
        <f aca="false">'Low pensions'!K73</f>
        <v>2066788.26468137</v>
      </c>
      <c r="H73" s="55" t="n">
        <f aca="false">'Low pensions'!V73</f>
        <v>11370859.231153</v>
      </c>
      <c r="I73" s="55" t="n">
        <f aca="false">'Low pensions'!M73</f>
        <v>63921.2865365399</v>
      </c>
      <c r="J73" s="55" t="n">
        <f aca="false">'Low pensions'!W73</f>
        <v>351676.058695469</v>
      </c>
      <c r="K73" s="8"/>
      <c r="L73" s="55" t="n">
        <f aca="false">'Low pensions'!N73</f>
        <v>2675958.24505891</v>
      </c>
      <c r="M73" s="42"/>
      <c r="N73" s="55" t="n">
        <f aca="false">'Low pensions'!L73</f>
        <v>952149.118741859</v>
      </c>
      <c r="O73" s="8"/>
      <c r="P73" s="55" t="n">
        <f aca="false">'Low pensions'!X73</f>
        <v>19124003.5764912</v>
      </c>
      <c r="Q73" s="42"/>
      <c r="R73" s="55" t="n">
        <f aca="false">'Low SIPA income'!G68</f>
        <v>17201290.6818193</v>
      </c>
      <c r="S73" s="42"/>
      <c r="T73" s="55" t="n">
        <f aca="false">'Low SIPA income'!J68</f>
        <v>65770625.7870418</v>
      </c>
      <c r="U73" s="8"/>
      <c r="V73" s="55" t="n">
        <f aca="false">'Low SIPA income'!F68</f>
        <v>134903.023534116</v>
      </c>
      <c r="W73" s="42"/>
      <c r="X73" s="55" t="n">
        <f aca="false">'Low SIPA income'!M68</f>
        <v>338837.50149679</v>
      </c>
      <c r="Y73" s="8"/>
      <c r="Z73" s="8" t="n">
        <f aca="false">R73+V73-N73-L73-F73</f>
        <v>-7217614.75166066</v>
      </c>
      <c r="AA73" s="8"/>
      <c r="AB73" s="8" t="n">
        <f aca="false">T73-P73-D73</f>
        <v>-68480411.1243307</v>
      </c>
      <c r="AC73" s="23"/>
      <c r="AD73" s="8"/>
      <c r="AE73" s="8"/>
      <c r="AF73" s="8" t="n">
        <f aca="false">BA73/100*AF25</f>
        <v>6034068645.87631</v>
      </c>
      <c r="AG73" s="43" t="n">
        <f aca="false">(AF73-AF72)/AF72</f>
        <v>0.000982168377130352</v>
      </c>
      <c r="AH73" s="43" t="n">
        <f aca="false">(AF73-AF69)/AF69</f>
        <v>0.00155064583397523</v>
      </c>
      <c r="AI73" s="43" t="n">
        <f aca="false">AB73/AF73</f>
        <v>-0.0113489612305174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 t="n">
        <v>12208240</v>
      </c>
      <c r="AV73" s="7"/>
      <c r="AW73" s="7" t="n">
        <f aca="false">(AU73-AU72)/AU72</f>
        <v>0.00178739384323156</v>
      </c>
      <c r="AX73" s="11" t="n">
        <v>6464.3620986473</v>
      </c>
      <c r="AY73" s="43" t="n">
        <f aca="false">(AX73-AX72)/AX72</f>
        <v>-0.000803788778986389</v>
      </c>
      <c r="AZ73" s="7" t="n">
        <f aca="false">AZ72*((1+AY73))</f>
        <v>96.1653275770796</v>
      </c>
      <c r="BA73" s="7" t="n">
        <f aca="false">BA72*(1+AW73)*(1+AY73)</f>
        <v>104.994655845173</v>
      </c>
      <c r="BB73" s="7"/>
      <c r="BC73" s="43" t="n">
        <f aca="false">T80/AF80</f>
        <v>0.00944334960424646</v>
      </c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4" t="n">
        <f aca="false">'Low pensions'!Q74</f>
        <v>115427363.710403</v>
      </c>
      <c r="E74" s="6"/>
      <c r="F74" s="35" t="n">
        <f aca="false">'Low pensions'!I74</f>
        <v>20980289.6940426</v>
      </c>
      <c r="G74" s="54" t="n">
        <f aca="false">'Low pensions'!K74</f>
        <v>2125957.48550847</v>
      </c>
      <c r="H74" s="54" t="n">
        <f aca="false">'Low pensions'!V74</f>
        <v>11696390.8264012</v>
      </c>
      <c r="I74" s="54" t="n">
        <f aca="false">'Low pensions'!M74</f>
        <v>65751.26243841</v>
      </c>
      <c r="J74" s="54" t="n">
        <f aca="false">'Low pensions'!W74</f>
        <v>361744.046177377</v>
      </c>
      <c r="K74" s="6"/>
      <c r="L74" s="54" t="n">
        <f aca="false">'Low pensions'!N74</f>
        <v>3241117.38491663</v>
      </c>
      <c r="M74" s="35"/>
      <c r="N74" s="54" t="n">
        <f aca="false">'Low pensions'!L74</f>
        <v>956303.31611399</v>
      </c>
      <c r="O74" s="6"/>
      <c r="P74" s="54" t="n">
        <f aca="false">'Low pensions'!X74</f>
        <v>22079472.2081215</v>
      </c>
      <c r="Q74" s="35"/>
      <c r="R74" s="54" t="n">
        <f aca="false">'Low SIPA income'!G69</f>
        <v>14771231.6755658</v>
      </c>
      <c r="S74" s="35"/>
      <c r="T74" s="54" t="n">
        <f aca="false">'Low SIPA income'!J69</f>
        <v>56479084.5592861</v>
      </c>
      <c r="U74" s="6"/>
      <c r="V74" s="54" t="n">
        <f aca="false">'Low SIPA income'!F69</f>
        <v>136300.592654495</v>
      </c>
      <c r="W74" s="35"/>
      <c r="X74" s="54" t="n">
        <f aca="false">'Low SIPA income'!M69</f>
        <v>342347.792196824</v>
      </c>
      <c r="Y74" s="6"/>
      <c r="Z74" s="6" t="n">
        <f aca="false">R74+V74-N74-L74-F74</f>
        <v>-10270178.126853</v>
      </c>
      <c r="AA74" s="6"/>
      <c r="AB74" s="6" t="n">
        <f aca="false">T74-P74-D74</f>
        <v>-81027751.3592384</v>
      </c>
      <c r="AC74" s="23"/>
      <c r="AD74" s="6"/>
      <c r="AE74" s="6"/>
      <c r="AF74" s="6" t="n">
        <f aca="false">BA74/100*AF25</f>
        <v>6041096516.7201</v>
      </c>
      <c r="AG74" s="36" t="n">
        <f aca="false">(AF74-AF73)/AF73</f>
        <v>0.00116469852370602</v>
      </c>
      <c r="AH74" s="36"/>
      <c r="AI74" s="36" t="n">
        <f aca="false">AB74/AF74</f>
        <v>-0.0134127556371556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 t="n">
        <v>12224550</v>
      </c>
      <c r="AV74" s="5"/>
      <c r="AW74" s="5" t="n">
        <f aca="false">(AU74-AU73)/AU73</f>
        <v>0.00133598290990347</v>
      </c>
      <c r="AX74" s="10" t="n">
        <v>6463.2563316389</v>
      </c>
      <c r="AY74" s="36" t="n">
        <f aca="false">(AX74-AX73)/AX73</f>
        <v>-0.000171055858493987</v>
      </c>
      <c r="AZ74" s="5" t="n">
        <f aca="false">AZ73*((1+AY74))</f>
        <v>96.1488779344136</v>
      </c>
      <c r="BA74" s="5" t="n">
        <f aca="false">BA73*(1+AW74)*(1+AY74)</f>
        <v>105.116942965833</v>
      </c>
      <c r="BB74" s="5"/>
      <c r="BC74" s="36" t="n">
        <f aca="false">T81/AF81</f>
        <v>0.0109892834312252</v>
      </c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5" t="n">
        <f aca="false">'Low pensions'!Q75</f>
        <v>115696286.950663</v>
      </c>
      <c r="E75" s="8"/>
      <c r="F75" s="42" t="n">
        <f aca="false">'Low pensions'!I75</f>
        <v>21029169.6762647</v>
      </c>
      <c r="G75" s="55" t="n">
        <f aca="false">'Low pensions'!K75</f>
        <v>2176598.43866747</v>
      </c>
      <c r="H75" s="55" t="n">
        <f aca="false">'Low pensions'!V75</f>
        <v>11975002.4091853</v>
      </c>
      <c r="I75" s="55" t="n">
        <f aca="false">'Low pensions'!M75</f>
        <v>67317.4774845601</v>
      </c>
      <c r="J75" s="55" t="n">
        <f aca="false">'Low pensions'!W75</f>
        <v>370360.899253148</v>
      </c>
      <c r="K75" s="8"/>
      <c r="L75" s="55" t="n">
        <f aca="false">'Low pensions'!N75</f>
        <v>2683809.88002971</v>
      </c>
      <c r="M75" s="42"/>
      <c r="N75" s="55" t="n">
        <f aca="false">'Low pensions'!L75</f>
        <v>959702.939210836</v>
      </c>
      <c r="O75" s="8"/>
      <c r="P75" s="55" t="n">
        <f aca="false">'Low pensions'!X75</f>
        <v>19206304.6391627</v>
      </c>
      <c r="Q75" s="42"/>
      <c r="R75" s="55" t="n">
        <f aca="false">'Low SIPA income'!G70</f>
        <v>17275032.3836236</v>
      </c>
      <c r="S75" s="42"/>
      <c r="T75" s="55" t="n">
        <f aca="false">'Low SIPA income'!J70</f>
        <v>66052583.5752089</v>
      </c>
      <c r="U75" s="8"/>
      <c r="V75" s="55" t="n">
        <f aca="false">'Low SIPA income'!F70</f>
        <v>138239.771511633</v>
      </c>
      <c r="W75" s="42"/>
      <c r="X75" s="55" t="n">
        <f aca="false">'Low SIPA income'!M70</f>
        <v>347218.450405177</v>
      </c>
      <c r="Y75" s="8"/>
      <c r="Z75" s="8" t="n">
        <f aca="false">R75+V75-N75-L75-F75</f>
        <v>-7259410.34037009</v>
      </c>
      <c r="AA75" s="8"/>
      <c r="AB75" s="8" t="n">
        <f aca="false">T75-P75-D75</f>
        <v>-68850008.0146165</v>
      </c>
      <c r="AC75" s="23"/>
      <c r="AD75" s="8"/>
      <c r="AE75" s="8"/>
      <c r="AF75" s="8" t="n">
        <f aca="false">BA75/100*AF25</f>
        <v>6026539380.12648</v>
      </c>
      <c r="AG75" s="43" t="n">
        <f aca="false">(AF75-AF74)/AF74</f>
        <v>-0.00240968449243053</v>
      </c>
      <c r="AH75" s="43"/>
      <c r="AI75" s="43" t="n">
        <f aca="false">AB75/AF75</f>
        <v>-0.0114244682846777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 t="n">
        <v>12212095</v>
      </c>
      <c r="AV75" s="7"/>
      <c r="AW75" s="7" t="n">
        <f aca="false">(AU75-AU74)/AU74</f>
        <v>-0.00101885140966334</v>
      </c>
      <c r="AX75" s="11" t="n">
        <v>6454.2578527976</v>
      </c>
      <c r="AY75" s="43" t="n">
        <f aca="false">(AX75-AX74)/AX74</f>
        <v>-0.00139225158025222</v>
      </c>
      <c r="AZ75" s="7" t="n">
        <f aca="false">AZ74*((1+AY75))</f>
        <v>96.0150145071699</v>
      </c>
      <c r="BA75" s="7" t="n">
        <f aca="false">BA74*(1+AW75)*(1+AY75)</f>
        <v>104.863644298477</v>
      </c>
      <c r="BB75" s="7"/>
      <c r="BC75" s="43" t="n">
        <f aca="false">T82/AF82</f>
        <v>0.00942344059909982</v>
      </c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5" t="n">
        <f aca="false">'Low pensions'!Q76</f>
        <v>116125228.322688</v>
      </c>
      <c r="E76" s="8"/>
      <c r="F76" s="42" t="n">
        <f aca="false">'Low pensions'!I76</f>
        <v>21107134.8481058</v>
      </c>
      <c r="G76" s="55" t="n">
        <f aca="false">'Low pensions'!K76</f>
        <v>2233069.53504519</v>
      </c>
      <c r="H76" s="55" t="n">
        <f aca="false">'Low pensions'!V76</f>
        <v>12285689.7197884</v>
      </c>
      <c r="I76" s="55" t="n">
        <f aca="false">'Low pensions'!M76</f>
        <v>69064.0062385104</v>
      </c>
      <c r="J76" s="55" t="n">
        <f aca="false">'Low pensions'!W76</f>
        <v>379969.785148091</v>
      </c>
      <c r="K76" s="8"/>
      <c r="L76" s="55" t="n">
        <f aca="false">'Low pensions'!N76</f>
        <v>2626883.80054274</v>
      </c>
      <c r="M76" s="42"/>
      <c r="N76" s="55" t="n">
        <f aca="false">'Low pensions'!L76</f>
        <v>965969.271398887</v>
      </c>
      <c r="O76" s="8"/>
      <c r="P76" s="55" t="n">
        <f aca="false">'Low pensions'!X76</f>
        <v>18945390.4529214</v>
      </c>
      <c r="Q76" s="42"/>
      <c r="R76" s="55" t="n">
        <f aca="false">'Low SIPA income'!G71</f>
        <v>14799712.8973123</v>
      </c>
      <c r="S76" s="42"/>
      <c r="T76" s="55" t="n">
        <f aca="false">'Low SIPA income'!J71</f>
        <v>56587984.9791497</v>
      </c>
      <c r="U76" s="8"/>
      <c r="V76" s="55" t="n">
        <f aca="false">'Low SIPA income'!F71</f>
        <v>137544.027670063</v>
      </c>
      <c r="W76" s="42"/>
      <c r="X76" s="55" t="n">
        <f aca="false">'Low SIPA income'!M71</f>
        <v>345470.942463669</v>
      </c>
      <c r="Y76" s="8"/>
      <c r="Z76" s="8" t="n">
        <f aca="false">R76+V76-N76-L76-F76</f>
        <v>-9762730.99506512</v>
      </c>
      <c r="AA76" s="8"/>
      <c r="AB76" s="8" t="n">
        <f aca="false">T76-P76-D76</f>
        <v>-78482633.7964593</v>
      </c>
      <c r="AC76" s="23"/>
      <c r="AD76" s="8"/>
      <c r="AE76" s="8"/>
      <c r="AF76" s="8" t="n">
        <f aca="false">BA76/100*AF25</f>
        <v>6007172528.12265</v>
      </c>
      <c r="AG76" s="43" t="n">
        <f aca="false">(AF76-AF75)/AF75</f>
        <v>-0.00321359420096005</v>
      </c>
      <c r="AH76" s="43"/>
      <c r="AI76" s="43" t="n">
        <f aca="false">AB76/AF76</f>
        <v>-0.0130648210000698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 t="n">
        <v>12176551</v>
      </c>
      <c r="AV76" s="7"/>
      <c r="AW76" s="7" t="n">
        <f aca="false">(AU76-AU75)/AU75</f>
        <v>-0.00291055711571192</v>
      </c>
      <c r="AX76" s="11" t="n">
        <v>6452.2962639942</v>
      </c>
      <c r="AY76" s="43" t="n">
        <f aca="false">(AX76-AX75)/AX75</f>
        <v>-0.000303921666617362</v>
      </c>
      <c r="AZ76" s="7" t="n">
        <f aca="false">AZ75*((1+AY76))</f>
        <v>95.9858334639406</v>
      </c>
      <c r="BA76" s="7" t="n">
        <f aca="false">BA75*(1+AW76)*(1+AY76)</f>
        <v>104.526655099268</v>
      </c>
      <c r="BB76" s="7"/>
      <c r="BC76" s="43" t="n">
        <f aca="false">T83/AF83</f>
        <v>0.011125803264966</v>
      </c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5" t="n">
        <f aca="false">'Low pensions'!Q77</f>
        <v>116824345.031406</v>
      </c>
      <c r="E77" s="8"/>
      <c r="F77" s="42" t="n">
        <f aca="false">'Low pensions'!I77</f>
        <v>21234207.5855172</v>
      </c>
      <c r="G77" s="55" t="n">
        <f aca="false">'Low pensions'!K77</f>
        <v>2237039.41870823</v>
      </c>
      <c r="H77" s="55" t="n">
        <f aca="false">'Low pensions'!V77</f>
        <v>12307530.8483974</v>
      </c>
      <c r="I77" s="55" t="n">
        <f aca="false">'Low pensions'!M77</f>
        <v>69186.7861456201</v>
      </c>
      <c r="J77" s="55" t="n">
        <f aca="false">'Low pensions'!W77</f>
        <v>380645.283971079</v>
      </c>
      <c r="K77" s="8"/>
      <c r="L77" s="55" t="n">
        <f aca="false">'Low pensions'!N77</f>
        <v>2640916.59631619</v>
      </c>
      <c r="M77" s="42"/>
      <c r="N77" s="55" t="n">
        <f aca="false">'Low pensions'!L77</f>
        <v>973581.219217282</v>
      </c>
      <c r="O77" s="8"/>
      <c r="P77" s="55" t="n">
        <f aca="false">'Low pensions'!X77</f>
        <v>19060085.387908</v>
      </c>
      <c r="Q77" s="42"/>
      <c r="R77" s="55" t="n">
        <f aca="false">'Low SIPA income'!G72</f>
        <v>17317981.5648441</v>
      </c>
      <c r="S77" s="42"/>
      <c r="T77" s="55" t="n">
        <f aca="false">'Low SIPA income'!J72</f>
        <v>66216803.4920842</v>
      </c>
      <c r="U77" s="8"/>
      <c r="V77" s="55" t="n">
        <f aca="false">'Low SIPA income'!F72</f>
        <v>140137.280904276</v>
      </c>
      <c r="W77" s="42"/>
      <c r="X77" s="55" t="n">
        <f aca="false">'Low SIPA income'!M72</f>
        <v>351984.446932358</v>
      </c>
      <c r="Y77" s="8"/>
      <c r="Z77" s="8" t="n">
        <f aca="false">R77+V77-N77-L77-F77</f>
        <v>-7390586.55530226</v>
      </c>
      <c r="AA77" s="8"/>
      <c r="AB77" s="8" t="n">
        <f aca="false">T77-P77-D77</f>
        <v>-69667626.9272298</v>
      </c>
      <c r="AC77" s="23"/>
      <c r="AD77" s="8"/>
      <c r="AE77" s="8"/>
      <c r="AF77" s="8" t="n">
        <f aca="false">BA77/100*AF25</f>
        <v>6017686402.03838</v>
      </c>
      <c r="AG77" s="43" t="n">
        <f aca="false">(AF77-AF76)/AF76</f>
        <v>0.00175022006884463</v>
      </c>
      <c r="AH77" s="43" t="n">
        <f aca="false">(AF77-AF73)/AF73</f>
        <v>-0.00271495814836623</v>
      </c>
      <c r="AI77" s="43" t="n">
        <f aca="false">AB77/AF77</f>
        <v>-0.0115771448149294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 t="n">
        <v>12211777</v>
      </c>
      <c r="AV77" s="7"/>
      <c r="AW77" s="7" t="n">
        <f aca="false">(AU77-AU76)/AU76</f>
        <v>0.00289293741717174</v>
      </c>
      <c r="AX77" s="11" t="n">
        <v>6444.9443816523</v>
      </c>
      <c r="AY77" s="43" t="n">
        <f aca="false">(AX77-AX76)/AX76</f>
        <v>-0.00113942107446704</v>
      </c>
      <c r="AZ77" s="7" t="n">
        <f aca="false">AZ76*((1+AY77))</f>
        <v>95.8764651824415</v>
      </c>
      <c r="BA77" s="7" t="n">
        <f aca="false">BA76*(1+AW77)*(1+AY77)</f>
        <v>104.709599748752</v>
      </c>
      <c r="BB77" s="7"/>
      <c r="BC77" s="43" t="n">
        <f aca="false">T84/AF84</f>
        <v>0.00951104118244808</v>
      </c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4" t="n">
        <f aca="false">'Low pensions'!Q78</f>
        <v>116859548.988224</v>
      </c>
      <c r="E78" s="6"/>
      <c r="F78" s="35" t="n">
        <f aca="false">'Low pensions'!I78</f>
        <v>21240606.321386</v>
      </c>
      <c r="G78" s="54" t="n">
        <f aca="false">'Low pensions'!K78</f>
        <v>2304539.90920759</v>
      </c>
      <c r="H78" s="54" t="n">
        <f aca="false">'Low pensions'!V78</f>
        <v>12678898.6312604</v>
      </c>
      <c r="I78" s="54" t="n">
        <f aca="false">'Low pensions'!M78</f>
        <v>71274.4301816803</v>
      </c>
      <c r="J78" s="54" t="n">
        <f aca="false">'Low pensions'!W78</f>
        <v>392130.885502911</v>
      </c>
      <c r="K78" s="6"/>
      <c r="L78" s="54" t="n">
        <f aca="false">'Low pensions'!N78</f>
        <v>3252466.35846247</v>
      </c>
      <c r="M78" s="35"/>
      <c r="N78" s="54" t="n">
        <f aca="false">'Low pensions'!L78</f>
        <v>974832.520316124</v>
      </c>
      <c r="O78" s="6"/>
      <c r="P78" s="54" t="n">
        <f aca="false">'Low pensions'!X78</f>
        <v>22240304.3003226</v>
      </c>
      <c r="Q78" s="35"/>
      <c r="R78" s="54" t="n">
        <f aca="false">'Low SIPA income'!G73</f>
        <v>14932929.046178</v>
      </c>
      <c r="S78" s="35"/>
      <c r="T78" s="54" t="n">
        <f aca="false">'Low SIPA income'!J73</f>
        <v>57097348.4704081</v>
      </c>
      <c r="U78" s="6"/>
      <c r="V78" s="54" t="n">
        <f aca="false">'Low SIPA income'!F73</f>
        <v>138660.149716249</v>
      </c>
      <c r="W78" s="35"/>
      <c r="X78" s="54" t="n">
        <f aca="false">'Low SIPA income'!M73</f>
        <v>348274.319256773</v>
      </c>
      <c r="Y78" s="6"/>
      <c r="Z78" s="6" t="n">
        <f aca="false">R78+V78-N78-L78-F78</f>
        <v>-10396316.0042703</v>
      </c>
      <c r="AA78" s="6"/>
      <c r="AB78" s="6" t="n">
        <f aca="false">T78-P78-D78</f>
        <v>-82002504.8181386</v>
      </c>
      <c r="AC78" s="23"/>
      <c r="AD78" s="6"/>
      <c r="AE78" s="6"/>
      <c r="AF78" s="6" t="n">
        <f aca="false">BA78/100*AF25</f>
        <v>6025192165.50194</v>
      </c>
      <c r="AG78" s="36" t="n">
        <f aca="false">(AF78-AF77)/AF77</f>
        <v>0.00124728391645976</v>
      </c>
      <c r="AH78" s="36"/>
      <c r="AI78" s="36" t="n">
        <f aca="false">AB78/AF78</f>
        <v>-0.0136099401588642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 t="n">
        <v>12256048</v>
      </c>
      <c r="AV78" s="5"/>
      <c r="AW78" s="5" t="n">
        <f aca="false">(AU78-AU77)/AU77</f>
        <v>0.00362527091675519</v>
      </c>
      <c r="AX78" s="10" t="n">
        <v>6429.6737478796</v>
      </c>
      <c r="AY78" s="36" t="n">
        <f aca="false">(AX78-AX77)/AX77</f>
        <v>-0.00236939729319814</v>
      </c>
      <c r="AZ78" s="5" t="n">
        <f aca="false">AZ77*((1+AY78))</f>
        <v>95.6492957453568</v>
      </c>
      <c r="BA78" s="5" t="n">
        <f aca="false">BA77*(1+AW78)*(1+AY78)</f>
        <v>104.840202348417</v>
      </c>
      <c r="BB78" s="5"/>
      <c r="BC78" s="36" t="n">
        <f aca="false">T85/AF85</f>
        <v>0.011055405779276</v>
      </c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5" t="n">
        <f aca="false">'Low pensions'!Q79</f>
        <v>117115327.017393</v>
      </c>
      <c r="E79" s="8"/>
      <c r="F79" s="42" t="n">
        <f aca="false">'Low pensions'!I79</f>
        <v>21287097.0058895</v>
      </c>
      <c r="G79" s="55" t="n">
        <f aca="false">'Low pensions'!K79</f>
        <v>2362579.5086155</v>
      </c>
      <c r="H79" s="55" t="n">
        <f aca="false">'Low pensions'!V79</f>
        <v>12998215.3827524</v>
      </c>
      <c r="I79" s="55" t="n">
        <f aca="false">'Low pensions'!M79</f>
        <v>73069.4693386201</v>
      </c>
      <c r="J79" s="55" t="n">
        <f aca="false">'Low pensions'!W79</f>
        <v>402006.661322219</v>
      </c>
      <c r="K79" s="8"/>
      <c r="L79" s="55" t="n">
        <f aca="false">'Low pensions'!N79</f>
        <v>2633828.60465653</v>
      </c>
      <c r="M79" s="42"/>
      <c r="N79" s="55" t="n">
        <f aca="false">'Low pensions'!L79</f>
        <v>978646.717060383</v>
      </c>
      <c r="O79" s="8"/>
      <c r="P79" s="55" t="n">
        <f aca="false">'Low pensions'!X79</f>
        <v>19051174.6400604</v>
      </c>
      <c r="Q79" s="42"/>
      <c r="R79" s="55" t="n">
        <f aca="false">'Low SIPA income'!G74</f>
        <v>17474397.5724898</v>
      </c>
      <c r="S79" s="42"/>
      <c r="T79" s="55" t="n">
        <f aca="false">'Low SIPA income'!J74</f>
        <v>66814873.654159</v>
      </c>
      <c r="U79" s="8"/>
      <c r="V79" s="55" t="n">
        <f aca="false">'Low SIPA income'!F74</f>
        <v>142248.594900658</v>
      </c>
      <c r="W79" s="42"/>
      <c r="X79" s="55" t="n">
        <f aca="false">'Low SIPA income'!M74</f>
        <v>357287.458982554</v>
      </c>
      <c r="Y79" s="8"/>
      <c r="Z79" s="8" t="n">
        <f aca="false">R79+V79-N79-L79-F79</f>
        <v>-7282926.16021592</v>
      </c>
      <c r="AA79" s="8"/>
      <c r="AB79" s="8" t="n">
        <f aca="false">T79-P79-D79</f>
        <v>-69351628.0032942</v>
      </c>
      <c r="AC79" s="23"/>
      <c r="AD79" s="8"/>
      <c r="AE79" s="8"/>
      <c r="AF79" s="8" t="n">
        <f aca="false">BA79/100*AF25</f>
        <v>6013062775.71605</v>
      </c>
      <c r="AG79" s="43" t="n">
        <f aca="false">(AF79-AF78)/AF78</f>
        <v>-0.00201311252035144</v>
      </c>
      <c r="AH79" s="43"/>
      <c r="AI79" s="43" t="n">
        <f aca="false">AB79/AF79</f>
        <v>-0.011533494758008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 t="n">
        <v>12188008</v>
      </c>
      <c r="AV79" s="7"/>
      <c r="AW79" s="7" t="n">
        <f aca="false">(AU79-AU78)/AU78</f>
        <v>-0.00555154483729176</v>
      </c>
      <c r="AX79" s="11" t="n">
        <v>6452.551721352</v>
      </c>
      <c r="AY79" s="43" t="n">
        <f aca="false">(AX79-AX78)/AX78</f>
        <v>0.00355818574464127</v>
      </c>
      <c r="AZ79" s="7" t="n">
        <f aca="false">AZ78*((1+AY79))</f>
        <v>95.9896337059629</v>
      </c>
      <c r="BA79" s="7" t="n">
        <f aca="false">BA78*(1+AW79)*(1+AY79)</f>
        <v>104.629147224433</v>
      </c>
      <c r="BB79" s="7"/>
      <c r="BC79" s="43" t="n">
        <f aca="false">T86/AF86</f>
        <v>0.00939655092179577</v>
      </c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5" t="n">
        <f aca="false">'Low pensions'!Q80</f>
        <v>117271416.042464</v>
      </c>
      <c r="E80" s="8"/>
      <c r="F80" s="42" t="n">
        <f aca="false">'Low pensions'!I80</f>
        <v>21315468.0338572</v>
      </c>
      <c r="G80" s="55" t="n">
        <f aca="false">'Low pensions'!K80</f>
        <v>2405033.82354223</v>
      </c>
      <c r="H80" s="55" t="n">
        <f aca="false">'Low pensions'!V80</f>
        <v>13231786.4974313</v>
      </c>
      <c r="I80" s="55" t="n">
        <f aca="false">'Low pensions'!M80</f>
        <v>74382.4893879001</v>
      </c>
      <c r="J80" s="55" t="n">
        <f aca="false">'Low pensions'!W80</f>
        <v>409230.510229812</v>
      </c>
      <c r="K80" s="8"/>
      <c r="L80" s="55" t="n">
        <f aca="false">'Low pensions'!N80</f>
        <v>2712019.46830914</v>
      </c>
      <c r="M80" s="42"/>
      <c r="N80" s="55" t="n">
        <f aca="false">'Low pensions'!L80</f>
        <v>981735.972501699</v>
      </c>
      <c r="O80" s="8"/>
      <c r="P80" s="55" t="n">
        <f aca="false">'Low pensions'!X80</f>
        <v>19473903.5752179</v>
      </c>
      <c r="Q80" s="42"/>
      <c r="R80" s="55" t="n">
        <f aca="false">'Low SIPA income'!G75</f>
        <v>14839972.4408699</v>
      </c>
      <c r="S80" s="42"/>
      <c r="T80" s="55" t="n">
        <f aca="false">'Low SIPA income'!J75</f>
        <v>56741920.8333054</v>
      </c>
      <c r="U80" s="8"/>
      <c r="V80" s="55" t="n">
        <f aca="false">'Low SIPA income'!F75</f>
        <v>145084.659409882</v>
      </c>
      <c r="W80" s="42"/>
      <c r="X80" s="55" t="n">
        <f aca="false">'Low SIPA income'!M75</f>
        <v>364410.835369638</v>
      </c>
      <c r="Y80" s="8"/>
      <c r="Z80" s="8" t="n">
        <f aca="false">R80+V80-N80-L80-F80</f>
        <v>-10024166.3743882</v>
      </c>
      <c r="AA80" s="8"/>
      <c r="AB80" s="8" t="n">
        <f aca="false">T80-P80-D80</f>
        <v>-80003398.7843769</v>
      </c>
      <c r="AC80" s="23"/>
      <c r="AD80" s="8"/>
      <c r="AE80" s="8"/>
      <c r="AF80" s="8" t="n">
        <f aca="false">BA80/100*AF25</f>
        <v>6008664638.21162</v>
      </c>
      <c r="AG80" s="43" t="n">
        <f aca="false">(AF80-AF79)/AF79</f>
        <v>-0.000731430498646164</v>
      </c>
      <c r="AH80" s="43"/>
      <c r="AI80" s="43" t="n">
        <f aca="false">AB80/AF80</f>
        <v>-0.0133146719947726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 t="n">
        <v>12229047</v>
      </c>
      <c r="AV80" s="7"/>
      <c r="AW80" s="7" t="n">
        <f aca="false">(AU80-AU79)/AU79</f>
        <v>0.00336716221387449</v>
      </c>
      <c r="AX80" s="11" t="n">
        <v>6426.194090309</v>
      </c>
      <c r="AY80" s="43" t="n">
        <f aca="false">(AX80-AX79)/AX79</f>
        <v>-0.00408483839901359</v>
      </c>
      <c r="AZ80" s="7" t="n">
        <f aca="false">AZ79*((1+AY80))</f>
        <v>95.5975315642935</v>
      </c>
      <c r="BA80" s="7" t="n">
        <f aca="false">BA79*(1+AW80)*(1+AY80)</f>
        <v>104.552618275106</v>
      </c>
      <c r="BB80" s="7"/>
      <c r="BC80" s="43" t="n">
        <f aca="false">T87/AF87</f>
        <v>0.0110500762927429</v>
      </c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5" t="n">
        <f aca="false">'Low pensions'!Q81</f>
        <v>117437134.21412</v>
      </c>
      <c r="E81" s="8"/>
      <c r="F81" s="42" t="n">
        <f aca="false">'Low pensions'!I81</f>
        <v>21345589.2731988</v>
      </c>
      <c r="G81" s="55" t="n">
        <f aca="false">'Low pensions'!K81</f>
        <v>2512175.79682515</v>
      </c>
      <c r="H81" s="55" t="n">
        <f aca="false">'Low pensions'!V81</f>
        <v>13821250.0224411</v>
      </c>
      <c r="I81" s="55" t="n">
        <f aca="false">'Low pensions'!M81</f>
        <v>77696.1586647001</v>
      </c>
      <c r="J81" s="55" t="n">
        <f aca="false">'Low pensions'!W81</f>
        <v>427461.340900267</v>
      </c>
      <c r="K81" s="8"/>
      <c r="L81" s="55" t="n">
        <f aca="false">'Low pensions'!N81</f>
        <v>2670147.83513572</v>
      </c>
      <c r="M81" s="42"/>
      <c r="N81" s="55" t="n">
        <f aca="false">'Low pensions'!L81</f>
        <v>984686.363162499</v>
      </c>
      <c r="O81" s="8"/>
      <c r="P81" s="55" t="n">
        <f aca="false">'Low pensions'!X81</f>
        <v>19272863.6505414</v>
      </c>
      <c r="Q81" s="42"/>
      <c r="R81" s="55" t="n">
        <f aca="false">'Low SIPA income'!G76</f>
        <v>17285031.2393214</v>
      </c>
      <c r="S81" s="42"/>
      <c r="T81" s="55" t="n">
        <f aca="false">'Low SIPA income'!J76</f>
        <v>66090815.0665874</v>
      </c>
      <c r="U81" s="8"/>
      <c r="V81" s="55" t="n">
        <f aca="false">'Low SIPA income'!F76</f>
        <v>142818.382483013</v>
      </c>
      <c r="W81" s="42"/>
      <c r="X81" s="55" t="n">
        <f aca="false">'Low SIPA income'!M76</f>
        <v>358718.601115112</v>
      </c>
      <c r="Y81" s="8"/>
      <c r="Z81" s="8" t="n">
        <f aca="false">R81+V81-N81-L81-F81</f>
        <v>-7572573.84969267</v>
      </c>
      <c r="AA81" s="8"/>
      <c r="AB81" s="8" t="n">
        <f aca="false">T81-P81-D81</f>
        <v>-70619182.7980739</v>
      </c>
      <c r="AC81" s="23"/>
      <c r="AD81" s="8"/>
      <c r="AE81" s="8"/>
      <c r="AF81" s="8" t="n">
        <f aca="false">BA81/100*AF25</f>
        <v>6014115067.66631</v>
      </c>
      <c r="AG81" s="43" t="n">
        <f aca="false">(AF81-AF80)/AF80</f>
        <v>0.00090709496749662</v>
      </c>
      <c r="AH81" s="43" t="n">
        <f aca="false">(AF81-AF77)/AF77</f>
        <v>-0.000593472995013597</v>
      </c>
      <c r="AI81" s="43" t="n">
        <f aca="false">AB81/AF81</f>
        <v>-0.0117422400475415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 t="n">
        <v>12253631</v>
      </c>
      <c r="AV81" s="7"/>
      <c r="AW81" s="7" t="n">
        <f aca="false">(AU81-AU80)/AU80</f>
        <v>0.00201029565100208</v>
      </c>
      <c r="AX81" s="11" t="n">
        <v>6419.1189317567</v>
      </c>
      <c r="AY81" s="43" t="n">
        <f aca="false">(AX81-AX80)/AX80</f>
        <v>-0.00110098737337703</v>
      </c>
      <c r="AZ81" s="7" t="n">
        <f aca="false">AZ80*((1+AY81))</f>
        <v>95.4922798891152</v>
      </c>
      <c r="BA81" s="7" t="n">
        <f aca="false">BA80*(1+AW81)*(1+AY81)</f>
        <v>104.647457428982</v>
      </c>
      <c r="BB81" s="7"/>
      <c r="BC81" s="43" t="n">
        <f aca="false">T88/AF88</f>
        <v>0.00953264700037902</v>
      </c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4" t="n">
        <f aca="false">'Low pensions'!Q82</f>
        <v>117658552.692334</v>
      </c>
      <c r="E82" s="6"/>
      <c r="F82" s="35" t="n">
        <f aca="false">'Low pensions'!I82</f>
        <v>21385834.7025947</v>
      </c>
      <c r="G82" s="54" t="n">
        <f aca="false">'Low pensions'!K82</f>
        <v>2590014.94163794</v>
      </c>
      <c r="H82" s="54" t="n">
        <f aca="false">'Low pensions'!V82</f>
        <v>14249498.0309404</v>
      </c>
      <c r="I82" s="54" t="n">
        <f aca="false">'Low pensions'!M82</f>
        <v>80103.5548960203</v>
      </c>
      <c r="J82" s="54" t="n">
        <f aca="false">'Low pensions'!W82</f>
        <v>440706.12466827</v>
      </c>
      <c r="K82" s="6"/>
      <c r="L82" s="54" t="n">
        <f aca="false">'Low pensions'!N82</f>
        <v>3228120.43853086</v>
      </c>
      <c r="M82" s="35"/>
      <c r="N82" s="54" t="n">
        <f aca="false">'Low pensions'!L82</f>
        <v>987501.74330198</v>
      </c>
      <c r="O82" s="6"/>
      <c r="P82" s="54" t="n">
        <f aca="false">'Low pensions'!X82</f>
        <v>22183675.532905</v>
      </c>
      <c r="Q82" s="35"/>
      <c r="R82" s="54" t="n">
        <f aca="false">'Low SIPA income'!G77</f>
        <v>14841458.2764762</v>
      </c>
      <c r="S82" s="35"/>
      <c r="T82" s="54" t="n">
        <f aca="false">'Low SIPA income'!J77</f>
        <v>56747602.054526</v>
      </c>
      <c r="U82" s="6"/>
      <c r="V82" s="54" t="n">
        <f aca="false">'Low SIPA income'!F77</f>
        <v>137129.412637588</v>
      </c>
      <c r="W82" s="35"/>
      <c r="X82" s="54" t="n">
        <f aca="false">'Low SIPA income'!M77</f>
        <v>344429.549038922</v>
      </c>
      <c r="Y82" s="6"/>
      <c r="Z82" s="6" t="n">
        <f aca="false">R82+V82-N82-L82-F82</f>
        <v>-10622869.1953137</v>
      </c>
      <c r="AA82" s="6"/>
      <c r="AB82" s="6" t="n">
        <f aca="false">T82-P82-D82</f>
        <v>-83094626.1707132</v>
      </c>
      <c r="AC82" s="23"/>
      <c r="AD82" s="6"/>
      <c r="AE82" s="6"/>
      <c r="AF82" s="6" t="n">
        <f aca="false">BA82/100*AF25</f>
        <v>6021962090.99539</v>
      </c>
      <c r="AG82" s="36" t="n">
        <f aca="false">(AF82-AF81)/AF81</f>
        <v>0.00130476774068755</v>
      </c>
      <c r="AH82" s="36"/>
      <c r="AI82" s="36" t="n">
        <f aca="false">AB82/AF82</f>
        <v>-0.0137985966891031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 t="n">
        <v>12241316</v>
      </c>
      <c r="AV82" s="5"/>
      <c r="AW82" s="5" t="n">
        <f aca="false">(AU82-AU81)/AU81</f>
        <v>-0.00100500822980552</v>
      </c>
      <c r="AX82" s="10" t="n">
        <v>6433.96057439</v>
      </c>
      <c r="AY82" s="36" t="n">
        <f aca="false">(AX82-AX81)/AX81</f>
        <v>0.00231209964966935</v>
      </c>
      <c r="AZ82" s="5" t="n">
        <f aca="false">AZ81*((1+AY82))</f>
        <v>95.713067555993</v>
      </c>
      <c r="BA82" s="5" t="n">
        <f aca="false">BA81*(1+AW82)*(1+AY82)</f>
        <v>104.78399805558</v>
      </c>
      <c r="BB82" s="5"/>
      <c r="BC82" s="36" t="n">
        <f aca="false">T89/AF89</f>
        <v>0.0109991966759405</v>
      </c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5" t="n">
        <f aca="false">'Low pensions'!Q83</f>
        <v>117535385.48558</v>
      </c>
      <c r="E83" s="8"/>
      <c r="F83" s="42" t="n">
        <f aca="false">'Low pensions'!I83</f>
        <v>21363447.6048091</v>
      </c>
      <c r="G83" s="55" t="n">
        <f aca="false">'Low pensions'!K83</f>
        <v>2611687.21482609</v>
      </c>
      <c r="H83" s="55" t="n">
        <f aca="false">'Low pensions'!V83</f>
        <v>14368732.4836673</v>
      </c>
      <c r="I83" s="55" t="n">
        <f aca="false">'Low pensions'!M83</f>
        <v>80773.8313863804</v>
      </c>
      <c r="J83" s="55" t="n">
        <f aca="false">'Low pensions'!W83</f>
        <v>444393.788154694</v>
      </c>
      <c r="K83" s="8"/>
      <c r="L83" s="55" t="n">
        <f aca="false">'Low pensions'!N83</f>
        <v>2605971.04653203</v>
      </c>
      <c r="M83" s="42"/>
      <c r="N83" s="55" t="n">
        <f aca="false">'Low pensions'!L83</f>
        <v>987155.515809715</v>
      </c>
      <c r="O83" s="8"/>
      <c r="P83" s="55" t="n">
        <f aca="false">'Low pensions'!X83</f>
        <v>18953434.5387404</v>
      </c>
      <c r="Q83" s="42"/>
      <c r="R83" s="55" t="n">
        <f aca="false">'Low SIPA income'!G78</f>
        <v>17481447.0522656</v>
      </c>
      <c r="S83" s="42"/>
      <c r="T83" s="55" t="n">
        <f aca="false">'Low SIPA income'!J78</f>
        <v>66841827.9510721</v>
      </c>
      <c r="U83" s="8"/>
      <c r="V83" s="55" t="n">
        <f aca="false">'Low SIPA income'!F78</f>
        <v>136928.897705374</v>
      </c>
      <c r="W83" s="42"/>
      <c r="X83" s="55" t="n">
        <f aca="false">'Low SIPA income'!M78</f>
        <v>343925.91333926</v>
      </c>
      <c r="Y83" s="8"/>
      <c r="Z83" s="8" t="n">
        <f aca="false">R83+V83-N83-L83-F83</f>
        <v>-7338198.21717985</v>
      </c>
      <c r="AA83" s="8"/>
      <c r="AB83" s="8" t="n">
        <f aca="false">T83-P83-D83</f>
        <v>-69646992.0732481</v>
      </c>
      <c r="AC83" s="23"/>
      <c r="AD83" s="8"/>
      <c r="AE83" s="8"/>
      <c r="AF83" s="8" t="n">
        <f aca="false">BA83/100*AF25</f>
        <v>6007820411.63267</v>
      </c>
      <c r="AG83" s="43" t="n">
        <f aca="false">(AF83-AF82)/AF82</f>
        <v>-0.00234835077820579</v>
      </c>
      <c r="AH83" s="43"/>
      <c r="AI83" s="43" t="n">
        <f aca="false">AB83/AF83</f>
        <v>-0.0115927220358308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 t="n">
        <v>12246726</v>
      </c>
      <c r="AV83" s="7"/>
      <c r="AW83" s="7" t="n">
        <f aca="false">(AU83-AU82)/AU82</f>
        <v>0.000441945947641577</v>
      </c>
      <c r="AX83" s="11" t="n">
        <v>6416.0158458651</v>
      </c>
      <c r="AY83" s="43" t="n">
        <f aca="false">(AX83-AX82)/AX82</f>
        <v>-0.00278906411026635</v>
      </c>
      <c r="AZ83" s="7" t="n">
        <f aca="false">AZ82*((1+AY83))</f>
        <v>95.4461176743891</v>
      </c>
      <c r="BA83" s="7" t="n">
        <f aca="false">BA82*(1+AW83)*(1+AY83)</f>
        <v>104.537928472203</v>
      </c>
      <c r="BB83" s="7"/>
      <c r="BC83" s="43" t="n">
        <f aca="false">T90/AF90</f>
        <v>0.00941582699666658</v>
      </c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5" t="n">
        <f aca="false">'Low pensions'!Q84</f>
        <v>117796965.996108</v>
      </c>
      <c r="E84" s="8"/>
      <c r="F84" s="42" t="n">
        <f aca="false">'Low pensions'!I84</f>
        <v>21410992.9589849</v>
      </c>
      <c r="G84" s="55" t="n">
        <f aca="false">'Low pensions'!K84</f>
        <v>2691591.09812695</v>
      </c>
      <c r="H84" s="55" t="n">
        <f aca="false">'Low pensions'!V84</f>
        <v>14808340.0741316</v>
      </c>
      <c r="I84" s="55" t="n">
        <f aca="false">'Low pensions'!M84</f>
        <v>83245.08550908</v>
      </c>
      <c r="J84" s="55" t="n">
        <f aca="false">'Low pensions'!W84</f>
        <v>457989.899199942</v>
      </c>
      <c r="K84" s="8"/>
      <c r="L84" s="55" t="n">
        <f aca="false">'Low pensions'!N84</f>
        <v>2543065.56413767</v>
      </c>
      <c r="M84" s="42"/>
      <c r="N84" s="55" t="n">
        <f aca="false">'Low pensions'!L84</f>
        <v>991128.134191118</v>
      </c>
      <c r="O84" s="8"/>
      <c r="P84" s="55" t="n">
        <f aca="false">'Low pensions'!X84</f>
        <v>18648873.8657786</v>
      </c>
      <c r="Q84" s="42"/>
      <c r="R84" s="55" t="n">
        <f aca="false">'Low SIPA income'!G79</f>
        <v>14899986.6815603</v>
      </c>
      <c r="S84" s="42"/>
      <c r="T84" s="55" t="n">
        <f aca="false">'Low SIPA income'!J79</f>
        <v>56971390.4841217</v>
      </c>
      <c r="U84" s="8"/>
      <c r="V84" s="55" t="n">
        <f aca="false">'Low SIPA income'!F79</f>
        <v>138480.935529643</v>
      </c>
      <c r="W84" s="42"/>
      <c r="X84" s="55" t="n">
        <f aca="false">'Low SIPA income'!M79</f>
        <v>347824.184888903</v>
      </c>
      <c r="Y84" s="8"/>
      <c r="Z84" s="8" t="n">
        <f aca="false">R84+V84-N84-L84-F84</f>
        <v>-9906719.04022374</v>
      </c>
      <c r="AA84" s="8"/>
      <c r="AB84" s="8" t="n">
        <f aca="false">T84-P84-D84</f>
        <v>-79474449.3777648</v>
      </c>
      <c r="AC84" s="23"/>
      <c r="AD84" s="8"/>
      <c r="AE84" s="8"/>
      <c r="AF84" s="8" t="n">
        <f aca="false">BA84/100*AF25</f>
        <v>5990026684.90787</v>
      </c>
      <c r="AG84" s="43" t="n">
        <f aca="false">(AF84-AF83)/AF83</f>
        <v>-0.00296176075608786</v>
      </c>
      <c r="AH84" s="43"/>
      <c r="AI84" s="43" t="n">
        <f aca="false">AB84/AF84</f>
        <v>-0.0132677955472225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 t="n">
        <v>12189857</v>
      </c>
      <c r="AV84" s="7"/>
      <c r="AW84" s="7" t="n">
        <f aca="false">(AU84-AU83)/AU83</f>
        <v>-0.00464360842236529</v>
      </c>
      <c r="AX84" s="11" t="n">
        <v>6426.85694898</v>
      </c>
      <c r="AY84" s="43" t="n">
        <f aca="false">(AX84-AX83)/AX83</f>
        <v>0.00168969394330386</v>
      </c>
      <c r="AZ84" s="7" t="n">
        <f aca="false">AZ83*((1+AY84))</f>
        <v>95.6073924013353</v>
      </c>
      <c r="BA84" s="7" t="n">
        <f aca="false">BA83*(1+AW84)*(1+AY84)</f>
        <v>104.228312138131</v>
      </c>
      <c r="BB84" s="7"/>
      <c r="BC84" s="43" t="n">
        <f aca="false">T91/AF91</f>
        <v>0.0111344870979006</v>
      </c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5" t="n">
        <f aca="false">'Low pensions'!Q85</f>
        <v>118126874.885694</v>
      </c>
      <c r="E85" s="8"/>
      <c r="F85" s="42" t="n">
        <f aca="false">'Low pensions'!I85</f>
        <v>21470957.804873</v>
      </c>
      <c r="G85" s="55" t="n">
        <f aca="false">'Low pensions'!K85</f>
        <v>2724479.78885051</v>
      </c>
      <c r="H85" s="55" t="n">
        <f aca="false">'Low pensions'!V85</f>
        <v>14989283.9467601</v>
      </c>
      <c r="I85" s="55" t="n">
        <f aca="false">'Low pensions'!M85</f>
        <v>84262.2615108401</v>
      </c>
      <c r="J85" s="55" t="n">
        <f aca="false">'Low pensions'!W85</f>
        <v>463586.101446187</v>
      </c>
      <c r="K85" s="8"/>
      <c r="L85" s="55" t="n">
        <f aca="false">'Low pensions'!N85</f>
        <v>2549494.05065788</v>
      </c>
      <c r="M85" s="42"/>
      <c r="N85" s="55" t="n">
        <f aca="false">'Low pensions'!L85</f>
        <v>994522.821749661</v>
      </c>
      <c r="O85" s="8"/>
      <c r="P85" s="55" t="n">
        <f aca="false">'Low pensions'!X85</f>
        <v>18700907.882244</v>
      </c>
      <c r="Q85" s="42"/>
      <c r="R85" s="55" t="n">
        <f aca="false">'Low SIPA income'!G80</f>
        <v>17278083.7601532</v>
      </c>
      <c r="S85" s="42"/>
      <c r="T85" s="55" t="n">
        <f aca="false">'Low SIPA income'!J80</f>
        <v>66064250.7778378</v>
      </c>
      <c r="U85" s="8"/>
      <c r="V85" s="55" t="n">
        <f aca="false">'Low SIPA income'!F80</f>
        <v>141256.001290493</v>
      </c>
      <c r="W85" s="42"/>
      <c r="X85" s="55" t="n">
        <f aca="false">'Low SIPA income'!M80</f>
        <v>354794.350006498</v>
      </c>
      <c r="Y85" s="8"/>
      <c r="Z85" s="8" t="n">
        <f aca="false">R85+V85-N85-L85-F85</f>
        <v>-7595634.91583688</v>
      </c>
      <c r="AA85" s="8"/>
      <c r="AB85" s="8" t="n">
        <f aca="false">T85-P85-D85</f>
        <v>-70763531.9901003</v>
      </c>
      <c r="AC85" s="23"/>
      <c r="AD85" s="8"/>
      <c r="AE85" s="8"/>
      <c r="AF85" s="8" t="n">
        <f aca="false">BA85/100*AF25</f>
        <v>5975741831.35632</v>
      </c>
      <c r="AG85" s="43" t="n">
        <f aca="false">(AF85-AF84)/AF84</f>
        <v>-0.00238477294058636</v>
      </c>
      <c r="AH85" s="43" t="n">
        <f aca="false">(AF85-AF81)/AF81</f>
        <v>-0.00638052911829084</v>
      </c>
      <c r="AI85" s="43" t="n">
        <f aca="false">AB85/AF85</f>
        <v>-0.0118417987234296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 t="n">
        <v>12189296</v>
      </c>
      <c r="AV85" s="7"/>
      <c r="AW85" s="7" t="n">
        <f aca="false">(AU85-AU84)/AU84</f>
        <v>-4.60218688373457E-005</v>
      </c>
      <c r="AX85" s="11" t="n">
        <v>6411.8254386244</v>
      </c>
      <c r="AY85" s="43" t="n">
        <f aca="false">(AX85-AX84)/AX84</f>
        <v>-0.00233885871039747</v>
      </c>
      <c r="AZ85" s="7" t="n">
        <f aca="false">AZ84*((1+AY85))</f>
        <v>95.3837802188391</v>
      </c>
      <c r="BA85" s="7" t="n">
        <f aca="false">BA84*(1+AW85)*(1+AY85)</f>
        <v>103.979751279701</v>
      </c>
      <c r="BB85" s="7"/>
      <c r="BC85" s="43" t="n">
        <f aca="false">T92/AF92</f>
        <v>0.00944131408812778</v>
      </c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4" t="n">
        <f aca="false">'Low pensions'!Q86</f>
        <v>117987325.044076</v>
      </c>
      <c r="E86" s="6"/>
      <c r="F86" s="35" t="n">
        <f aca="false">'Low pensions'!I86</f>
        <v>21445592.969276</v>
      </c>
      <c r="G86" s="54" t="n">
        <f aca="false">'Low pensions'!K86</f>
        <v>2819190.93923125</v>
      </c>
      <c r="H86" s="54" t="n">
        <f aca="false">'Low pensions'!V86</f>
        <v>15510356.7518479</v>
      </c>
      <c r="I86" s="54" t="n">
        <f aca="false">'Low pensions'!M86</f>
        <v>87191.4723473601</v>
      </c>
      <c r="J86" s="54" t="n">
        <f aca="false">'Low pensions'!W86</f>
        <v>479701.7552118</v>
      </c>
      <c r="K86" s="6"/>
      <c r="L86" s="54" t="n">
        <f aca="false">'Low pensions'!N86</f>
        <v>3194265.76516454</v>
      </c>
      <c r="M86" s="35"/>
      <c r="N86" s="54" t="n">
        <f aca="false">'Low pensions'!L86</f>
        <v>994392.842634242</v>
      </c>
      <c r="O86" s="6"/>
      <c r="P86" s="54" t="n">
        <f aca="false">'Low pensions'!X86</f>
        <v>22045916.2671919</v>
      </c>
      <c r="Q86" s="35"/>
      <c r="R86" s="54" t="n">
        <f aca="false">'Low SIPA income'!G81</f>
        <v>14734979.091342</v>
      </c>
      <c r="S86" s="35"/>
      <c r="T86" s="54" t="n">
        <f aca="false">'Low SIPA income'!J81</f>
        <v>56340469.6614334</v>
      </c>
      <c r="U86" s="6"/>
      <c r="V86" s="54" t="n">
        <f aca="false">'Low SIPA income'!F81</f>
        <v>138947.117427749</v>
      </c>
      <c r="W86" s="35"/>
      <c r="X86" s="54" t="n">
        <f aca="false">'Low SIPA income'!M81</f>
        <v>348995.099412974</v>
      </c>
      <c r="Y86" s="6"/>
      <c r="Z86" s="6" t="n">
        <f aca="false">R86+V86-N86-L86-F86</f>
        <v>-10760325.3683051</v>
      </c>
      <c r="AA86" s="6"/>
      <c r="AB86" s="6" t="n">
        <f aca="false">T86-P86-D86</f>
        <v>-83692771.6498346</v>
      </c>
      <c r="AC86" s="23"/>
      <c r="AD86" s="6"/>
      <c r="AE86" s="6"/>
      <c r="AF86" s="6" t="n">
        <f aca="false">BA86/100*AF25</f>
        <v>5995867008.04748</v>
      </c>
      <c r="AG86" s="36" t="n">
        <f aca="false">(AF86-AF85)/AF85</f>
        <v>0.00336781227488203</v>
      </c>
      <c r="AH86" s="36"/>
      <c r="AI86" s="36" t="n">
        <f aca="false">AB86/AF86</f>
        <v>-0.0139584102745282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 t="n">
        <v>12296968</v>
      </c>
      <c r="AV86" s="5"/>
      <c r="AW86" s="5" t="n">
        <f aca="false">(AU86-AU85)/AU85</f>
        <v>0.0088333239261726</v>
      </c>
      <c r="AX86" s="10" t="n">
        <v>6377.0883757125</v>
      </c>
      <c r="AY86" s="36" t="n">
        <f aca="false">(AX86-AX85)/AX85</f>
        <v>-0.00541765574319068</v>
      </c>
      <c r="AZ86" s="5" t="n">
        <f aca="false">AZ85*((1+AY86))</f>
        <v>94.8670237341292</v>
      </c>
      <c r="BA86" s="5" t="n">
        <f aca="false">BA85*(1+AW86)*(1+AY86)</f>
        <v>104.3299355624</v>
      </c>
      <c r="BB86" s="5"/>
      <c r="BC86" s="36" t="n">
        <f aca="false">T93/AF93</f>
        <v>0.0110240061661192</v>
      </c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5" t="n">
        <f aca="false">'Low pensions'!Q87</f>
        <v>118145886.505599</v>
      </c>
      <c r="E87" s="8"/>
      <c r="F87" s="42" t="n">
        <f aca="false">'Low pensions'!I87</f>
        <v>21474413.3918356</v>
      </c>
      <c r="G87" s="55" t="n">
        <f aca="false">'Low pensions'!K87</f>
        <v>2837521.72742663</v>
      </c>
      <c r="H87" s="55" t="n">
        <f aca="false">'Low pensions'!V87</f>
        <v>15611207.3400419</v>
      </c>
      <c r="I87" s="55" t="n">
        <f aca="false">'Low pensions'!M87</f>
        <v>87758.4039410302</v>
      </c>
      <c r="J87" s="55" t="n">
        <f aca="false">'Low pensions'!W87</f>
        <v>482820.845568309</v>
      </c>
      <c r="K87" s="8"/>
      <c r="L87" s="55" t="n">
        <f aca="false">'Low pensions'!N87</f>
        <v>2647360.32870499</v>
      </c>
      <c r="M87" s="42"/>
      <c r="N87" s="55" t="n">
        <f aca="false">'Low pensions'!L87</f>
        <v>996134.764731467</v>
      </c>
      <c r="O87" s="8"/>
      <c r="P87" s="55" t="n">
        <f aca="false">'Low pensions'!X87</f>
        <v>19217604.898953</v>
      </c>
      <c r="Q87" s="42"/>
      <c r="R87" s="55" t="n">
        <f aca="false">'Low SIPA income'!G82</f>
        <v>17222772.1193686</v>
      </c>
      <c r="S87" s="42"/>
      <c r="T87" s="55" t="n">
        <f aca="false">'Low SIPA income'!J82</f>
        <v>65852761.925344</v>
      </c>
      <c r="U87" s="8"/>
      <c r="V87" s="55" t="n">
        <f aca="false">'Low SIPA income'!F82</f>
        <v>141031.121506763</v>
      </c>
      <c r="W87" s="42"/>
      <c r="X87" s="55" t="n">
        <f aca="false">'Low SIPA income'!M82</f>
        <v>354229.516824409</v>
      </c>
      <c r="Y87" s="8"/>
      <c r="Z87" s="8" t="n">
        <f aca="false">R87+V87-N87-L87-F87</f>
        <v>-7754105.2443967</v>
      </c>
      <c r="AA87" s="8"/>
      <c r="AB87" s="8" t="n">
        <f aca="false">T87-P87-D87</f>
        <v>-71510729.4792082</v>
      </c>
      <c r="AC87" s="23"/>
      <c r="AD87" s="8"/>
      <c r="AE87" s="8"/>
      <c r="AF87" s="8" t="n">
        <f aca="false">BA87/100*AF25</f>
        <v>5959484819.90051</v>
      </c>
      <c r="AG87" s="43" t="n">
        <f aca="false">(AF87-AF86)/AF86</f>
        <v>-0.00606787777283007</v>
      </c>
      <c r="AH87" s="43"/>
      <c r="AI87" s="43" t="n">
        <f aca="false">AB87/AF87</f>
        <v>-0.0119994817740642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 t="n">
        <v>12208424</v>
      </c>
      <c r="AV87" s="7"/>
      <c r="AW87" s="7" t="n">
        <f aca="false">(AU87-AU86)/AU86</f>
        <v>-0.00720047413313591</v>
      </c>
      <c r="AX87" s="11" t="n">
        <v>6384.363426612</v>
      </c>
      <c r="AY87" s="43" t="n">
        <f aca="false">(AX87-AX86)/AX86</f>
        <v>0.00114081073851932</v>
      </c>
      <c r="AZ87" s="7" t="n">
        <f aca="false">AZ86*((1+AY87))</f>
        <v>94.9752490535365</v>
      </c>
      <c r="BA87" s="7" t="n">
        <f aca="false">BA86*(1+AW87)*(1+AY87)</f>
        <v>103.69687426536</v>
      </c>
      <c r="BB87" s="7"/>
      <c r="BC87" s="43" t="n">
        <f aca="false">T94/AF94</f>
        <v>0.00947969806197858</v>
      </c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5" t="n">
        <f aca="false">'Low pensions'!Q88</f>
        <v>118396735.83773</v>
      </c>
      <c r="E88" s="8"/>
      <c r="F88" s="42" t="n">
        <f aca="false">'Low pensions'!I88</f>
        <v>21520008.2273104</v>
      </c>
      <c r="G88" s="55" t="n">
        <f aca="false">'Low pensions'!K88</f>
        <v>2884641.65311564</v>
      </c>
      <c r="H88" s="55" t="n">
        <f aca="false">'Low pensions'!V88</f>
        <v>15870447.2685572</v>
      </c>
      <c r="I88" s="55" t="n">
        <f aca="false">'Low pensions'!M88</f>
        <v>89215.7212303802</v>
      </c>
      <c r="J88" s="55" t="n">
        <f aca="false">'Low pensions'!W88</f>
        <v>490838.575316199</v>
      </c>
      <c r="K88" s="8"/>
      <c r="L88" s="55" t="n">
        <f aca="false">'Low pensions'!N88</f>
        <v>2602255.46291786</v>
      </c>
      <c r="M88" s="42"/>
      <c r="N88" s="55" t="n">
        <f aca="false">'Low pensions'!L88</f>
        <v>998719.188398618</v>
      </c>
      <c r="O88" s="8"/>
      <c r="P88" s="55" t="n">
        <f aca="false">'Low pensions'!X88</f>
        <v>18997774.2724525</v>
      </c>
      <c r="Q88" s="42"/>
      <c r="R88" s="55" t="n">
        <f aca="false">'Low SIPA income'!G83</f>
        <v>14828027.5671717</v>
      </c>
      <c r="S88" s="42"/>
      <c r="T88" s="55" t="n">
        <f aca="false">'Low SIPA income'!J83</f>
        <v>56696248.5734377</v>
      </c>
      <c r="U88" s="8"/>
      <c r="V88" s="55" t="n">
        <f aca="false">'Low SIPA income'!F83</f>
        <v>139734.688175071</v>
      </c>
      <c r="W88" s="42"/>
      <c r="X88" s="55" t="n">
        <f aca="false">'Low SIPA income'!M83</f>
        <v>350973.2500673</v>
      </c>
      <c r="Y88" s="8"/>
      <c r="Z88" s="8" t="n">
        <f aca="false">R88+V88-N88-L88-F88</f>
        <v>-10153220.6232801</v>
      </c>
      <c r="AA88" s="8"/>
      <c r="AB88" s="8" t="n">
        <f aca="false">T88-P88-D88</f>
        <v>-80698261.5367449</v>
      </c>
      <c r="AC88" s="23"/>
      <c r="AD88" s="8"/>
      <c r="AE88" s="8"/>
      <c r="AF88" s="8" t="n">
        <f aca="false">BA88/100*AF25</f>
        <v>5947587125.71476</v>
      </c>
      <c r="AG88" s="43" t="n">
        <f aca="false">(AF88-AF87)/AF87</f>
        <v>-0.00199642998435353</v>
      </c>
      <c r="AH88" s="43"/>
      <c r="AI88" s="43" t="n">
        <f aca="false">AB88/AF88</f>
        <v>-0.0135682352912227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 t="n">
        <v>12212985</v>
      </c>
      <c r="AV88" s="7"/>
      <c r="AW88" s="7" t="n">
        <f aca="false">(AU88-AU87)/AU87</f>
        <v>0.000373594495079791</v>
      </c>
      <c r="AX88" s="11" t="n">
        <v>6369.237979789</v>
      </c>
      <c r="AY88" s="43" t="n">
        <f aca="false">(AX88-AX87)/AX87</f>
        <v>-0.00236913938200203</v>
      </c>
      <c r="AZ88" s="7" t="n">
        <f aca="false">AZ87*((1+AY88))</f>
        <v>94.7502394506883</v>
      </c>
      <c r="BA88" s="7" t="n">
        <f aca="false">BA87*(1+AW88)*(1+AY88)</f>
        <v>103.489850716293</v>
      </c>
      <c r="BB88" s="7"/>
      <c r="BC88" s="43" t="n">
        <f aca="false">T95/AF95</f>
        <v>0.0111652913711293</v>
      </c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5" t="n">
        <f aca="false">'Low pensions'!Q89</f>
        <v>118527419.781314</v>
      </c>
      <c r="E89" s="8"/>
      <c r="F89" s="42" t="n">
        <f aca="false">'Low pensions'!I89</f>
        <v>21543761.580992</v>
      </c>
      <c r="G89" s="55" t="n">
        <f aca="false">'Low pensions'!K89</f>
        <v>2926460.08843554</v>
      </c>
      <c r="H89" s="55" t="n">
        <f aca="false">'Low pensions'!V89</f>
        <v>16100519.9612541</v>
      </c>
      <c r="I89" s="55" t="n">
        <f aca="false">'Low pensions'!M89</f>
        <v>90509.0749000702</v>
      </c>
      <c r="J89" s="55" t="n">
        <f aca="false">'Low pensions'!W89</f>
        <v>497954.225605808</v>
      </c>
      <c r="K89" s="8"/>
      <c r="L89" s="55" t="n">
        <f aca="false">'Low pensions'!N89</f>
        <v>2601035.31941183</v>
      </c>
      <c r="M89" s="42"/>
      <c r="N89" s="55" t="n">
        <f aca="false">'Low pensions'!L89</f>
        <v>1000891.77099023</v>
      </c>
      <c r="O89" s="8"/>
      <c r="P89" s="55" t="n">
        <f aca="false">'Low pensions'!X89</f>
        <v>19003395.850403</v>
      </c>
      <c r="Q89" s="42"/>
      <c r="R89" s="55" t="n">
        <f aca="false">'Low SIPA income'!G84</f>
        <v>17132069.3440399</v>
      </c>
      <c r="S89" s="42"/>
      <c r="T89" s="55" t="n">
        <f aca="false">'Low SIPA income'!J84</f>
        <v>65505952.0025112</v>
      </c>
      <c r="U89" s="8"/>
      <c r="V89" s="55" t="n">
        <f aca="false">'Low SIPA income'!F84</f>
        <v>144132.75299813</v>
      </c>
      <c r="W89" s="42"/>
      <c r="X89" s="55" t="n">
        <f aca="false">'Low SIPA income'!M84</f>
        <v>362019.920905551</v>
      </c>
      <c r="Y89" s="8"/>
      <c r="Z89" s="8" t="n">
        <f aca="false">R89+V89-N89-L89-F89</f>
        <v>-7869486.57435598</v>
      </c>
      <c r="AA89" s="8"/>
      <c r="AB89" s="8" t="n">
        <f aca="false">T89-P89-D89</f>
        <v>-72024863.6292057</v>
      </c>
      <c r="AC89" s="23"/>
      <c r="AD89" s="8"/>
      <c r="AE89" s="8"/>
      <c r="AF89" s="8" t="n">
        <f aca="false">BA89/100*AF25</f>
        <v>5955521474.19986</v>
      </c>
      <c r="AG89" s="43" t="n">
        <f aca="false">(AF89-AF88)/AF88</f>
        <v>0.0013340449357685</v>
      </c>
      <c r="AH89" s="43" t="n">
        <f aca="false">(AF89-AF85)/AF85</f>
        <v>-0.00338374008233662</v>
      </c>
      <c r="AI89" s="43" t="n">
        <f aca="false">AB89/AF89</f>
        <v>-0.0120937963100675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 t="n">
        <v>12272310</v>
      </c>
      <c r="AV89" s="7"/>
      <c r="AW89" s="7" t="n">
        <f aca="false">(AU89-AU88)/AU88</f>
        <v>0.00485753482870895</v>
      </c>
      <c r="AX89" s="11" t="n">
        <v>6346.9045197017</v>
      </c>
      <c r="AY89" s="43" t="n">
        <f aca="false">(AX89-AX88)/AX88</f>
        <v>-0.00350645715518379</v>
      </c>
      <c r="AZ89" s="7" t="n">
        <f aca="false">AZ88*((1+AY89))</f>
        <v>94.4180017956111</v>
      </c>
      <c r="BA89" s="7" t="n">
        <f aca="false">BA88*(1+AW89)*(1+AY89)</f>
        <v>103.627910827545</v>
      </c>
      <c r="BB89" s="7"/>
      <c r="BC89" s="43" t="n">
        <f aca="false">T96/AF96</f>
        <v>0.00942313000308853</v>
      </c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4" t="n">
        <f aca="false">'Low pensions'!Q90</f>
        <v>118541787.274687</v>
      </c>
      <c r="E90" s="6"/>
      <c r="F90" s="35" t="n">
        <f aca="false">'Low pensions'!I90</f>
        <v>21546373.0429837</v>
      </c>
      <c r="G90" s="54" t="n">
        <f aca="false">'Low pensions'!K90</f>
        <v>2987943.4123024</v>
      </c>
      <c r="H90" s="54" t="n">
        <f aca="false">'Low pensions'!V90</f>
        <v>16438783.0686563</v>
      </c>
      <c r="I90" s="54" t="n">
        <f aca="false">'Low pensions'!M90</f>
        <v>92410.6209990499</v>
      </c>
      <c r="J90" s="54" t="n">
        <f aca="false">'Low pensions'!W90</f>
        <v>508415.971195591</v>
      </c>
      <c r="K90" s="6"/>
      <c r="L90" s="54" t="n">
        <f aca="false">'Low pensions'!N90</f>
        <v>3041556.33741079</v>
      </c>
      <c r="M90" s="35"/>
      <c r="N90" s="54" t="n">
        <f aca="false">'Low pensions'!L90</f>
        <v>1001869.76577735</v>
      </c>
      <c r="O90" s="6"/>
      <c r="P90" s="54" t="n">
        <f aca="false">'Low pensions'!X90</f>
        <v>21294642.145712</v>
      </c>
      <c r="Q90" s="35"/>
      <c r="R90" s="54" t="n">
        <f aca="false">'Low SIPA income'!G85</f>
        <v>14677573.3104327</v>
      </c>
      <c r="S90" s="35"/>
      <c r="T90" s="54" t="n">
        <f aca="false">'Low SIPA income'!J85</f>
        <v>56120973.6826701</v>
      </c>
      <c r="U90" s="6"/>
      <c r="V90" s="54" t="n">
        <f aca="false">'Low SIPA income'!F85</f>
        <v>145173.678108726</v>
      </c>
      <c r="W90" s="35"/>
      <c r="X90" s="54" t="n">
        <f aca="false">'Low SIPA income'!M85</f>
        <v>364634.424676332</v>
      </c>
      <c r="Y90" s="6"/>
      <c r="Z90" s="6" t="n">
        <f aca="false">R90+V90-N90-L90-F90</f>
        <v>-10767052.1576304</v>
      </c>
      <c r="AA90" s="6"/>
      <c r="AB90" s="6" t="n">
        <f aca="false">T90-P90-D90</f>
        <v>-83715455.7377285</v>
      </c>
      <c r="AC90" s="23"/>
      <c r="AD90" s="6"/>
      <c r="AE90" s="6"/>
      <c r="AF90" s="6" t="n">
        <f aca="false">BA90/100*AF25</f>
        <v>5960280886.90863</v>
      </c>
      <c r="AG90" s="36" t="n">
        <f aca="false">(AF90-AF89)/AF89</f>
        <v>0.000799159692294293</v>
      </c>
      <c r="AH90" s="36"/>
      <c r="AI90" s="36" t="n">
        <f aca="false">AB90/AF90</f>
        <v>-0.0140455554572275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 t="n">
        <v>12255779</v>
      </c>
      <c r="AV90" s="5"/>
      <c r="AW90" s="5" t="n">
        <f aca="false">(AU90-AU89)/AU89</f>
        <v>-0.00134701616892011</v>
      </c>
      <c r="AX90" s="10" t="n">
        <v>6360.5444662038</v>
      </c>
      <c r="AY90" s="36" t="n">
        <f aca="false">(AX90-AX89)/AX89</f>
        <v>0.00214907069418788</v>
      </c>
      <c r="AZ90" s="5" t="n">
        <f aca="false">AZ89*((1+AY90))</f>
        <v>94.6209127562738</v>
      </c>
      <c r="BA90" s="5" t="n">
        <f aca="false">BA89*(1+AW90)*(1+AY90)</f>
        <v>103.710726076875</v>
      </c>
      <c r="BB90" s="5"/>
      <c r="BC90" s="36" t="n">
        <f aca="false">T97/AF97</f>
        <v>0.0112326889508547</v>
      </c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5" t="n">
        <f aca="false">'Low pensions'!Q91</f>
        <v>118442491.980708</v>
      </c>
      <c r="E91" s="8"/>
      <c r="F91" s="42" t="n">
        <f aca="false">'Low pensions'!I91</f>
        <v>21528324.9479223</v>
      </c>
      <c r="G91" s="55" t="n">
        <f aca="false">'Low pensions'!K91</f>
        <v>3063351.25273613</v>
      </c>
      <c r="H91" s="55" t="n">
        <f aca="false">'Low pensions'!V91</f>
        <v>16853654.7578128</v>
      </c>
      <c r="I91" s="55" t="n">
        <f aca="false">'Low pensions'!M91</f>
        <v>94742.8222495704</v>
      </c>
      <c r="J91" s="55" t="n">
        <f aca="false">'Low pensions'!W91</f>
        <v>521247.05436534</v>
      </c>
      <c r="K91" s="8"/>
      <c r="L91" s="55" t="n">
        <f aca="false">'Low pensions'!N91</f>
        <v>2520359.40694959</v>
      </c>
      <c r="M91" s="42"/>
      <c r="N91" s="55" t="n">
        <f aca="false">'Low pensions'!L91</f>
        <v>1001382.38689473</v>
      </c>
      <c r="O91" s="8"/>
      <c r="P91" s="55" t="n">
        <f aca="false">'Low pensions'!X91</f>
        <v>18587467.3810707</v>
      </c>
      <c r="Q91" s="42"/>
      <c r="R91" s="55" t="n">
        <f aca="false">'Low SIPA income'!G86</f>
        <v>17233835.7653881</v>
      </c>
      <c r="S91" s="42"/>
      <c r="T91" s="55" t="n">
        <f aca="false">'Low SIPA income'!J86</f>
        <v>65895064.7348048</v>
      </c>
      <c r="U91" s="8"/>
      <c r="V91" s="55" t="n">
        <f aca="false">'Low SIPA income'!F86</f>
        <v>144354.31475683</v>
      </c>
      <c r="W91" s="42"/>
      <c r="X91" s="55" t="n">
        <f aca="false">'Low SIPA income'!M86</f>
        <v>362576.420165378</v>
      </c>
      <c r="Y91" s="8"/>
      <c r="Z91" s="8" t="n">
        <f aca="false">R91+V91-N91-L91-F91</f>
        <v>-7671876.66162164</v>
      </c>
      <c r="AA91" s="8"/>
      <c r="AB91" s="8" t="n">
        <f aca="false">T91-P91-D91</f>
        <v>-71134894.6269735</v>
      </c>
      <c r="AC91" s="23"/>
      <c r="AD91" s="8"/>
      <c r="AE91" s="8"/>
      <c r="AF91" s="8" t="n">
        <f aca="false">BA91/100*AF25</f>
        <v>5918105086.96258</v>
      </c>
      <c r="AG91" s="43" t="n">
        <f aca="false">(AF91-AF90)/AF90</f>
        <v>-0.00707614301176475</v>
      </c>
      <c r="AH91" s="43"/>
      <c r="AI91" s="43" t="n">
        <f aca="false">AB91/AF91</f>
        <v>-0.0120198769000709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 t="n">
        <v>12199168</v>
      </c>
      <c r="AV91" s="7"/>
      <c r="AW91" s="7" t="n">
        <f aca="false">(AU91-AU90)/AU90</f>
        <v>-0.00461912702570763</v>
      </c>
      <c r="AX91" s="11" t="n">
        <v>6344.8439842498</v>
      </c>
      <c r="AY91" s="43" t="n">
        <f aca="false">(AX91-AX90)/AX90</f>
        <v>-0.00246841792199126</v>
      </c>
      <c r="AZ91" s="7" t="n">
        <f aca="false">AZ90*((1+AY91))</f>
        <v>94.387348799431</v>
      </c>
      <c r="BA91" s="7" t="n">
        <f aca="false">BA90*(1+AW91)*(1+AY91)</f>
        <v>102.976854147301</v>
      </c>
      <c r="BB91" s="7"/>
      <c r="BC91" s="43" t="n">
        <f aca="false">T98/AF98</f>
        <v>0.00956304228407611</v>
      </c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5" t="n">
        <f aca="false">'Low pensions'!Q92</f>
        <v>118610098.246889</v>
      </c>
      <c r="E92" s="8"/>
      <c r="F92" s="42" t="n">
        <f aca="false">'Low pensions'!I92</f>
        <v>21558789.3707938</v>
      </c>
      <c r="G92" s="55" t="n">
        <f aca="false">'Low pensions'!K92</f>
        <v>3101122.50138196</v>
      </c>
      <c r="H92" s="55" t="n">
        <f aca="false">'Low pensions'!V92</f>
        <v>17061461.0235421</v>
      </c>
      <c r="I92" s="55" t="n">
        <f aca="false">'Low pensions'!M92</f>
        <v>95911.0051973797</v>
      </c>
      <c r="J92" s="55" t="n">
        <f aca="false">'Low pensions'!W92</f>
        <v>527674.052274495</v>
      </c>
      <c r="K92" s="8"/>
      <c r="L92" s="55" t="n">
        <f aca="false">'Low pensions'!N92</f>
        <v>2497690.01688835</v>
      </c>
      <c r="M92" s="42"/>
      <c r="N92" s="55" t="n">
        <f aca="false">'Low pensions'!L92</f>
        <v>1003774.45544352</v>
      </c>
      <c r="O92" s="8"/>
      <c r="P92" s="55" t="n">
        <f aca="false">'Low pensions'!X92</f>
        <v>18482996.2636583</v>
      </c>
      <c r="Q92" s="42"/>
      <c r="R92" s="55" t="n">
        <f aca="false">'Low SIPA income'!G87</f>
        <v>14657008.5991577</v>
      </c>
      <c r="S92" s="42"/>
      <c r="T92" s="55" t="n">
        <f aca="false">'Low SIPA income'!J87</f>
        <v>56042342.7267318</v>
      </c>
      <c r="U92" s="8"/>
      <c r="V92" s="55" t="n">
        <f aca="false">'Low SIPA income'!F87</f>
        <v>144679.073602827</v>
      </c>
      <c r="W92" s="42"/>
      <c r="X92" s="55" t="n">
        <f aca="false">'Low SIPA income'!M87</f>
        <v>363392.120755949</v>
      </c>
      <c r="Y92" s="8"/>
      <c r="Z92" s="8" t="n">
        <f aca="false">R92+V92-N92-L92-F92</f>
        <v>-10258566.1703652</v>
      </c>
      <c r="AA92" s="8"/>
      <c r="AB92" s="8" t="n">
        <f aca="false">T92-P92-D92</f>
        <v>-81050751.7838156</v>
      </c>
      <c r="AC92" s="23"/>
      <c r="AD92" s="8"/>
      <c r="AE92" s="8"/>
      <c r="AF92" s="8" t="n">
        <f aca="false">BA92/100*AF25</f>
        <v>5935862550.87135</v>
      </c>
      <c r="AG92" s="43" t="n">
        <f aca="false">(AF92-AF91)/AF91</f>
        <v>0.00300053203649405</v>
      </c>
      <c r="AH92" s="43"/>
      <c r="AI92" s="43" t="n">
        <f aca="false">AB92/AF92</f>
        <v>-0.0136544185599307</v>
      </c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 t="n">
        <v>12180048</v>
      </c>
      <c r="AV92" s="7"/>
      <c r="AW92" s="7" t="n">
        <f aca="false">(AU92-AU91)/AU91</f>
        <v>-0.0015673200008394</v>
      </c>
      <c r="AX92" s="11" t="n">
        <v>6373.8717886282</v>
      </c>
      <c r="AY92" s="43" t="n">
        <f aca="false">(AX92-AX91)/AX91</f>
        <v>0.00457502256169854</v>
      </c>
      <c r="AZ92" s="7" t="n">
        <f aca="false">AZ91*((1+AY92))</f>
        <v>94.8191730497273</v>
      </c>
      <c r="BA92" s="7" t="n">
        <f aca="false">BA91*(1+AW92)*(1+AY92)</f>
        <v>103.285839497187</v>
      </c>
      <c r="BB92" s="7"/>
      <c r="BC92" s="43" t="n">
        <f aca="false">T99/AF99</f>
        <v>0.0110788199079349</v>
      </c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5" t="n">
        <f aca="false">'Low pensions'!Q93</f>
        <v>118654759.549836</v>
      </c>
      <c r="E93" s="8"/>
      <c r="F93" s="42" t="n">
        <f aca="false">'Low pensions'!I93</f>
        <v>21566907.0912704</v>
      </c>
      <c r="G93" s="55" t="n">
        <f aca="false">'Low pensions'!K93</f>
        <v>3153471.60172009</v>
      </c>
      <c r="H93" s="55" t="n">
        <f aca="false">'Low pensions'!V93</f>
        <v>17349470.3281208</v>
      </c>
      <c r="I93" s="55" t="n">
        <f aca="false">'Low pensions'!M93</f>
        <v>97530.0495377402</v>
      </c>
      <c r="J93" s="55" t="n">
        <f aca="false">'Low pensions'!W93</f>
        <v>536581.55653985</v>
      </c>
      <c r="K93" s="8"/>
      <c r="L93" s="55" t="n">
        <f aca="false">'Low pensions'!N93</f>
        <v>2530922.63646259</v>
      </c>
      <c r="M93" s="42"/>
      <c r="N93" s="55" t="n">
        <f aca="false">'Low pensions'!L93</f>
        <v>1004613.18415176</v>
      </c>
      <c r="O93" s="8"/>
      <c r="P93" s="55" t="n">
        <f aca="false">'Low pensions'!X93</f>
        <v>18660054.922498</v>
      </c>
      <c r="Q93" s="42"/>
      <c r="R93" s="55" t="n">
        <f aca="false">'Low SIPA income'!G88</f>
        <v>17036208.3227885</v>
      </c>
      <c r="S93" s="42"/>
      <c r="T93" s="55" t="n">
        <f aca="false">'Low SIPA income'!J88</f>
        <v>65139419.0793189</v>
      </c>
      <c r="U93" s="8"/>
      <c r="V93" s="55" t="n">
        <f aca="false">'Low SIPA income'!F88</f>
        <v>147987.437332653</v>
      </c>
      <c r="W93" s="42"/>
      <c r="X93" s="55" t="n">
        <f aca="false">'Low SIPA income'!M88</f>
        <v>371701.776617542</v>
      </c>
      <c r="Y93" s="8"/>
      <c r="Z93" s="8" t="n">
        <f aca="false">R93+V93-N93-L93-F93</f>
        <v>-7918247.15176356</v>
      </c>
      <c r="AA93" s="8"/>
      <c r="AB93" s="8" t="n">
        <f aca="false">T93-P93-D93</f>
        <v>-72175395.3930155</v>
      </c>
      <c r="AC93" s="23"/>
      <c r="AD93" s="8"/>
      <c r="AE93" s="8"/>
      <c r="AF93" s="8" t="n">
        <f aca="false">BA93/100*AF25</f>
        <v>5908869978.63953</v>
      </c>
      <c r="AG93" s="43" t="n">
        <f aca="false">(AF93-AF92)/AF92</f>
        <v>-0.00454737150675008</v>
      </c>
      <c r="AH93" s="43" t="n">
        <f aca="false">(AF93-AF89)/AF89</f>
        <v>-0.0078333183353344</v>
      </c>
      <c r="AI93" s="43" t="n">
        <f aca="false">AB93/AF93</f>
        <v>-0.0122147543699436</v>
      </c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 t="n">
        <v>12182352</v>
      </c>
      <c r="AV93" s="7"/>
      <c r="AW93" s="7" t="n">
        <f aca="false">(AU93-AU92)/AU92</f>
        <v>0.00018916181611107</v>
      </c>
      <c r="AX93" s="11" t="n">
        <v>6343.6874422315</v>
      </c>
      <c r="AY93" s="43" t="n">
        <f aca="false">(AX93-AX92)/AX92</f>
        <v>-0.00473563752106726</v>
      </c>
      <c r="AZ93" s="7" t="n">
        <f aca="false">AZ92*((1+AY93))</f>
        <v>94.3701438161165</v>
      </c>
      <c r="BA93" s="7" t="n">
        <f aca="false">BA92*(1+AW93)*(1+AY93)</f>
        <v>102.816160413607</v>
      </c>
      <c r="BB93" s="7"/>
      <c r="BC93" s="43" t="n">
        <f aca="false">T100/AF100</f>
        <v>0.00946935719778876</v>
      </c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4" t="n">
        <f aca="false">'Low pensions'!Q94</f>
        <v>118718472.808688</v>
      </c>
      <c r="E94" s="6"/>
      <c r="F94" s="35" t="n">
        <f aca="false">'Low pensions'!I94</f>
        <v>21578487.7302549</v>
      </c>
      <c r="G94" s="54" t="n">
        <f aca="false">'Low pensions'!K94</f>
        <v>3222126.65009382</v>
      </c>
      <c r="H94" s="54" t="n">
        <f aca="false">'Low pensions'!V94</f>
        <v>17727190.147759</v>
      </c>
      <c r="I94" s="54" t="n">
        <f aca="false">'Low pensions'!M94</f>
        <v>99653.4015492899</v>
      </c>
      <c r="J94" s="54" t="n">
        <f aca="false">'Low pensions'!W94</f>
        <v>548263.612817269</v>
      </c>
      <c r="K94" s="6"/>
      <c r="L94" s="54" t="n">
        <f aca="false">'Low pensions'!N94</f>
        <v>3104245.70950106</v>
      </c>
      <c r="M94" s="35"/>
      <c r="N94" s="54" t="n">
        <f aca="false">'Low pensions'!L94</f>
        <v>1005663.39198751</v>
      </c>
      <c r="O94" s="6"/>
      <c r="P94" s="54" t="n">
        <f aca="false">'Low pensions'!X94</f>
        <v>21640809.0076087</v>
      </c>
      <c r="Q94" s="35"/>
      <c r="R94" s="54" t="n">
        <f aca="false">'Low SIPA income'!G89</f>
        <v>14581555.2574706</v>
      </c>
      <c r="S94" s="35"/>
      <c r="T94" s="54" t="n">
        <f aca="false">'Low SIPA income'!J89</f>
        <v>55753840.3351218</v>
      </c>
      <c r="U94" s="6"/>
      <c r="V94" s="54" t="n">
        <f aca="false">'Low SIPA income'!F89</f>
        <v>149687.37883881</v>
      </c>
      <c r="W94" s="35"/>
      <c r="X94" s="54" t="n">
        <f aca="false">'Low SIPA income'!M89</f>
        <v>375971.539574272</v>
      </c>
      <c r="Y94" s="6"/>
      <c r="Z94" s="6" t="n">
        <f aca="false">R94+V94-N94-L94-F94</f>
        <v>-10957154.195434</v>
      </c>
      <c r="AA94" s="6"/>
      <c r="AB94" s="6" t="n">
        <f aca="false">T94-P94-D94</f>
        <v>-84605441.481175</v>
      </c>
      <c r="AC94" s="23"/>
      <c r="AD94" s="6"/>
      <c r="AE94" s="6"/>
      <c r="AF94" s="6" t="n">
        <f aca="false">BA94/100*AF25</f>
        <v>5881394108.82091</v>
      </c>
      <c r="AG94" s="36" t="n">
        <f aca="false">(AF94-AF93)/AF93</f>
        <v>-0.00464993643758327</v>
      </c>
      <c r="AH94" s="36"/>
      <c r="AI94" s="36" t="n">
        <f aca="false">AB94/AF94</f>
        <v>-0.0143852698723732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 t="n">
        <v>12110740</v>
      </c>
      <c r="AV94" s="5"/>
      <c r="AW94" s="5" t="n">
        <f aca="false">(AU94-AU93)/AU93</f>
        <v>-0.00587833942082777</v>
      </c>
      <c r="AX94" s="10" t="n">
        <v>6351.5261252497</v>
      </c>
      <c r="AY94" s="36" t="n">
        <f aca="false">(AX94-AX93)/AX93</f>
        <v>0.00123566665123124</v>
      </c>
      <c r="AZ94" s="5" t="n">
        <f aca="false">AZ93*((1+AY94))</f>
        <v>94.4867538557019</v>
      </c>
      <c r="BA94" s="5" t="n">
        <f aca="false">BA93*(1+AW94)*(1+AY94)</f>
        <v>102.338071802927</v>
      </c>
      <c r="BB94" s="5"/>
      <c r="BC94" s="36" t="n">
        <f aca="false">T101/AF101</f>
        <v>0.0111323462122231</v>
      </c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5" t="n">
        <f aca="false">'Low pensions'!Q95</f>
        <v>118848137.529681</v>
      </c>
      <c r="E95" s="8"/>
      <c r="F95" s="42" t="n">
        <f aca="false">'Low pensions'!I95</f>
        <v>21602055.8281659</v>
      </c>
      <c r="G95" s="55" t="n">
        <f aca="false">'Low pensions'!K95</f>
        <v>3290619.61150894</v>
      </c>
      <c r="H95" s="55" t="n">
        <f aca="false">'Low pensions'!V95</f>
        <v>18104018.2127742</v>
      </c>
      <c r="I95" s="55" t="n">
        <f aca="false">'Low pensions'!M95</f>
        <v>101771.74056213</v>
      </c>
      <c r="J95" s="55" t="n">
        <f aca="false">'Low pensions'!W95</f>
        <v>559918.089054863</v>
      </c>
      <c r="K95" s="8"/>
      <c r="L95" s="55" t="n">
        <f aca="false">'Low pensions'!N95</f>
        <v>2528423.30590704</v>
      </c>
      <c r="M95" s="42"/>
      <c r="N95" s="55" t="n">
        <f aca="false">'Low pensions'!L95</f>
        <v>1007610.40785017</v>
      </c>
      <c r="O95" s="8"/>
      <c r="P95" s="55" t="n">
        <f aca="false">'Low pensions'!X95</f>
        <v>18663575.7248287</v>
      </c>
      <c r="Q95" s="42"/>
      <c r="R95" s="55" t="n">
        <f aca="false">'Low SIPA income'!G90</f>
        <v>17204283.0446518</v>
      </c>
      <c r="S95" s="42"/>
      <c r="T95" s="55" t="n">
        <f aca="false">'Low SIPA income'!J90</f>
        <v>65782067.3456851</v>
      </c>
      <c r="U95" s="8"/>
      <c r="V95" s="55" t="n">
        <f aca="false">'Low SIPA income'!F90</f>
        <v>149283.713511672</v>
      </c>
      <c r="W95" s="42"/>
      <c r="X95" s="55" t="n">
        <f aca="false">'Low SIPA income'!M90</f>
        <v>374957.648652445</v>
      </c>
      <c r="Y95" s="8"/>
      <c r="Z95" s="8" t="n">
        <f aca="false">R95+V95-N95-L95-F95</f>
        <v>-7784522.78375957</v>
      </c>
      <c r="AA95" s="8"/>
      <c r="AB95" s="8" t="n">
        <f aca="false">T95-P95-D95</f>
        <v>-71729645.9088248</v>
      </c>
      <c r="AC95" s="23"/>
      <c r="AD95" s="8"/>
      <c r="AE95" s="8"/>
      <c r="AF95" s="8" t="n">
        <f aca="false">BA95/100*AF25</f>
        <v>5891657025.25072</v>
      </c>
      <c r="AG95" s="43" t="n">
        <f aca="false">(AF95-AF94)/AF94</f>
        <v>0.00174498022746214</v>
      </c>
      <c r="AH95" s="43"/>
      <c r="AI95" s="43" t="n">
        <f aca="false">AB95/AF95</f>
        <v>-0.0121747830196841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 t="n">
        <v>12123092</v>
      </c>
      <c r="AV95" s="7"/>
      <c r="AW95" s="7" t="n">
        <f aca="false">(AU95-AU94)/AU94</f>
        <v>0.00101992116088695</v>
      </c>
      <c r="AX95" s="11" t="n">
        <v>6356.1266646659</v>
      </c>
      <c r="AY95" s="43" t="n">
        <f aca="false">(AX95-AX94)/AX94</f>
        <v>0.000724320316956657</v>
      </c>
      <c r="AZ95" s="7" t="n">
        <f aca="false">AZ94*((1+AY95))</f>
        <v>94.5551925312029</v>
      </c>
      <c r="BA95" s="7" t="n">
        <f aca="false">BA94*(1+AW95)*(1+AY95)</f>
        <v>102.51664971474</v>
      </c>
      <c r="BB95" s="7"/>
      <c r="BC95" s="43" t="n">
        <f aca="false">T102/AF102</f>
        <v>0.00947349578710371</v>
      </c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5" t="n">
        <f aca="false">'Low pensions'!Q96</f>
        <v>119055834.057728</v>
      </c>
      <c r="E96" s="8"/>
      <c r="F96" s="42" t="n">
        <f aca="false">'Low pensions'!I96</f>
        <v>21639807.130689</v>
      </c>
      <c r="G96" s="55" t="n">
        <f aca="false">'Low pensions'!K96</f>
        <v>3341672.01617824</v>
      </c>
      <c r="H96" s="55" t="n">
        <f aca="false">'Low pensions'!V96</f>
        <v>18384893.4803701</v>
      </c>
      <c r="I96" s="55" t="n">
        <f aca="false">'Low pensions'!M96</f>
        <v>103350.68091273</v>
      </c>
      <c r="J96" s="55" t="n">
        <f aca="false">'Low pensions'!W96</f>
        <v>568604.953001143</v>
      </c>
      <c r="K96" s="8"/>
      <c r="L96" s="55" t="n">
        <f aca="false">'Low pensions'!N96</f>
        <v>2560503.7981973</v>
      </c>
      <c r="M96" s="42"/>
      <c r="N96" s="55" t="n">
        <f aca="false">'Low pensions'!L96</f>
        <v>1009650.94758187</v>
      </c>
      <c r="O96" s="8"/>
      <c r="P96" s="55" t="n">
        <f aca="false">'Low pensions'!X96</f>
        <v>18841267.9993743</v>
      </c>
      <c r="Q96" s="42"/>
      <c r="R96" s="55" t="n">
        <f aca="false">'Low SIPA income'!G91</f>
        <v>14558287.3354923</v>
      </c>
      <c r="S96" s="42"/>
      <c r="T96" s="55" t="n">
        <f aca="false">'Low SIPA income'!J91</f>
        <v>55664873.4187672</v>
      </c>
      <c r="U96" s="8"/>
      <c r="V96" s="55" t="n">
        <f aca="false">'Low SIPA income'!F91</f>
        <v>157978.767012874</v>
      </c>
      <c r="W96" s="42"/>
      <c r="X96" s="55" t="n">
        <f aca="false">'Low SIPA income'!M91</f>
        <v>396797.11619398</v>
      </c>
      <c r="Y96" s="8"/>
      <c r="Z96" s="8" t="n">
        <f aca="false">R96+V96-N96-L96-F96</f>
        <v>-10493695.773963</v>
      </c>
      <c r="AA96" s="8"/>
      <c r="AB96" s="8" t="n">
        <f aca="false">T96-P96-D96</f>
        <v>-82232228.6383354</v>
      </c>
      <c r="AC96" s="23"/>
      <c r="AD96" s="8"/>
      <c r="AE96" s="8"/>
      <c r="AF96" s="8" t="n">
        <f aca="false">BA96/100*AF25</f>
        <v>5907259413.85956</v>
      </c>
      <c r="AG96" s="43" t="n">
        <f aca="false">(AF96-AF95)/AF95</f>
        <v>0.00264821739316705</v>
      </c>
      <c r="AH96" s="43"/>
      <c r="AI96" s="43" t="n">
        <f aca="false">AB96/AF96</f>
        <v>-0.013920537913978</v>
      </c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 t="n">
        <v>12188710</v>
      </c>
      <c r="AV96" s="7"/>
      <c r="AW96" s="7" t="n">
        <f aca="false">(AU96-AU95)/AU95</f>
        <v>0.00541264555280122</v>
      </c>
      <c r="AX96" s="11" t="n">
        <v>6338.6502030203</v>
      </c>
      <c r="AY96" s="43" t="n">
        <f aca="false">(AX96-AX95)/AX95</f>
        <v>-0.00274954584255727</v>
      </c>
      <c r="AZ96" s="7" t="n">
        <f aca="false">AZ95*((1+AY96))</f>
        <v>94.2952086946866</v>
      </c>
      <c r="BA96" s="7" t="n">
        <f aca="false">BA95*(1+AW96)*(1+AY96)</f>
        <v>102.788136089604</v>
      </c>
      <c r="BB96" s="7"/>
      <c r="BC96" s="43" t="n">
        <f aca="false">T103/AF103</f>
        <v>0.0110812267755524</v>
      </c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5" t="n">
        <f aca="false">'Low pensions'!Q97</f>
        <v>119098034.913052</v>
      </c>
      <c r="E97" s="8"/>
      <c r="F97" s="42" t="n">
        <f aca="false">'Low pensions'!I97</f>
        <v>21647477.6356851</v>
      </c>
      <c r="G97" s="55" t="n">
        <f aca="false">'Low pensions'!K97</f>
        <v>3369383.89880854</v>
      </c>
      <c r="H97" s="55" t="n">
        <f aca="false">'Low pensions'!V97</f>
        <v>18537356.0822748</v>
      </c>
      <c r="I97" s="55" t="n">
        <f aca="false">'Low pensions'!M97</f>
        <v>104207.74944768</v>
      </c>
      <c r="J97" s="55" t="n">
        <f aca="false">'Low pensions'!W97</f>
        <v>573320.291204339</v>
      </c>
      <c r="K97" s="8"/>
      <c r="L97" s="55" t="n">
        <f aca="false">'Low pensions'!N97</f>
        <v>2501066.53231914</v>
      </c>
      <c r="M97" s="42"/>
      <c r="N97" s="55" t="n">
        <f aca="false">'Low pensions'!L97</f>
        <v>1010202.18502372</v>
      </c>
      <c r="O97" s="8"/>
      <c r="P97" s="55" t="n">
        <f aca="false">'Low pensions'!X97</f>
        <v>18535880.4899434</v>
      </c>
      <c r="Q97" s="42"/>
      <c r="R97" s="55" t="n">
        <f aca="false">'Low SIPA income'!G92</f>
        <v>17298812.7556285</v>
      </c>
      <c r="S97" s="42"/>
      <c r="T97" s="55" t="n">
        <f aca="false">'Low SIPA income'!J92</f>
        <v>66143509.8886552</v>
      </c>
      <c r="U97" s="8"/>
      <c r="V97" s="55" t="n">
        <f aca="false">'Low SIPA income'!F92</f>
        <v>154145.191375968</v>
      </c>
      <c r="W97" s="42"/>
      <c r="X97" s="55" t="n">
        <f aca="false">'Low SIPA income'!M92</f>
        <v>387168.279444596</v>
      </c>
      <c r="Y97" s="8"/>
      <c r="Z97" s="8" t="n">
        <f aca="false">R97+V97-N97-L97-F97</f>
        <v>-7705788.40602343</v>
      </c>
      <c r="AA97" s="8"/>
      <c r="AB97" s="8" t="n">
        <f aca="false">T97-P97-D97</f>
        <v>-71490405.5143402</v>
      </c>
      <c r="AC97" s="23"/>
      <c r="AD97" s="8"/>
      <c r="AE97" s="8"/>
      <c r="AF97" s="8" t="n">
        <f aca="false">BA97/100*AF25</f>
        <v>5888484064.50553</v>
      </c>
      <c r="AG97" s="43" t="n">
        <f aca="false">(AF97-AF96)/AF96</f>
        <v>-0.00317835192915123</v>
      </c>
      <c r="AH97" s="43" t="n">
        <f aca="false">(AF97-AF93)/AF93</f>
        <v>-0.00345005292174328</v>
      </c>
      <c r="AI97" s="43" t="n">
        <f aca="false">AB97/AF97</f>
        <v>-0.0121407147801025</v>
      </c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 t="n">
        <v>12221913</v>
      </c>
      <c r="AV97" s="7"/>
      <c r="AW97" s="7" t="n">
        <f aca="false">(AU97-AU96)/AU96</f>
        <v>0.00272407826587063</v>
      </c>
      <c r="AX97" s="11" t="n">
        <v>6301.33840293</v>
      </c>
      <c r="AY97" s="43" t="n">
        <f aca="false">(AX97-AX96)/AX96</f>
        <v>-0.00588639519380985</v>
      </c>
      <c r="AZ97" s="7" t="n">
        <f aca="false">AZ96*((1+AY97))</f>
        <v>93.7401498314268</v>
      </c>
      <c r="BA97" s="7" t="n">
        <f aca="false">BA96*(1+AW97)*(1+AY97)</f>
        <v>102.46143921897</v>
      </c>
      <c r="BB97" s="7"/>
      <c r="BC97" s="43" t="n">
        <f aca="false">T104/AF104</f>
        <v>0.00941384172774182</v>
      </c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4" t="n">
        <f aca="false">'Low pensions'!Q98</f>
        <v>119208886.437276</v>
      </c>
      <c r="E98" s="6"/>
      <c r="F98" s="35" t="n">
        <f aca="false">'Low pensions'!I98</f>
        <v>21667626.2123872</v>
      </c>
      <c r="G98" s="54" t="n">
        <f aca="false">'Low pensions'!K98</f>
        <v>3408968.02774521</v>
      </c>
      <c r="H98" s="54" t="n">
        <f aca="false">'Low pensions'!V98</f>
        <v>18755136.2804782</v>
      </c>
      <c r="I98" s="54" t="n">
        <f aca="false">'Low pensions'!M98</f>
        <v>105432.0008581</v>
      </c>
      <c r="J98" s="54" t="n">
        <f aca="false">'Low pensions'!W98</f>
        <v>580055.761251907</v>
      </c>
      <c r="K98" s="6"/>
      <c r="L98" s="54" t="n">
        <f aca="false">'Low pensions'!N98</f>
        <v>2977715.15382006</v>
      </c>
      <c r="M98" s="35"/>
      <c r="N98" s="54" t="n">
        <f aca="false">'Low pensions'!L98</f>
        <v>1011130.6836314</v>
      </c>
      <c r="O98" s="6"/>
      <c r="P98" s="54" t="n">
        <f aca="false">'Low pensions'!X98</f>
        <v>21014320.7781919</v>
      </c>
      <c r="Q98" s="35"/>
      <c r="R98" s="54" t="n">
        <f aca="false">'Low SIPA income'!G93</f>
        <v>14747898.4157971</v>
      </c>
      <c r="S98" s="35"/>
      <c r="T98" s="54" t="n">
        <f aca="false">'Low SIPA income'!J93</f>
        <v>56389867.8182273</v>
      </c>
      <c r="U98" s="6"/>
      <c r="V98" s="54" t="n">
        <f aca="false">'Low SIPA income'!F93</f>
        <v>153359.834377724</v>
      </c>
      <c r="W98" s="35"/>
      <c r="X98" s="54" t="n">
        <f aca="false">'Low SIPA income'!M93</f>
        <v>385195.689089713</v>
      </c>
      <c r="Y98" s="6"/>
      <c r="Z98" s="6" t="n">
        <f aca="false">R98+V98-N98-L98-F98</f>
        <v>-10755213.7996638</v>
      </c>
      <c r="AA98" s="6"/>
      <c r="AB98" s="6" t="n">
        <f aca="false">T98-P98-D98</f>
        <v>-83833339.3972405</v>
      </c>
      <c r="AC98" s="23"/>
      <c r="AD98" s="6"/>
      <c r="AE98" s="6"/>
      <c r="AF98" s="6" t="n">
        <f aca="false">BA98/100*AF25</f>
        <v>5896645245.63745</v>
      </c>
      <c r="AG98" s="36" t="n">
        <f aca="false">(AF98-AF97)/AF97</f>
        <v>0.00138595622277732</v>
      </c>
      <c r="AH98" s="36"/>
      <c r="AI98" s="36" t="n">
        <f aca="false">AB98/AF98</f>
        <v>-0.0142171244673848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 t="n">
        <v>12238727</v>
      </c>
      <c r="AV98" s="5"/>
      <c r="AW98" s="5" t="n">
        <f aca="false">(AU98-AU97)/AU97</f>
        <v>0.0013757257149515</v>
      </c>
      <c r="AX98" s="10" t="n">
        <v>6301.4027802563</v>
      </c>
      <c r="AY98" s="36" t="n">
        <f aca="false">(AX98-AX97)/AX97</f>
        <v>1.02164527888368E-005</v>
      </c>
      <c r="AZ98" s="5" t="n">
        <f aca="false">AZ97*((1+AY98))</f>
        <v>93.741107523242</v>
      </c>
      <c r="BA98" s="5" t="n">
        <f aca="false">BA97*(1+AW98)*(1+AY98)</f>
        <v>102.60344628825</v>
      </c>
      <c r="BB98" s="5"/>
      <c r="BC98" s="36" t="n">
        <f aca="false">T105/AF105</f>
        <v>0.0111843465652166</v>
      </c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5" t="n">
        <f aca="false">'Low pensions'!Q99</f>
        <v>119167339.621525</v>
      </c>
      <c r="E99" s="8"/>
      <c r="F99" s="42" t="n">
        <f aca="false">'Low pensions'!I99</f>
        <v>21660074.5868254</v>
      </c>
      <c r="G99" s="55" t="n">
        <f aca="false">'Low pensions'!K99</f>
        <v>3482525.58320533</v>
      </c>
      <c r="H99" s="55" t="n">
        <f aca="false">'Low pensions'!V99</f>
        <v>19159828.2476322</v>
      </c>
      <c r="I99" s="55" t="n">
        <f aca="false">'Low pensions'!M99</f>
        <v>107706.97680017</v>
      </c>
      <c r="J99" s="55" t="n">
        <f aca="false">'Low pensions'!W99</f>
        <v>592572.007658755</v>
      </c>
      <c r="K99" s="8"/>
      <c r="L99" s="55" t="n">
        <f aca="false">'Low pensions'!N99</f>
        <v>2504547.92375797</v>
      </c>
      <c r="M99" s="42"/>
      <c r="N99" s="55" t="n">
        <f aca="false">'Low pensions'!L99</f>
        <v>1010947.61413453</v>
      </c>
      <c r="O99" s="8"/>
      <c r="P99" s="55" t="n">
        <f aca="false">'Low pensions'!X99</f>
        <v>18558046.5776998</v>
      </c>
      <c r="Q99" s="42"/>
      <c r="R99" s="55" t="n">
        <f aca="false">'Low SIPA income'!G94</f>
        <v>17086848.6372814</v>
      </c>
      <c r="S99" s="42"/>
      <c r="T99" s="55" t="n">
        <f aca="false">'Low SIPA income'!J94</f>
        <v>65333046.7108643</v>
      </c>
      <c r="U99" s="8"/>
      <c r="V99" s="55" t="n">
        <f aca="false">'Low SIPA income'!F94</f>
        <v>150977.59337935</v>
      </c>
      <c r="W99" s="42"/>
      <c r="X99" s="55" t="n">
        <f aca="false">'Low SIPA income'!M94</f>
        <v>379212.186520935</v>
      </c>
      <c r="Y99" s="8"/>
      <c r="Z99" s="8" t="n">
        <f aca="false">R99+V99-N99-L99-F99</f>
        <v>-7937743.89405717</v>
      </c>
      <c r="AA99" s="8"/>
      <c r="AB99" s="8" t="n">
        <f aca="false">T99-P99-D99</f>
        <v>-72392339.4883601</v>
      </c>
      <c r="AC99" s="23"/>
      <c r="AD99" s="8"/>
      <c r="AE99" s="8"/>
      <c r="AF99" s="8" t="n">
        <f aca="false">BA99/100*AF25</f>
        <v>5897112441.01653</v>
      </c>
      <c r="AG99" s="43" t="n">
        <f aca="false">(AF99-AF98)/AF98</f>
        <v>7.92307082448991E-005</v>
      </c>
      <c r="AH99" s="43"/>
      <c r="AI99" s="43" t="n">
        <f aca="false">AB99/AF99</f>
        <v>-0.0122758960783663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 t="n">
        <v>12241791</v>
      </c>
      <c r="AV99" s="7"/>
      <c r="AW99" s="7" t="n">
        <f aca="false">(AU99-AU98)/AU98</f>
        <v>0.000250352834898597</v>
      </c>
      <c r="AX99" s="11" t="n">
        <v>6300.3247407019</v>
      </c>
      <c r="AY99" s="43" t="n">
        <f aca="false">(AX99-AX98)/AX98</f>
        <v>-0.000171079296466733</v>
      </c>
      <c r="AZ99" s="7" t="n">
        <f aca="false">AZ98*((1+AY99))</f>
        <v>93.7250703605169</v>
      </c>
      <c r="BA99" s="7" t="n">
        <f aca="false">BA98*(1+AW99)*(1+AY99)</f>
        <v>102.611575631968</v>
      </c>
      <c r="BB99" s="7"/>
      <c r="BC99" s="43" t="n">
        <f aca="false">T106/AF106</f>
        <v>0.0093668908959414</v>
      </c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5" t="n">
        <f aca="false">'Low pensions'!Q100</f>
        <v>119081046.317916</v>
      </c>
      <c r="E100" s="8"/>
      <c r="F100" s="42" t="n">
        <f aca="false">'Low pensions'!I100</f>
        <v>21644389.7574212</v>
      </c>
      <c r="G100" s="55" t="n">
        <f aca="false">'Low pensions'!K100</f>
        <v>3506095.52063191</v>
      </c>
      <c r="H100" s="55" t="n">
        <f aca="false">'Low pensions'!V100</f>
        <v>19289503.0890974</v>
      </c>
      <c r="I100" s="55" t="n">
        <f aca="false">'Low pensions'!M100</f>
        <v>108435.94393707</v>
      </c>
      <c r="J100" s="55" t="n">
        <f aca="false">'Low pensions'!W100</f>
        <v>596582.569765904</v>
      </c>
      <c r="K100" s="8"/>
      <c r="L100" s="55" t="n">
        <f aca="false">'Low pensions'!N100</f>
        <v>2572002.81785397</v>
      </c>
      <c r="M100" s="42"/>
      <c r="N100" s="55" t="n">
        <f aca="false">'Low pensions'!L100</f>
        <v>1010098.19239643</v>
      </c>
      <c r="O100" s="8"/>
      <c r="P100" s="55" t="n">
        <f aca="false">'Low pensions'!X100</f>
        <v>18903397.076048</v>
      </c>
      <c r="Q100" s="42"/>
      <c r="R100" s="55" t="n">
        <f aca="false">'Low SIPA income'!G95</f>
        <v>14633227.6936613</v>
      </c>
      <c r="S100" s="42"/>
      <c r="T100" s="55" t="n">
        <f aca="false">'Low SIPA income'!J95</f>
        <v>55951414.3734346</v>
      </c>
      <c r="U100" s="8"/>
      <c r="V100" s="55" t="n">
        <f aca="false">'Low SIPA income'!F95</f>
        <v>146931.863118036</v>
      </c>
      <c r="W100" s="42"/>
      <c r="X100" s="55" t="n">
        <f aca="false">'Low SIPA income'!M95</f>
        <v>369050.478520915</v>
      </c>
      <c r="Y100" s="8"/>
      <c r="Z100" s="8" t="n">
        <f aca="false">R100+V100-N100-L100-F100</f>
        <v>-10446331.2108923</v>
      </c>
      <c r="AA100" s="8"/>
      <c r="AB100" s="8" t="n">
        <f aca="false">T100-P100-D100</f>
        <v>-82033029.0205289</v>
      </c>
      <c r="AC100" s="23"/>
      <c r="AD100" s="8"/>
      <c r="AE100" s="8"/>
      <c r="AF100" s="8" t="n">
        <f aca="false">BA100/100*AF25</f>
        <v>5908681360.81086</v>
      </c>
      <c r="AG100" s="43" t="n">
        <f aca="false">(AF100-AF99)/AF99</f>
        <v>0.00196179399834123</v>
      </c>
      <c r="AH100" s="43"/>
      <c r="AI100" s="43" t="n">
        <f aca="false">AB100/AF100</f>
        <v>-0.0138834748417152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 t="n">
        <v>12270425</v>
      </c>
      <c r="AV100" s="7"/>
      <c r="AW100" s="7" t="n">
        <f aca="false">(AU100-AU99)/AU99</f>
        <v>0.0023390368288431</v>
      </c>
      <c r="AX100" s="11" t="n">
        <v>6297.9535347018</v>
      </c>
      <c r="AY100" s="43" t="n">
        <f aca="false">(AX100-AX99)/AX99</f>
        <v>-0.000376362504742204</v>
      </c>
      <c r="AZ100" s="7" t="n">
        <f aca="false">AZ99*((1+AY100))</f>
        <v>93.6897957582789</v>
      </c>
      <c r="BA100" s="7" t="n">
        <f aca="false">BA99*(1+AW100)*(1+AY100)</f>
        <v>102.812878405203</v>
      </c>
      <c r="BB100" s="7"/>
      <c r="BC100" s="43" t="n">
        <f aca="false">T107/AF107</f>
        <v>0.0109319762332072</v>
      </c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5" t="n">
        <f aca="false">'Low pensions'!Q101</f>
        <v>119324637.809764</v>
      </c>
      <c r="E101" s="8"/>
      <c r="F101" s="42" t="n">
        <f aca="false">'Low pensions'!I101</f>
        <v>21688665.3945119</v>
      </c>
      <c r="G101" s="55" t="n">
        <f aca="false">'Low pensions'!K101</f>
        <v>3582306.31492211</v>
      </c>
      <c r="H101" s="55" t="n">
        <f aca="false">'Low pensions'!V101</f>
        <v>19708792.3934625</v>
      </c>
      <c r="I101" s="55" t="n">
        <f aca="false">'Low pensions'!M101</f>
        <v>110792.97881202</v>
      </c>
      <c r="J101" s="55" t="n">
        <f aca="false">'Low pensions'!W101</f>
        <v>609550.280210158</v>
      </c>
      <c r="K101" s="8"/>
      <c r="L101" s="55" t="n">
        <f aca="false">'Low pensions'!N101</f>
        <v>2507299.23855966</v>
      </c>
      <c r="M101" s="42"/>
      <c r="N101" s="55" t="n">
        <f aca="false">'Low pensions'!L101</f>
        <v>1013037.86525078</v>
      </c>
      <c r="O101" s="8"/>
      <c r="P101" s="55" t="n">
        <f aca="false">'Low pensions'!X101</f>
        <v>18583823.1082028</v>
      </c>
      <c r="Q101" s="42"/>
      <c r="R101" s="55" t="n">
        <f aca="false">'Low SIPA income'!G96</f>
        <v>17110728.8245566</v>
      </c>
      <c r="S101" s="42"/>
      <c r="T101" s="55" t="n">
        <f aca="false">'Low SIPA income'!J96</f>
        <v>65424354.6766476</v>
      </c>
      <c r="U101" s="8"/>
      <c r="V101" s="55" t="n">
        <f aca="false">'Low SIPA income'!F96</f>
        <v>143882.58772045</v>
      </c>
      <c r="W101" s="42"/>
      <c r="X101" s="55" t="n">
        <f aca="false">'Low SIPA income'!M96</f>
        <v>361391.57785267</v>
      </c>
      <c r="Y101" s="8"/>
      <c r="Z101" s="8" t="n">
        <f aca="false">R101+V101-N101-L101-F101</f>
        <v>-7954391.08604529</v>
      </c>
      <c r="AA101" s="8"/>
      <c r="AB101" s="8" t="n">
        <f aca="false">T101-P101-D101</f>
        <v>-72484106.241319</v>
      </c>
      <c r="AC101" s="23"/>
      <c r="AD101" s="8"/>
      <c r="AE101" s="8"/>
      <c r="AF101" s="8" t="n">
        <f aca="false">BA101/100*AF25</f>
        <v>5876960115.0935</v>
      </c>
      <c r="AG101" s="43" t="n">
        <f aca="false">(AF101-AF100)/AF100</f>
        <v>-0.00536858290036568</v>
      </c>
      <c r="AH101" s="43" t="n">
        <f aca="false">(AF101-AF97)/AF97</f>
        <v>-0.0019570316036831</v>
      </c>
      <c r="AI101" s="43" t="n">
        <f aca="false">AB101/AF101</f>
        <v>-0.0123336052690168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 t="n">
        <v>12241320</v>
      </c>
      <c r="AV101" s="7"/>
      <c r="AW101" s="7" t="n">
        <f aca="false">(AU101-AU100)/AU100</f>
        <v>-0.00237196348129751</v>
      </c>
      <c r="AX101" s="11" t="n">
        <v>6279.0360933593</v>
      </c>
      <c r="AY101" s="43" t="n">
        <f aca="false">(AX101-AX100)/AX100</f>
        <v>-0.00300374419059533</v>
      </c>
      <c r="AZ101" s="7" t="n">
        <f aca="false">AZ100*((1+AY101))</f>
        <v>93.4083755785519</v>
      </c>
      <c r="BA101" s="7" t="n">
        <f aca="false">BA100*(1+AW101)*(1+AY101)</f>
        <v>102.260918944259</v>
      </c>
      <c r="BB101" s="7"/>
      <c r="BC101" s="43" t="n">
        <f aca="false">T108/AF108</f>
        <v>0.00943012918263849</v>
      </c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4" t="n">
        <f aca="false">'Low pensions'!Q102</f>
        <v>119141308.434635</v>
      </c>
      <c r="E102" s="6"/>
      <c r="F102" s="35" t="n">
        <f aca="false">'Low pensions'!I102</f>
        <v>21655343.1104711</v>
      </c>
      <c r="G102" s="54" t="n">
        <f aca="false">'Low pensions'!K102</f>
        <v>3658058.27843718</v>
      </c>
      <c r="H102" s="54" t="n">
        <f aca="false">'Low pensions'!V102</f>
        <v>20125557.3462798</v>
      </c>
      <c r="I102" s="54" t="n">
        <f aca="false">'Low pensions'!M102</f>
        <v>113135.82304445</v>
      </c>
      <c r="J102" s="54" t="n">
        <f aca="false">'Low pensions'!W102</f>
        <v>622439.917926187</v>
      </c>
      <c r="K102" s="6"/>
      <c r="L102" s="54" t="n">
        <f aca="false">'Low pensions'!N102</f>
        <v>3089671.87895963</v>
      </c>
      <c r="M102" s="35"/>
      <c r="N102" s="54" t="n">
        <f aca="false">'Low pensions'!L102</f>
        <v>1012081.70407395</v>
      </c>
      <c r="O102" s="6"/>
      <c r="P102" s="54" t="n">
        <f aca="false">'Low pensions'!X102</f>
        <v>21600496.9910396</v>
      </c>
      <c r="Q102" s="35"/>
      <c r="R102" s="54" t="n">
        <f aca="false">'Low SIPA income'!G97</f>
        <v>14507039.5823423</v>
      </c>
      <c r="S102" s="35"/>
      <c r="T102" s="54" t="n">
        <f aca="false">'Low SIPA income'!J97</f>
        <v>55468923.1928683</v>
      </c>
      <c r="U102" s="6"/>
      <c r="V102" s="54" t="n">
        <f aca="false">'Low SIPA income'!F97</f>
        <v>143881.318867289</v>
      </c>
      <c r="W102" s="35"/>
      <c r="X102" s="54" t="n">
        <f aca="false">'Low SIPA income'!M97</f>
        <v>361388.39085935</v>
      </c>
      <c r="Y102" s="6"/>
      <c r="Z102" s="6" t="n">
        <f aca="false">R102+V102-N102-L102-F102</f>
        <v>-11106175.7922951</v>
      </c>
      <c r="AA102" s="6"/>
      <c r="AB102" s="6" t="n">
        <f aca="false">T102-P102-D102</f>
        <v>-85272882.2328059</v>
      </c>
      <c r="AC102" s="23"/>
      <c r="AD102" s="6"/>
      <c r="AE102" s="6"/>
      <c r="AF102" s="6" t="n">
        <f aca="false">BA102/100*AF25</f>
        <v>5855169457.97118</v>
      </c>
      <c r="AG102" s="36" t="n">
        <f aca="false">(AF102-AF101)/AF101</f>
        <v>-0.00370781095933612</v>
      </c>
      <c r="AH102" s="36"/>
      <c r="AI102" s="36" t="n">
        <f aca="false">AB102/AF102</f>
        <v>-0.0145636915967848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 t="n">
        <v>12185095</v>
      </c>
      <c r="AV102" s="5"/>
      <c r="AW102" s="5" t="n">
        <f aca="false">(AU102-AU101)/AU101</f>
        <v>-0.00459305042266684</v>
      </c>
      <c r="AX102" s="10" t="n">
        <v>6284.6201919472</v>
      </c>
      <c r="AY102" s="36" t="n">
        <f aca="false">(AX102-AX101)/AX101</f>
        <v>0.000889324174104557</v>
      </c>
      <c r="AZ102" s="5" t="n">
        <f aca="false">AZ101*((1+AY102))</f>
        <v>93.4914459050178</v>
      </c>
      <c r="BA102" s="5" t="n">
        <f aca="false">BA101*(1+AW102)*(1+AY102)</f>
        <v>101.881754788286</v>
      </c>
      <c r="BB102" s="5"/>
      <c r="BC102" s="36" t="n">
        <f aca="false">T109/AF109</f>
        <v>0.0109893717844398</v>
      </c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5" t="n">
        <f aca="false">'Low pensions'!Q103</f>
        <v>119484244.056796</v>
      </c>
      <c r="E103" s="8"/>
      <c r="F103" s="42" t="n">
        <f aca="false">'Low pensions'!I103</f>
        <v>21717675.7192051</v>
      </c>
      <c r="G103" s="55" t="n">
        <f aca="false">'Low pensions'!K103</f>
        <v>3717172.63906291</v>
      </c>
      <c r="H103" s="55" t="n">
        <f aca="false">'Low pensions'!V103</f>
        <v>20450787.1168865</v>
      </c>
      <c r="I103" s="55" t="n">
        <f aca="false">'Low pensions'!M103</f>
        <v>114964.10223906</v>
      </c>
      <c r="J103" s="55" t="n">
        <f aca="false">'Low pensions'!W103</f>
        <v>632498.570625361</v>
      </c>
      <c r="K103" s="8"/>
      <c r="L103" s="55" t="n">
        <f aca="false">'Low pensions'!N103</f>
        <v>2497855.08588089</v>
      </c>
      <c r="M103" s="42"/>
      <c r="N103" s="55" t="n">
        <f aca="false">'Low pensions'!L103</f>
        <v>1015845.83206874</v>
      </c>
      <c r="O103" s="8"/>
      <c r="P103" s="55" t="n">
        <f aca="false">'Low pensions'!X103</f>
        <v>18550265.9600054</v>
      </c>
      <c r="Q103" s="42"/>
      <c r="R103" s="55" t="n">
        <f aca="false">'Low SIPA income'!G98</f>
        <v>17009670.1851436</v>
      </c>
      <c r="S103" s="42"/>
      <c r="T103" s="55" t="n">
        <f aca="false">'Low SIPA income'!J98</f>
        <v>65037948.209928</v>
      </c>
      <c r="U103" s="8"/>
      <c r="V103" s="55" t="n">
        <f aca="false">'Low SIPA income'!F98</f>
        <v>149880.909015266</v>
      </c>
      <c r="W103" s="42"/>
      <c r="X103" s="55" t="n">
        <f aca="false">'Low SIPA income'!M98</f>
        <v>376457.631581232</v>
      </c>
      <c r="Y103" s="8"/>
      <c r="Z103" s="8" t="n">
        <f aca="false">R103+V103-N103-L103-F103</f>
        <v>-8071825.54299584</v>
      </c>
      <c r="AA103" s="8"/>
      <c r="AB103" s="8" t="n">
        <f aca="false">T103-P103-D103</f>
        <v>-72996561.8068734</v>
      </c>
      <c r="AC103" s="23"/>
      <c r="AD103" s="8"/>
      <c r="AE103" s="8"/>
      <c r="AF103" s="8" t="n">
        <f aca="false">BA103/100*AF25</f>
        <v>5869201084.61418</v>
      </c>
      <c r="AG103" s="43" t="n">
        <f aca="false">(AF103-AF102)/AF102</f>
        <v>0.00239645098979997</v>
      </c>
      <c r="AH103" s="43"/>
      <c r="AI103" s="43" t="n">
        <f aca="false">AB103/AF103</f>
        <v>-0.0124372228442182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 t="n">
        <v>12233921</v>
      </c>
      <c r="AV103" s="7"/>
      <c r="AW103" s="7" t="n">
        <f aca="false">(AU103-AU102)/AU102</f>
        <v>0.00400702661735506</v>
      </c>
      <c r="AX103" s="11" t="n">
        <v>6274.5387325139</v>
      </c>
      <c r="AY103" s="43" t="n">
        <f aca="false">(AX103-AX102)/AX102</f>
        <v>-0.0016041477647635</v>
      </c>
      <c r="AZ103" s="7" t="n">
        <f aca="false">AZ102*((1+AY103))</f>
        <v>93.3414718110447</v>
      </c>
      <c r="BA103" s="7" t="n">
        <f aca="false">BA102*(1+AW103)*(1+AY103)</f>
        <v>102.125909420391</v>
      </c>
      <c r="BB103" s="7"/>
      <c r="BC103" s="43" t="n">
        <f aca="false">T110/AF110</f>
        <v>0.0093799018850804</v>
      </c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5" t="n">
        <f aca="false">'Low pensions'!Q104</f>
        <v>119710465.623021</v>
      </c>
      <c r="E104" s="8"/>
      <c r="F104" s="42" t="n">
        <f aca="false">'Low pensions'!I104</f>
        <v>21758794.166702</v>
      </c>
      <c r="G104" s="55" t="n">
        <f aca="false">'Low pensions'!K104</f>
        <v>3823576.4932728</v>
      </c>
      <c r="H104" s="55" t="n">
        <f aca="false">'Low pensions'!V104</f>
        <v>21036189.7285368</v>
      </c>
      <c r="I104" s="55" t="n">
        <f aca="false">'Low pensions'!M104</f>
        <v>118254.94309092</v>
      </c>
      <c r="J104" s="55" t="n">
        <f aca="false">'Low pensions'!W104</f>
        <v>650603.806037269</v>
      </c>
      <c r="K104" s="8"/>
      <c r="L104" s="55" t="n">
        <f aca="false">'Low pensions'!N104</f>
        <v>2530144.38833577</v>
      </c>
      <c r="M104" s="42"/>
      <c r="N104" s="55" t="n">
        <f aca="false">'Low pensions'!L104</f>
        <v>1019260.88053488</v>
      </c>
      <c r="O104" s="8"/>
      <c r="P104" s="55" t="n">
        <f aca="false">'Low pensions'!X104</f>
        <v>18736603.8929991</v>
      </c>
      <c r="Q104" s="42"/>
      <c r="R104" s="55" t="n">
        <f aca="false">'Low SIPA income'!G99</f>
        <v>14430847.5798031</v>
      </c>
      <c r="S104" s="42"/>
      <c r="T104" s="55" t="n">
        <f aca="false">'Low SIPA income'!J99</f>
        <v>55177596.4674694</v>
      </c>
      <c r="U104" s="8"/>
      <c r="V104" s="55" t="n">
        <f aca="false">'Low SIPA income'!F99</f>
        <v>153177.494461564</v>
      </c>
      <c r="W104" s="42"/>
      <c r="X104" s="55" t="n">
        <f aca="false">'Low SIPA income'!M99</f>
        <v>384737.703790376</v>
      </c>
      <c r="Y104" s="8"/>
      <c r="Z104" s="8" t="n">
        <f aca="false">R104+V104-N104-L104-F104</f>
        <v>-10724174.361308</v>
      </c>
      <c r="AA104" s="8"/>
      <c r="AB104" s="8" t="n">
        <f aca="false">T104-P104-D104</f>
        <v>-83269473.0485505</v>
      </c>
      <c r="AC104" s="23"/>
      <c r="AD104" s="8"/>
      <c r="AE104" s="8"/>
      <c r="AF104" s="8" t="n">
        <f aca="false">BA104/100*AF25</f>
        <v>5861326126.27909</v>
      </c>
      <c r="AG104" s="43" t="n">
        <f aca="false">(AF104-AF103)/AF103</f>
        <v>-0.00134174280648425</v>
      </c>
      <c r="AH104" s="43"/>
      <c r="AI104" s="43" t="n">
        <f aca="false">AB104/AF104</f>
        <v>-0.0142065927154632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 t="n">
        <v>12263149</v>
      </c>
      <c r="AV104" s="7"/>
      <c r="AW104" s="7" t="n">
        <f aca="false">(AU104-AU103)/AU103</f>
        <v>0.00238909504156517</v>
      </c>
      <c r="AX104" s="11" t="n">
        <v>6251.1852396456</v>
      </c>
      <c r="AY104" s="43" t="n">
        <f aca="false">(AX104-AX103)/AX103</f>
        <v>-0.00372194576587523</v>
      </c>
      <c r="AZ104" s="7" t="n">
        <f aca="false">AZ103*((1+AY104))</f>
        <v>92.994059915257</v>
      </c>
      <c r="BA104" s="7" t="n">
        <f aca="false">BA103*(1+AW104)*(1+AY104)</f>
        <v>101.98888271607</v>
      </c>
      <c r="BB104" s="7"/>
      <c r="BC104" s="43" t="n">
        <f aca="false">T111/AF111</f>
        <v>0.0109809038375207</v>
      </c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5" t="n">
        <f aca="false">'Low pensions'!Q105</f>
        <v>120315425.138554</v>
      </c>
      <c r="E105" s="8"/>
      <c r="F105" s="42" t="n">
        <f aca="false">'Low pensions'!I105</f>
        <v>21868752.7196921</v>
      </c>
      <c r="G105" s="55" t="n">
        <f aca="false">'Low pensions'!K105</f>
        <v>3918766.4235928</v>
      </c>
      <c r="H105" s="55" t="n">
        <f aca="false">'Low pensions'!V105</f>
        <v>21559896.6395875</v>
      </c>
      <c r="I105" s="55" t="n">
        <f aca="false">'Low pensions'!M105</f>
        <v>121198.96155442</v>
      </c>
      <c r="J105" s="55" t="n">
        <f aca="false">'Low pensions'!W105</f>
        <v>666800.926997571</v>
      </c>
      <c r="K105" s="8"/>
      <c r="L105" s="55" t="n">
        <f aca="false">'Low pensions'!N105</f>
        <v>2523711.49445654</v>
      </c>
      <c r="M105" s="42"/>
      <c r="N105" s="55" t="n">
        <f aca="false">'Low pensions'!L105</f>
        <v>1025073.18709278</v>
      </c>
      <c r="O105" s="8"/>
      <c r="P105" s="55" t="n">
        <f aca="false">'Low pensions'!X105</f>
        <v>18735201.171853</v>
      </c>
      <c r="Q105" s="42"/>
      <c r="R105" s="55" t="n">
        <f aca="false">'Low SIPA income'!G100</f>
        <v>16960377.0608527</v>
      </c>
      <c r="S105" s="42"/>
      <c r="T105" s="55" t="n">
        <f aca="false">'Low SIPA income'!J100</f>
        <v>64849471.6768827</v>
      </c>
      <c r="U105" s="8"/>
      <c r="V105" s="55" t="n">
        <f aca="false">'Low SIPA income'!F100</f>
        <v>148813.417183333</v>
      </c>
      <c r="W105" s="42"/>
      <c r="X105" s="55" t="n">
        <f aca="false">'Low SIPA income'!M100</f>
        <v>373776.399865851</v>
      </c>
      <c r="Y105" s="8"/>
      <c r="Z105" s="8" t="n">
        <f aca="false">R105+V105-N105-L105-F105</f>
        <v>-8308346.92320542</v>
      </c>
      <c r="AA105" s="8"/>
      <c r="AB105" s="8" t="n">
        <f aca="false">T105-P105-D105</f>
        <v>-74201154.6335244</v>
      </c>
      <c r="AC105" s="23"/>
      <c r="AD105" s="8"/>
      <c r="AE105" s="8"/>
      <c r="AF105" s="8" t="n">
        <f aca="false">BA105/100*AF25</f>
        <v>5798235176.16712</v>
      </c>
      <c r="AG105" s="43" t="n">
        <f aca="false">(AF105-AF104)/AF104</f>
        <v>-0.0107639378449028</v>
      </c>
      <c r="AH105" s="43" t="n">
        <f aca="false">(AF105-AF101)/AF101</f>
        <v>-0.0133955203684642</v>
      </c>
      <c r="AI105" s="43" t="n">
        <f aca="false">AB105/AF105</f>
        <v>-0.0127971964535896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 t="n">
        <v>12192353</v>
      </c>
      <c r="AV105" s="7"/>
      <c r="AW105" s="7" t="n">
        <f aca="false">(AU105-AU104)/AU104</f>
        <v>-0.0057730685650154</v>
      </c>
      <c r="AX105" s="11" t="n">
        <v>6219.8052323364</v>
      </c>
      <c r="AY105" s="43" t="n">
        <f aca="false">(AX105-AX104)/AX104</f>
        <v>-0.0050198492135835</v>
      </c>
      <c r="AZ105" s="7" t="n">
        <f aca="false">AZ104*((1+AY105))</f>
        <v>92.5272437567235</v>
      </c>
      <c r="BA105" s="7" t="n">
        <f aca="false">BA104*(1+AW105)*(1+AY105)</f>
        <v>100.891080721644</v>
      </c>
      <c r="BB105" s="7"/>
      <c r="BC105" s="43" t="n">
        <f aca="false">T112/AF112</f>
        <v>0.0094027157699476</v>
      </c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4" t="n">
        <f aca="false">'Low pensions'!Q106</f>
        <v>120393743.890565</v>
      </c>
      <c r="E106" s="6"/>
      <c r="F106" s="35" t="n">
        <f aca="false">'Low pensions'!I106</f>
        <v>21882988.0799467</v>
      </c>
      <c r="G106" s="54" t="n">
        <f aca="false">'Low pensions'!K106</f>
        <v>3956971.56655858</v>
      </c>
      <c r="H106" s="54" t="n">
        <f aca="false">'Low pensions'!V106</f>
        <v>21770090.0638456</v>
      </c>
      <c r="I106" s="54" t="n">
        <f aca="false">'Low pensions'!M106</f>
        <v>122380.56391419</v>
      </c>
      <c r="J106" s="54" t="n">
        <f aca="false">'Low pensions'!W106</f>
        <v>673301.754551966</v>
      </c>
      <c r="K106" s="6"/>
      <c r="L106" s="54" t="n">
        <f aca="false">'Low pensions'!N106</f>
        <v>2990270.97373268</v>
      </c>
      <c r="M106" s="35"/>
      <c r="N106" s="54" t="n">
        <f aca="false">'Low pensions'!L106</f>
        <v>1024961.67913921</v>
      </c>
      <c r="O106" s="6"/>
      <c r="P106" s="54" t="n">
        <f aca="false">'Low pensions'!X106</f>
        <v>21155567.043887</v>
      </c>
      <c r="Q106" s="35"/>
      <c r="R106" s="54" t="n">
        <f aca="false">'Low SIPA income'!G101</f>
        <v>14316892.0810936</v>
      </c>
      <c r="S106" s="35"/>
      <c r="T106" s="54" t="n">
        <f aca="false">'Low SIPA income'!J101</f>
        <v>54741877.7414368</v>
      </c>
      <c r="U106" s="6"/>
      <c r="V106" s="54" t="n">
        <f aca="false">'Low SIPA income'!F101</f>
        <v>148940.814792423</v>
      </c>
      <c r="W106" s="35"/>
      <c r="X106" s="54" t="n">
        <f aca="false">'Low SIPA income'!M101</f>
        <v>374096.385930135</v>
      </c>
      <c r="Y106" s="6"/>
      <c r="Z106" s="6" t="n">
        <f aca="false">R106+V106-N106-L106-F106</f>
        <v>-11432387.8369326</v>
      </c>
      <c r="AA106" s="6"/>
      <c r="AB106" s="6" t="n">
        <f aca="false">T106-P106-D106</f>
        <v>-86807433.1930149</v>
      </c>
      <c r="AC106" s="23"/>
      <c r="AD106" s="6"/>
      <c r="AE106" s="6"/>
      <c r="AF106" s="6" t="n">
        <f aca="false">BA106/100*AF25</f>
        <v>5844188680.06203</v>
      </c>
      <c r="AG106" s="36" t="n">
        <f aca="false">(AF106-AF105)/AF105</f>
        <v>0.00792542946236378</v>
      </c>
      <c r="AH106" s="36"/>
      <c r="AI106" s="36" t="n">
        <f aca="false">AB106/AF106</f>
        <v>-0.014853632889911</v>
      </c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 t="n">
        <v>12272239</v>
      </c>
      <c r="AV106" s="5"/>
      <c r="AW106" s="5" t="n">
        <f aca="false">(AU106-AU105)/AU105</f>
        <v>0.00655213968952507</v>
      </c>
      <c r="AX106" s="10" t="n">
        <v>6228.2912258362</v>
      </c>
      <c r="AY106" s="36" t="n">
        <f aca="false">(AX106-AX105)/AX105</f>
        <v>0.0013643503587029</v>
      </c>
      <c r="AZ106" s="5" t="n">
        <f aca="false">AZ105*((1+AY106))</f>
        <v>92.6534833349328</v>
      </c>
      <c r="BA106" s="5" t="n">
        <f aca="false">BA105*(1+AW106)*(1+AY106)</f>
        <v>101.690685865285</v>
      </c>
      <c r="BB106" s="5"/>
      <c r="BC106" s="36" t="n">
        <f aca="false">T113/AF113</f>
        <v>0.0110652085210972</v>
      </c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5" t="n">
        <f aca="false">'Low pensions'!Q107</f>
        <v>120565211.350187</v>
      </c>
      <c r="E107" s="8"/>
      <c r="F107" s="42" t="n">
        <f aca="false">'Low pensions'!I107</f>
        <v>21914154.3204319</v>
      </c>
      <c r="G107" s="55" t="n">
        <f aca="false">'Low pensions'!K107</f>
        <v>3986573.63249075</v>
      </c>
      <c r="H107" s="55" t="n">
        <f aca="false">'Low pensions'!V107</f>
        <v>21932951.896583</v>
      </c>
      <c r="I107" s="55" t="n">
        <f aca="false">'Low pensions'!M107</f>
        <v>123296.09172652</v>
      </c>
      <c r="J107" s="55" t="n">
        <f aca="false">'Low pensions'!W107</f>
        <v>678338.718451031</v>
      </c>
      <c r="K107" s="8"/>
      <c r="L107" s="55" t="n">
        <f aca="false">'Low pensions'!N107</f>
        <v>2518688.60861187</v>
      </c>
      <c r="M107" s="42"/>
      <c r="N107" s="55" t="n">
        <f aca="false">'Low pensions'!L107</f>
        <v>1027703.98299718</v>
      </c>
      <c r="O107" s="8"/>
      <c r="P107" s="55" t="n">
        <f aca="false">'Low pensions'!X107</f>
        <v>18723611.2561829</v>
      </c>
      <c r="Q107" s="42"/>
      <c r="R107" s="55" t="n">
        <f aca="false">'Low SIPA income'!G102</f>
        <v>16697734.0541176</v>
      </c>
      <c r="S107" s="42"/>
      <c r="T107" s="55" t="n">
        <f aca="false">'Low SIPA income'!J102</f>
        <v>63845233.3769151</v>
      </c>
      <c r="U107" s="8"/>
      <c r="V107" s="55" t="n">
        <f aca="false">'Low SIPA income'!F102</f>
        <v>151589.285536499</v>
      </c>
      <c r="W107" s="42"/>
      <c r="X107" s="55" t="n">
        <f aca="false">'Low SIPA income'!M102</f>
        <v>380748.580863951</v>
      </c>
      <c r="Y107" s="8"/>
      <c r="Z107" s="8" t="n">
        <f aca="false">R107+V107-N107-L107-F107</f>
        <v>-8611223.57238695</v>
      </c>
      <c r="AA107" s="8"/>
      <c r="AB107" s="8" t="n">
        <f aca="false">T107-P107-D107</f>
        <v>-75443589.2294547</v>
      </c>
      <c r="AC107" s="23"/>
      <c r="AD107" s="8"/>
      <c r="AE107" s="8"/>
      <c r="AF107" s="8" t="n">
        <f aca="false">BA107/100*AF25</f>
        <v>5840227971.13092</v>
      </c>
      <c r="AG107" s="43" t="n">
        <f aca="false">(AF107-AF106)/AF106</f>
        <v>-0.000677717498174168</v>
      </c>
      <c r="AH107" s="43"/>
      <c r="AI107" s="43" t="n">
        <f aca="false">AB107/AF107</f>
        <v>-0.0129179185474237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 t="n">
        <v>12266908</v>
      </c>
      <c r="AV107" s="7"/>
      <c r="AW107" s="7" t="n">
        <f aca="false">(AU107-AU106)/AU106</f>
        <v>-0.000434395060265694</v>
      </c>
      <c r="AX107" s="11" t="n">
        <v>6226.7750842267</v>
      </c>
      <c r="AY107" s="43" t="n">
        <f aca="false">(AX107-AX106)/AX106</f>
        <v>-0.00024342818190829</v>
      </c>
      <c r="AZ107" s="7" t="n">
        <f aca="false">AZ106*((1+AY107))</f>
        <v>92.6309288659371</v>
      </c>
      <c r="BA107" s="7" t="n">
        <f aca="false">BA106*(1+AW107)*(1+AY107)</f>
        <v>101.621768308072</v>
      </c>
      <c r="BB107" s="7"/>
      <c r="BC107" s="43" t="n">
        <f aca="false">T114/AF114</f>
        <v>0.00944346459801675</v>
      </c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5" t="n">
        <f aca="false">'Low pensions'!Q108</f>
        <v>120577050.694316</v>
      </c>
      <c r="E108" s="8"/>
      <c r="F108" s="42" t="n">
        <f aca="false">'Low pensions'!I108</f>
        <v>21916306.2613724</v>
      </c>
      <c r="G108" s="55" t="n">
        <f aca="false">'Low pensions'!K108</f>
        <v>4022075.66371612</v>
      </c>
      <c r="H108" s="55" t="n">
        <f aca="false">'Low pensions'!V108</f>
        <v>22128273.5975923</v>
      </c>
      <c r="I108" s="55" t="n">
        <f aca="false">'Low pensions'!M108</f>
        <v>124394.09269225</v>
      </c>
      <c r="J108" s="55" t="n">
        <f aca="false">'Low pensions'!W108</f>
        <v>684379.595801817</v>
      </c>
      <c r="K108" s="8"/>
      <c r="L108" s="55" t="n">
        <f aca="false">'Low pensions'!N108</f>
        <v>2477151.81841917</v>
      </c>
      <c r="M108" s="42"/>
      <c r="N108" s="55" t="n">
        <f aca="false">'Low pensions'!L108</f>
        <v>1028234.18259885</v>
      </c>
      <c r="O108" s="8"/>
      <c r="P108" s="55" t="n">
        <f aca="false">'Low pensions'!X108</f>
        <v>18510993.6561896</v>
      </c>
      <c r="Q108" s="42"/>
      <c r="R108" s="55" t="n">
        <f aca="false">'Low SIPA income'!G103</f>
        <v>14403787.4516371</v>
      </c>
      <c r="S108" s="42"/>
      <c r="T108" s="55" t="n">
        <f aca="false">'Low SIPA income'!J103</f>
        <v>55074129.7220794</v>
      </c>
      <c r="U108" s="8"/>
      <c r="V108" s="55" t="n">
        <f aca="false">'Low SIPA income'!F103</f>
        <v>147963.024964108</v>
      </c>
      <c r="W108" s="42"/>
      <c r="X108" s="55" t="n">
        <f aca="false">'Low SIPA income'!M103</f>
        <v>371640.459786038</v>
      </c>
      <c r="Y108" s="8"/>
      <c r="Z108" s="8" t="n">
        <f aca="false">R108+V108-N108-L108-F108</f>
        <v>-10869941.7857892</v>
      </c>
      <c r="AA108" s="8"/>
      <c r="AB108" s="8" t="n">
        <f aca="false">T108-P108-D108</f>
        <v>-84013914.6284261</v>
      </c>
      <c r="AC108" s="23"/>
      <c r="AD108" s="8"/>
      <c r="AE108" s="8"/>
      <c r="AF108" s="8" t="n">
        <f aca="false">BA108/100*AF25</f>
        <v>5840230675.04469</v>
      </c>
      <c r="AG108" s="43" t="n">
        <f aca="false">(AF108-AF107)/AF107</f>
        <v>4.62980860833261E-007</v>
      </c>
      <c r="AH108" s="43"/>
      <c r="AI108" s="43" t="n">
        <f aca="false">AB108/AF108</f>
        <v>-0.0143853760755406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 t="n">
        <v>12248964</v>
      </c>
      <c r="AV108" s="7"/>
      <c r="AW108" s="7" t="n">
        <f aca="false">(AU108-AU107)/AU107</f>
        <v>-0.00146279730800948</v>
      </c>
      <c r="AX108" s="11" t="n">
        <v>6235.8998245808</v>
      </c>
      <c r="AY108" s="43" t="n">
        <f aca="false">(AX108-AX107)/AX107</f>
        <v>0.00146540387771744</v>
      </c>
      <c r="AZ108" s="7" t="n">
        <f aca="false">AZ107*((1+AY108))</f>
        <v>92.7666705882938</v>
      </c>
      <c r="BA108" s="7" t="n">
        <f aca="false">BA107*(1+AW108)*(1+AY108)</f>
        <v>101.621815357006</v>
      </c>
      <c r="BB108" s="7"/>
      <c r="BC108" s="43" t="n">
        <f aca="false">T115/AF115</f>
        <v>0.0110075143930456</v>
      </c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5" t="n">
        <f aca="false">'Low pensions'!Q109</f>
        <v>120497715.800537</v>
      </c>
      <c r="E109" s="8"/>
      <c r="F109" s="42" t="n">
        <f aca="false">'Low pensions'!I109</f>
        <v>21901886.205323</v>
      </c>
      <c r="G109" s="55" t="n">
        <f aca="false">'Low pensions'!K109</f>
        <v>4069776.60881059</v>
      </c>
      <c r="H109" s="55" t="n">
        <f aca="false">'Low pensions'!V109</f>
        <v>22390710.1234479</v>
      </c>
      <c r="I109" s="55" t="n">
        <f aca="false">'Low pensions'!M109</f>
        <v>125869.37965393</v>
      </c>
      <c r="J109" s="55" t="n">
        <f aca="false">'Low pensions'!W109</f>
        <v>692496.189384957</v>
      </c>
      <c r="K109" s="8"/>
      <c r="L109" s="55" t="n">
        <f aca="false">'Low pensions'!N109</f>
        <v>2468171.97982444</v>
      </c>
      <c r="M109" s="42"/>
      <c r="N109" s="55" t="n">
        <f aca="false">'Low pensions'!L109</f>
        <v>1028536.74428197</v>
      </c>
      <c r="O109" s="8"/>
      <c r="P109" s="55" t="n">
        <f aca="false">'Low pensions'!X109</f>
        <v>18466061.8361436</v>
      </c>
      <c r="Q109" s="42"/>
      <c r="R109" s="55" t="n">
        <f aca="false">'Low SIPA income'!G104</f>
        <v>16773230.7525779</v>
      </c>
      <c r="S109" s="42"/>
      <c r="T109" s="55" t="n">
        <f aca="false">'Low SIPA income'!J104</f>
        <v>64133901.5469054</v>
      </c>
      <c r="U109" s="8"/>
      <c r="V109" s="55" t="n">
        <f aca="false">'Low SIPA income'!F104</f>
        <v>152300.145732874</v>
      </c>
      <c r="W109" s="42"/>
      <c r="X109" s="55" t="n">
        <f aca="false">'Low SIPA income'!M104</f>
        <v>382534.056730563</v>
      </c>
      <c r="Y109" s="8"/>
      <c r="Z109" s="8" t="n">
        <f aca="false">R109+V109-N109-L109-F109</f>
        <v>-8473064.03111866</v>
      </c>
      <c r="AA109" s="8"/>
      <c r="AB109" s="8" t="n">
        <f aca="false">T109-P109-D109</f>
        <v>-74829876.0897749</v>
      </c>
      <c r="AC109" s="23"/>
      <c r="AD109" s="8"/>
      <c r="AE109" s="8"/>
      <c r="AF109" s="8" t="n">
        <f aca="false">BA109/100*AF25</f>
        <v>5835993431.19093</v>
      </c>
      <c r="AG109" s="43" t="n">
        <f aca="false">(AF109-AF108)/AF108</f>
        <v>-0.000725526796718556</v>
      </c>
      <c r="AH109" s="43" t="n">
        <f aca="false">(AF109-AF105)/AF105</f>
        <v>0.00651202544853833</v>
      </c>
      <c r="AI109" s="43" t="n">
        <f aca="false">AB109/AF109</f>
        <v>-0.0128221316511154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 t="n">
        <v>12236788</v>
      </c>
      <c r="AV109" s="7"/>
      <c r="AW109" s="7" t="n">
        <f aca="false">(AU109-AU108)/AU108</f>
        <v>-0.000994043251331296</v>
      </c>
      <c r="AX109" s="11" t="n">
        <v>6237.5759324167</v>
      </c>
      <c r="AY109" s="43" t="n">
        <f aca="false">(AX109-AX108)/AX108</f>
        <v>0.000268783637173503</v>
      </c>
      <c r="AZ109" s="7" t="n">
        <f aca="false">AZ108*((1+AY109))</f>
        <v>92.791604751423</v>
      </c>
      <c r="BA109" s="7" t="n">
        <f aca="false">BA108*(1+AW109)*(1+AY109)</f>
        <v>101.548086006833</v>
      </c>
      <c r="BB109" s="7"/>
      <c r="BC109" s="43" t="n">
        <f aca="false">T116/AF116</f>
        <v>0.00938172878944819</v>
      </c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4" t="n">
        <f aca="false">'Low pensions'!Q110</f>
        <v>120565330.3355</v>
      </c>
      <c r="E110" s="6"/>
      <c r="F110" s="35" t="n">
        <f aca="false">'Low pensions'!I110</f>
        <v>21914175.9474211</v>
      </c>
      <c r="G110" s="54" t="n">
        <f aca="false">'Low pensions'!K110</f>
        <v>4186763.49459458</v>
      </c>
      <c r="H110" s="54" t="n">
        <f aca="false">'Low pensions'!V110</f>
        <v>23034337.4523199</v>
      </c>
      <c r="I110" s="54" t="n">
        <f aca="false">'Low pensions'!M110</f>
        <v>129487.53076066</v>
      </c>
      <c r="J110" s="54" t="n">
        <f aca="false">'Low pensions'!W110</f>
        <v>712402.189247023</v>
      </c>
      <c r="K110" s="6"/>
      <c r="L110" s="54" t="n">
        <f aca="false">'Low pensions'!N110</f>
        <v>3026279.13201731</v>
      </c>
      <c r="M110" s="35"/>
      <c r="N110" s="54" t="n">
        <f aca="false">'Low pensions'!L110</f>
        <v>1030779.09007184</v>
      </c>
      <c r="O110" s="6"/>
      <c r="P110" s="54" t="n">
        <f aca="false">'Low pensions'!X110</f>
        <v>21374419.2269391</v>
      </c>
      <c r="Q110" s="35"/>
      <c r="R110" s="54" t="n">
        <f aca="false">'Low SIPA income'!G105</f>
        <v>14325695.7845082</v>
      </c>
      <c r="S110" s="35"/>
      <c r="T110" s="54" t="n">
        <f aca="false">'Low SIPA income'!J105</f>
        <v>54775539.4644745</v>
      </c>
      <c r="U110" s="6"/>
      <c r="V110" s="54" t="n">
        <f aca="false">'Low SIPA income'!F105</f>
        <v>159660.614430417</v>
      </c>
      <c r="W110" s="35"/>
      <c r="X110" s="54" t="n">
        <f aca="false">'Low SIPA income'!M105</f>
        <v>401021.432016782</v>
      </c>
      <c r="Y110" s="6"/>
      <c r="Z110" s="6" t="n">
        <f aca="false">R110+V110-N110-L110-F110</f>
        <v>-11485877.7705716</v>
      </c>
      <c r="AA110" s="6"/>
      <c r="AB110" s="6" t="n">
        <f aca="false">T110-P110-D110</f>
        <v>-87164210.097965</v>
      </c>
      <c r="AC110" s="23"/>
      <c r="AD110" s="6"/>
      <c r="AE110" s="6"/>
      <c r="AF110" s="6" t="n">
        <f aca="false">BA110/100*AF25</f>
        <v>5839670834.04146</v>
      </c>
      <c r="AG110" s="36" t="n">
        <f aca="false">(AF110-AF109)/AF109</f>
        <v>0.000630124569858765</v>
      </c>
      <c r="AH110" s="36"/>
      <c r="AI110" s="36" t="n">
        <f aca="false">AB110/AF110</f>
        <v>-0.0149262197433894</v>
      </c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 t="n">
        <v>12220467</v>
      </c>
      <c r="AV110" s="5"/>
      <c r="AW110" s="5" t="n">
        <f aca="false">(AU110-AU109)/AU109</f>
        <v>-0.00133376503703423</v>
      </c>
      <c r="AX110" s="10" t="n">
        <v>6249.8422032858</v>
      </c>
      <c r="AY110" s="36" t="n">
        <f aca="false">(AX110-AX109)/AX109</f>
        <v>0.00196651247247376</v>
      </c>
      <c r="AZ110" s="5" t="n">
        <f aca="false">AZ109*((1+AY110))</f>
        <v>92.9740805995075</v>
      </c>
      <c r="BA110" s="5" t="n">
        <f aca="false">BA109*(1+AW110)*(1+AY110)</f>
        <v>101.612073950848</v>
      </c>
      <c r="BB110" s="5"/>
      <c r="BC110" s="36" t="n">
        <f aca="false">T117/AF117</f>
        <v>0.0110235678806998</v>
      </c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5" t="n">
        <f aca="false">'Low pensions'!Q111</f>
        <v>120976138.295917</v>
      </c>
      <c r="E111" s="8"/>
      <c r="F111" s="42" t="n">
        <f aca="false">'Low pensions'!I111</f>
        <v>21988845.1570531</v>
      </c>
      <c r="G111" s="55" t="n">
        <f aca="false">'Low pensions'!K111</f>
        <v>4278325.17068736</v>
      </c>
      <c r="H111" s="55" t="n">
        <f aca="false">'Low pensions'!V111</f>
        <v>23538082.7791204</v>
      </c>
      <c r="I111" s="55" t="n">
        <f aca="false">'Low pensions'!M111</f>
        <v>132319.3351759</v>
      </c>
      <c r="J111" s="55" t="n">
        <f aca="false">'Low pensions'!W111</f>
        <v>727981.941622291</v>
      </c>
      <c r="K111" s="8"/>
      <c r="L111" s="55" t="n">
        <f aca="false">'Low pensions'!N111</f>
        <v>2490908.33097561</v>
      </c>
      <c r="M111" s="42"/>
      <c r="N111" s="55" t="n">
        <f aca="false">'Low pensions'!L111</f>
        <v>1034695.7916272</v>
      </c>
      <c r="O111" s="8"/>
      <c r="P111" s="55" t="n">
        <f aca="false">'Low pensions'!X111</f>
        <v>18617926.1316318</v>
      </c>
      <c r="Q111" s="42"/>
      <c r="R111" s="55" t="n">
        <f aca="false">'Low SIPA income'!G106</f>
        <v>16676002.9316353</v>
      </c>
      <c r="S111" s="42"/>
      <c r="T111" s="55" t="n">
        <f aca="false">'Low SIPA income'!J106</f>
        <v>63762142.546631</v>
      </c>
      <c r="U111" s="8"/>
      <c r="V111" s="55" t="n">
        <f aca="false">'Low SIPA income'!F106</f>
        <v>154767.424146533</v>
      </c>
      <c r="W111" s="42"/>
      <c r="X111" s="55" t="n">
        <f aca="false">'Low SIPA income'!M106</f>
        <v>388731.14876957</v>
      </c>
      <c r="Y111" s="8"/>
      <c r="Z111" s="8" t="n">
        <f aca="false">R111+V111-N111-L111-F111</f>
        <v>-8683678.92387409</v>
      </c>
      <c r="AA111" s="8"/>
      <c r="AB111" s="8" t="n">
        <f aca="false">T111-P111-D111</f>
        <v>-75831921.880918</v>
      </c>
      <c r="AC111" s="23"/>
      <c r="AD111" s="8"/>
      <c r="AE111" s="8"/>
      <c r="AF111" s="8" t="n">
        <f aca="false">BA111/100*AF25</f>
        <v>5806638824.09768</v>
      </c>
      <c r="AG111" s="43" t="n">
        <f aca="false">(AF111-AF110)/AF110</f>
        <v>-0.00565648490857056</v>
      </c>
      <c r="AH111" s="43"/>
      <c r="AI111" s="43" t="n">
        <f aca="false">AB111/AF111</f>
        <v>-0.0130595210375775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 t="n">
        <v>12181699</v>
      </c>
      <c r="AV111" s="7"/>
      <c r="AW111" s="7" t="n">
        <f aca="false">(AU111-AU110)/AU110</f>
        <v>-0.0031723828557452</v>
      </c>
      <c r="AX111" s="11" t="n">
        <v>6234.2675486715</v>
      </c>
      <c r="AY111" s="43" t="n">
        <f aca="false">(AX111-AX110)/AX110</f>
        <v>-0.00249200765518716</v>
      </c>
      <c r="AZ111" s="7" t="n">
        <f aca="false">AZ110*((1+AY111))</f>
        <v>92.7423884789196</v>
      </c>
      <c r="BA111" s="7" t="n">
        <f aca="false">BA110*(1+AW111)*(1+AY111)</f>
        <v>101.037306788017</v>
      </c>
      <c r="BB111" s="7"/>
      <c r="BC111" s="43" t="e">
        <f aca="false">T118/AF118</f>
        <v>#DIV/0!</v>
      </c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5" t="n">
        <f aca="false">'Low pensions'!Q112</f>
        <v>121367455.551465</v>
      </c>
      <c r="E112" s="8"/>
      <c r="F112" s="42" t="n">
        <f aca="false">'Low pensions'!I112</f>
        <v>22059971.7003594</v>
      </c>
      <c r="G112" s="55" t="n">
        <f aca="false">'Low pensions'!K112</f>
        <v>4286180.15406588</v>
      </c>
      <c r="H112" s="55" t="n">
        <f aca="false">'Low pensions'!V112</f>
        <v>23581298.5800742</v>
      </c>
      <c r="I112" s="55" t="n">
        <f aca="false">'Low pensions'!M112</f>
        <v>132562.27280616</v>
      </c>
      <c r="J112" s="55" t="n">
        <f aca="false">'Low pensions'!W112</f>
        <v>729318.512785795</v>
      </c>
      <c r="K112" s="8"/>
      <c r="L112" s="55" t="n">
        <f aca="false">'Low pensions'!N112</f>
        <v>2480095.4936352</v>
      </c>
      <c r="M112" s="42"/>
      <c r="N112" s="55" t="n">
        <f aca="false">'Low pensions'!L112</f>
        <v>1038301.13905044</v>
      </c>
      <c r="O112" s="8"/>
      <c r="P112" s="55" t="n">
        <f aca="false">'Low pensions'!X112</f>
        <v>18581653.8250435</v>
      </c>
      <c r="Q112" s="42"/>
      <c r="R112" s="55" t="n">
        <f aca="false">'Low SIPA income'!G107</f>
        <v>14288266.0475791</v>
      </c>
      <c r="S112" s="42"/>
      <c r="T112" s="55" t="n">
        <f aca="false">'Low SIPA income'!J107</f>
        <v>54632423.6212271</v>
      </c>
      <c r="U112" s="8"/>
      <c r="V112" s="55" t="n">
        <f aca="false">'Low SIPA income'!F107</f>
        <v>158735.991207703</v>
      </c>
      <c r="W112" s="42"/>
      <c r="X112" s="55" t="n">
        <f aca="false">'Low SIPA income'!M107</f>
        <v>398699.045057597</v>
      </c>
      <c r="Y112" s="8"/>
      <c r="Z112" s="8" t="n">
        <f aca="false">R112+V112-N112-L112-F112</f>
        <v>-11131366.2942582</v>
      </c>
      <c r="AA112" s="8"/>
      <c r="AB112" s="8" t="n">
        <f aca="false">T112-P112-D112</f>
        <v>-85316685.7552817</v>
      </c>
      <c r="AC112" s="23"/>
      <c r="AD112" s="8"/>
      <c r="AE112" s="8"/>
      <c r="AF112" s="8" t="n">
        <f aca="false">BA112/100*AF25</f>
        <v>5810281301.47675</v>
      </c>
      <c r="AG112" s="43" t="n">
        <f aca="false">(AF112-AF111)/AF111</f>
        <v>0.000627295323406885</v>
      </c>
      <c r="AH112" s="43"/>
      <c r="AI112" s="43" t="n">
        <f aca="false">AB112/AF112</f>
        <v>-0.0146837444399805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 t="n">
        <v>12229858</v>
      </c>
      <c r="AV112" s="7"/>
      <c r="AW112" s="7" t="n">
        <f aca="false">(AU112-AU111)/AU111</f>
        <v>0.00395338942457862</v>
      </c>
      <c r="AX112" s="11" t="n">
        <v>6213.6134418801</v>
      </c>
      <c r="AY112" s="43" t="n">
        <f aca="false">(AX112-AX111)/AX111</f>
        <v>-0.00331299653570383</v>
      </c>
      <c r="AZ112" s="7" t="n">
        <f aca="false">AZ111*((1+AY112))</f>
        <v>92.435133267176</v>
      </c>
      <c r="BA112" s="7" t="n">
        <f aca="false">BA111*(1+AW112)*(1+AY112)</f>
        <v>101.100687018055</v>
      </c>
      <c r="BB112" s="7"/>
      <c r="BC112" s="43" t="e">
        <f aca="false">T119/AF119</f>
        <v>#DIV/0!</v>
      </c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5" t="n">
        <f aca="false">'Low pensions'!Q113</f>
        <v>121495408.826963</v>
      </c>
      <c r="E113" s="8"/>
      <c r="F113" s="42" t="n">
        <f aca="false">'Low pensions'!I113</f>
        <v>22083228.7227929</v>
      </c>
      <c r="G113" s="55" t="n">
        <f aca="false">'Low pensions'!K113</f>
        <v>4351815.39771853</v>
      </c>
      <c r="H113" s="55" t="n">
        <f aca="false">'Low pensions'!V113</f>
        <v>23942404.3251234</v>
      </c>
      <c r="I113" s="55" t="n">
        <f aca="false">'Low pensions'!M113</f>
        <v>134592.228795419</v>
      </c>
      <c r="J113" s="55" t="n">
        <f aca="false">'Low pensions'!W113</f>
        <v>740486.731704854</v>
      </c>
      <c r="K113" s="8"/>
      <c r="L113" s="55" t="n">
        <f aca="false">'Low pensions'!N113</f>
        <v>2524046.26045043</v>
      </c>
      <c r="M113" s="42"/>
      <c r="N113" s="55" t="n">
        <f aca="false">'Low pensions'!L113</f>
        <v>1040261.99090958</v>
      </c>
      <c r="O113" s="8"/>
      <c r="P113" s="55" t="n">
        <f aca="false">'Low pensions'!X113</f>
        <v>18820502.5913651</v>
      </c>
      <c r="Q113" s="42"/>
      <c r="R113" s="55" t="n">
        <f aca="false">'Low SIPA income'!G108</f>
        <v>16762244.5810044</v>
      </c>
      <c r="S113" s="42"/>
      <c r="T113" s="55" t="n">
        <f aca="false">'Low SIPA income'!J108</f>
        <v>64091894.9677038</v>
      </c>
      <c r="U113" s="8"/>
      <c r="V113" s="55" t="n">
        <f aca="false">'Low SIPA income'!F108</f>
        <v>153002.021993496</v>
      </c>
      <c r="W113" s="42"/>
      <c r="X113" s="55" t="n">
        <f aca="false">'Low SIPA income'!M108</f>
        <v>384296.967540705</v>
      </c>
      <c r="Y113" s="8"/>
      <c r="Z113" s="8" t="n">
        <f aca="false">R113+V113-N113-L113-F113</f>
        <v>-8732290.37115503</v>
      </c>
      <c r="AA113" s="8"/>
      <c r="AB113" s="8" t="n">
        <f aca="false">T113-P113-D113</f>
        <v>-76224016.4506244</v>
      </c>
      <c r="AC113" s="23"/>
      <c r="AD113" s="8"/>
      <c r="AE113" s="8"/>
      <c r="AF113" s="8" t="n">
        <f aca="false">BA113/100*AF25</f>
        <v>5792199473.28643</v>
      </c>
      <c r="AG113" s="43" t="n">
        <f aca="false">(AF113-AF112)/AF112</f>
        <v>-0.0031120400634863</v>
      </c>
      <c r="AH113" s="43" t="n">
        <f aca="false">(AF113-AF109)/AF109</f>
        <v>-0.00750411363906594</v>
      </c>
      <c r="AI113" s="43" t="n">
        <f aca="false">AB113/AF113</f>
        <v>-0.0131597706194631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 t="n">
        <v>12201357</v>
      </c>
      <c r="AV113" s="7"/>
      <c r="AW113" s="7" t="n">
        <f aca="false">(AU113-AU112)/AU112</f>
        <v>-0.0023304440656629</v>
      </c>
      <c r="AX113" s="11" t="n">
        <v>6208.7455621605</v>
      </c>
      <c r="AY113" s="43" t="n">
        <f aca="false">(AX113-AX112)/AX112</f>
        <v>-0.000783421718317728</v>
      </c>
      <c r="AZ113" s="7" t="n">
        <f aca="false">AZ112*((1+AY113))</f>
        <v>92.3627175762389</v>
      </c>
      <c r="BA113" s="7" t="n">
        <f aca="false">BA112*(1+AW113)*(1+AY113)</f>
        <v>100.786057629608</v>
      </c>
      <c r="BB113" s="7"/>
      <c r="BC113" s="43" t="e">
        <f aca="false">T120/AF120</f>
        <v>#DIV/0!</v>
      </c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4" t="n">
        <f aca="false">'Low pensions'!Q114</f>
        <v>121899004.003819</v>
      </c>
      <c r="E114" s="6"/>
      <c r="F114" s="35" t="n">
        <f aca="false">'Low pensions'!I114</f>
        <v>22156586.9236334</v>
      </c>
      <c r="G114" s="54" t="n">
        <f aca="false">'Low pensions'!K114</f>
        <v>4427886.54785978</v>
      </c>
      <c r="H114" s="54" t="n">
        <f aca="false">'Low pensions'!V114</f>
        <v>24360925.3485827</v>
      </c>
      <c r="I114" s="54" t="n">
        <f aca="false">'Low pensions'!M114</f>
        <v>136944.94477916</v>
      </c>
      <c r="J114" s="54" t="n">
        <f aca="false">'Low pensions'!W114</f>
        <v>753430.680883957</v>
      </c>
      <c r="K114" s="6"/>
      <c r="L114" s="54" t="n">
        <f aca="false">'Low pensions'!N114</f>
        <v>2993645.86295398</v>
      </c>
      <c r="M114" s="35"/>
      <c r="N114" s="54" t="n">
        <f aca="false">'Low pensions'!L114</f>
        <v>1045215.01996484</v>
      </c>
      <c r="O114" s="6"/>
      <c r="P114" s="54" t="n">
        <f aca="false">'Low pensions'!X114</f>
        <v>21284507.2656208</v>
      </c>
      <c r="Q114" s="35"/>
      <c r="R114" s="54" t="n">
        <f aca="false">'Low SIPA income'!G109</f>
        <v>14291598.8389099</v>
      </c>
      <c r="S114" s="35"/>
      <c r="T114" s="54" t="n">
        <f aca="false">'Low SIPA income'!J109</f>
        <v>54645166.8377392</v>
      </c>
      <c r="U114" s="6"/>
      <c r="V114" s="54" t="n">
        <f aca="false">'Low SIPA income'!F109</f>
        <v>154802.200424544</v>
      </c>
      <c r="W114" s="35"/>
      <c r="X114" s="54" t="n">
        <f aca="false">'Low SIPA income'!M109</f>
        <v>388818.496753654</v>
      </c>
      <c r="Y114" s="6"/>
      <c r="Z114" s="6" t="n">
        <f aca="false">R114+V114-N114-L114-F114</f>
        <v>-11749046.7672178</v>
      </c>
      <c r="AA114" s="6"/>
      <c r="AB114" s="6" t="n">
        <f aca="false">T114-P114-D114</f>
        <v>-88538344.4317011</v>
      </c>
      <c r="AC114" s="23"/>
      <c r="AD114" s="6"/>
      <c r="AE114" s="6"/>
      <c r="AF114" s="6" t="n">
        <f aca="false">BA114/100*AF25</f>
        <v>5786559188.1623</v>
      </c>
      <c r="AG114" s="36" t="n">
        <f aca="false">(AF114-AF113)/AF113</f>
        <v>-0.000973772597118451</v>
      </c>
      <c r="AH114" s="36"/>
      <c r="AI114" s="36" t="n">
        <f aca="false">AB114/AF114</f>
        <v>-0.0153006893306865</v>
      </c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 t="n">
        <v>12155814</v>
      </c>
      <c r="AV114" s="5"/>
      <c r="AW114" s="5" t="n">
        <f aca="false">(AU114-AU113)/AU113</f>
        <v>-0.00373261760966424</v>
      </c>
      <c r="AX114" s="10" t="n">
        <v>6225.938704314</v>
      </c>
      <c r="AY114" s="36" t="n">
        <f aca="false">(AX114-AX113)/AX113</f>
        <v>0.00276918130745824</v>
      </c>
      <c r="AZ114" s="5" t="n">
        <f aca="false">AZ113*((1+AY114))</f>
        <v>92.6184866872571</v>
      </c>
      <c r="BA114" s="5" t="n">
        <f aca="false">BA113*(1+AW114)*(1+AY114)</f>
        <v>100.687914928517</v>
      </c>
      <c r="BB114" s="5"/>
      <c r="BC114" s="36" t="e">
        <f aca="false">T121/AF121</f>
        <v>#DIV/0!</v>
      </c>
      <c r="BD114" s="5"/>
      <c r="BE114" s="5"/>
      <c r="BF114" s="5"/>
      <c r="BG114" s="5"/>
      <c r="BH114" s="5"/>
      <c r="BI114" s="5"/>
      <c r="BJ114" s="5"/>
      <c r="BK114" s="5"/>
      <c r="BL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5" t="n">
        <f aca="false">'Low pensions'!Q115</f>
        <v>122194263.540262</v>
      </c>
      <c r="E115" s="8"/>
      <c r="F115" s="42" t="n">
        <f aca="false">'Low pensions'!I115</f>
        <v>22210253.8394355</v>
      </c>
      <c r="G115" s="55" t="n">
        <f aca="false">'Low pensions'!K115</f>
        <v>4453112.26590963</v>
      </c>
      <c r="H115" s="55" t="n">
        <f aca="false">'Low pensions'!V115</f>
        <v>24499709.8065029</v>
      </c>
      <c r="I115" s="55" t="n">
        <f aca="false">'Low pensions'!M115</f>
        <v>137725.12162607</v>
      </c>
      <c r="J115" s="55" t="n">
        <f aca="false">'Low pensions'!W115</f>
        <v>757722.983706268</v>
      </c>
      <c r="K115" s="8"/>
      <c r="L115" s="55" t="n">
        <f aca="false">'Low pensions'!N115</f>
        <v>2503074.73399987</v>
      </c>
      <c r="M115" s="42"/>
      <c r="N115" s="55" t="n">
        <f aca="false">'Low pensions'!L115</f>
        <v>1047640.42665203</v>
      </c>
      <c r="O115" s="8"/>
      <c r="P115" s="55" t="n">
        <f aca="false">'Low pensions'!X115</f>
        <v>18752275.2173832</v>
      </c>
      <c r="Q115" s="42"/>
      <c r="R115" s="55" t="n">
        <f aca="false">'Low SIPA income'!G110</f>
        <v>16685184.3487576</v>
      </c>
      <c r="S115" s="42"/>
      <c r="T115" s="55" t="n">
        <f aca="false">'Low SIPA income'!J110</f>
        <v>63797248.4907671</v>
      </c>
      <c r="U115" s="8"/>
      <c r="V115" s="55" t="n">
        <f aca="false">'Low SIPA income'!F110</f>
        <v>158127.067164971</v>
      </c>
      <c r="W115" s="42"/>
      <c r="X115" s="55" t="n">
        <f aca="false">'Low SIPA income'!M110</f>
        <v>397169.603419927</v>
      </c>
      <c r="Y115" s="8"/>
      <c r="Z115" s="8" t="n">
        <f aca="false">R115+V115-N115-L115-F115</f>
        <v>-8917657.58416478</v>
      </c>
      <c r="AA115" s="8"/>
      <c r="AB115" s="8" t="n">
        <f aca="false">T115-P115-D115</f>
        <v>-77149290.2668783</v>
      </c>
      <c r="AC115" s="23"/>
      <c r="AD115" s="8"/>
      <c r="AE115" s="8"/>
      <c r="AF115" s="8" t="n">
        <f aca="false">BA115/100*AF25</f>
        <v>5795790603.83271</v>
      </c>
      <c r="AG115" s="43" t="n">
        <f aca="false">(AF115-AF114)/AF114</f>
        <v>0.00159532035709594</v>
      </c>
      <c r="AH115" s="43"/>
      <c r="AI115" s="43" t="n">
        <f aca="false">AB115/AF115</f>
        <v>-0.0133112625248849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 t="n">
        <v>12146628</v>
      </c>
      <c r="AV115" s="7"/>
      <c r="AW115" s="7" t="n">
        <f aca="false">(AU115-AU114)/AU114</f>
        <v>-0.000755687772122871</v>
      </c>
      <c r="AX115" s="11" t="n">
        <v>6240.5870063626</v>
      </c>
      <c r="AY115" s="43" t="n">
        <f aca="false">(AX115-AX114)/AX114</f>
        <v>0.00235278610090561</v>
      </c>
      <c r="AZ115" s="7" t="n">
        <f aca="false">AZ114*((1+AY115))</f>
        <v>92.8363981754218</v>
      </c>
      <c r="BA115" s="7" t="n">
        <f aca="false">BA114*(1+AW115)*(1+AY115)</f>
        <v>100.848544408916</v>
      </c>
      <c r="BB115" s="7"/>
      <c r="BC115" s="43" t="e">
        <f aca="false">T122/AF122</f>
        <v>#DIV/0!</v>
      </c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5" t="n">
        <f aca="false">'Low pensions'!Q116</f>
        <v>122467030.779067</v>
      </c>
      <c r="E116" s="8"/>
      <c r="F116" s="42" t="n">
        <f aca="false">'Low pensions'!I116</f>
        <v>22259832.5138954</v>
      </c>
      <c r="G116" s="55" t="n">
        <f aca="false">'Low pensions'!K116</f>
        <v>4531320.47025894</v>
      </c>
      <c r="H116" s="55" t="n">
        <f aca="false">'Low pensions'!V116</f>
        <v>24929988.271682</v>
      </c>
      <c r="I116" s="55" t="n">
        <f aca="false">'Low pensions'!M116</f>
        <v>140143.93206986</v>
      </c>
      <c r="J116" s="55" t="n">
        <f aca="false">'Low pensions'!W116</f>
        <v>771030.565103546</v>
      </c>
      <c r="K116" s="8"/>
      <c r="L116" s="55" t="n">
        <f aca="false">'Low pensions'!N116</f>
        <v>2478480.19194735</v>
      </c>
      <c r="M116" s="42"/>
      <c r="N116" s="55" t="n">
        <f aca="false">'Low pensions'!L116</f>
        <v>1050634.38104674</v>
      </c>
      <c r="O116" s="8"/>
      <c r="P116" s="55" t="n">
        <f aca="false">'Low pensions'!X116</f>
        <v>18641125.8754754</v>
      </c>
      <c r="Q116" s="42"/>
      <c r="R116" s="55" t="n">
        <f aca="false">'Low SIPA income'!G111</f>
        <v>14241924.6815848</v>
      </c>
      <c r="S116" s="42"/>
      <c r="T116" s="55" t="n">
        <f aca="false">'Low SIPA income'!J111</f>
        <v>54455233.3918629</v>
      </c>
      <c r="U116" s="8"/>
      <c r="V116" s="55" t="n">
        <f aca="false">'Low SIPA income'!F111</f>
        <v>153593.462739423</v>
      </c>
      <c r="W116" s="42"/>
      <c r="X116" s="55" t="n">
        <f aca="false">'Low SIPA income'!M111</f>
        <v>385782.496177375</v>
      </c>
      <c r="Y116" s="8"/>
      <c r="Z116" s="8" t="n">
        <f aca="false">R116+V116-N116-L116-F116</f>
        <v>-11393428.9425652</v>
      </c>
      <c r="AA116" s="8"/>
      <c r="AB116" s="8" t="n">
        <f aca="false">T116-P116-D116</f>
        <v>-86652923.2626792</v>
      </c>
      <c r="AC116" s="23"/>
      <c r="AD116" s="8"/>
      <c r="AE116" s="8"/>
      <c r="AF116" s="8" t="n">
        <f aca="false">BA116/100*AF25</f>
        <v>5804392198.28117</v>
      </c>
      <c r="AG116" s="43" t="n">
        <f aca="false">(AF116-AF115)/AF115</f>
        <v>0.00148411063070022</v>
      </c>
      <c r="AH116" s="43"/>
      <c r="AI116" s="43" t="n">
        <f aca="false">AB116/AF116</f>
        <v>-0.0149288539269175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 t="n">
        <v>12187490</v>
      </c>
      <c r="AV116" s="7"/>
      <c r="AW116" s="7" t="n">
        <f aca="false">(AU116-AU115)/AU115</f>
        <v>0.0033640612028293</v>
      </c>
      <c r="AX116" s="11" t="n">
        <v>6228.8943460744</v>
      </c>
      <c r="AY116" s="43" t="n">
        <f aca="false">(AX116-AX115)/AX115</f>
        <v>-0.00187364750724222</v>
      </c>
      <c r="AZ116" s="7" t="n">
        <f aca="false">AZ115*((1+AY116))</f>
        <v>92.6624554893991</v>
      </c>
      <c r="BA116" s="7" t="n">
        <f aca="false">BA115*(1+AW116)*(1+AY116)</f>
        <v>100.998214805764</v>
      </c>
      <c r="BB116" s="7"/>
      <c r="BC116" s="43" t="e">
        <f aca="false">T123/AF123</f>
        <v>#DIV/0!</v>
      </c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5" t="n">
        <f aca="false">'Low pensions'!Q117</f>
        <v>122731786.236069</v>
      </c>
      <c r="E117" s="8"/>
      <c r="F117" s="42" t="n">
        <f aca="false">'Low pensions'!I117</f>
        <v>22307954.9521755</v>
      </c>
      <c r="G117" s="55" t="n">
        <f aca="false">'Low pensions'!K117</f>
        <v>4605715.89061277</v>
      </c>
      <c r="H117" s="55" t="n">
        <f aca="false">'Low pensions'!V117</f>
        <v>25339289.9242711</v>
      </c>
      <c r="I117" s="55" t="n">
        <f aca="false">'Low pensions'!M117</f>
        <v>142444.82135916</v>
      </c>
      <c r="J117" s="55" t="n">
        <f aca="false">'Low pensions'!W117</f>
        <v>783689.379101181</v>
      </c>
      <c r="K117" s="8"/>
      <c r="L117" s="55" t="n">
        <f aca="false">'Low pensions'!N117</f>
        <v>2417777.17762222</v>
      </c>
      <c r="M117" s="42"/>
      <c r="N117" s="55" t="n">
        <f aca="false">'Low pensions'!L117</f>
        <v>1053337.24944944</v>
      </c>
      <c r="O117" s="8"/>
      <c r="P117" s="55" t="n">
        <f aca="false">'Low pensions'!X117</f>
        <v>18341008.0300489</v>
      </c>
      <c r="Q117" s="42"/>
      <c r="R117" s="55" t="n">
        <f aca="false">'Low SIPA income'!G112</f>
        <v>16686531.5411105</v>
      </c>
      <c r="S117" s="42"/>
      <c r="T117" s="55" t="n">
        <f aca="false">'Low SIPA income'!J112</f>
        <v>63802399.5974916</v>
      </c>
      <c r="U117" s="8"/>
      <c r="V117" s="55" t="n">
        <f aca="false">'Low SIPA income'!F112</f>
        <v>157394.231085202</v>
      </c>
      <c r="W117" s="42"/>
      <c r="X117" s="55" t="n">
        <f aca="false">'Low SIPA income'!M112</f>
        <v>395328.930470052</v>
      </c>
      <c r="Y117" s="8"/>
      <c r="Z117" s="8" t="n">
        <f aca="false">R117+V117-N117-L117-F117</f>
        <v>-8935143.60705152</v>
      </c>
      <c r="AA117" s="8"/>
      <c r="AB117" s="8" t="n">
        <f aca="false">T117-P117-D117</f>
        <v>-77270394.6686267</v>
      </c>
      <c r="AC117" s="23"/>
      <c r="AD117" s="8"/>
      <c r="AE117" s="8"/>
      <c r="AF117" s="8" t="n">
        <f aca="false">BA117/100*AF25</f>
        <v>5787817545.82359</v>
      </c>
      <c r="AG117" s="43" t="n">
        <f aca="false">(AF117-AF116)/AF116</f>
        <v>-0.00285553627173823</v>
      </c>
      <c r="AH117" s="43" t="n">
        <f aca="false">(AF117-AF113)/AF113</f>
        <v>-0.00075652219559245</v>
      </c>
      <c r="AI117" s="43" t="n">
        <f aca="false">AB117/AF117</f>
        <v>-0.0133505235880119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 t="n">
        <v>12161963</v>
      </c>
      <c r="AV117" s="7"/>
      <c r="AW117" s="7" t="n">
        <f aca="false">(AU117-AU116)/AU116</f>
        <v>-0.00209452479550752</v>
      </c>
      <c r="AX117" s="11" t="n">
        <v>6224.1441365612</v>
      </c>
      <c r="AY117" s="43" t="n">
        <f aca="false">(AX117-AX116)/AX116</f>
        <v>-0.000762608779228064</v>
      </c>
      <c r="AZ117" s="7" t="n">
        <f aca="false">AZ116*((1+AY117))</f>
        <v>92.591790287338</v>
      </c>
      <c r="BA117" s="7" t="n">
        <f aca="false">BA116*(1+AW117)*(1+AY117)</f>
        <v>100.709810740005</v>
      </c>
      <c r="BB117" s="7"/>
      <c r="BC117" s="43" t="e">
        <f aca="false">T124/AF124</f>
        <v>#DIV/0!</v>
      </c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H119" s="26" t="n">
        <f aca="false">AVERAGE(AH33:AH117)</f>
        <v>0.00013664657067058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2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pane xSplit="2" ySplit="0" topLeftCell="BH10" activePane="topRight" state="frozen"/>
      <selection pane="topLeft" activeCell="A10" activeCellId="0" sqref="A10"/>
      <selection pane="topRight" activeCell="BN12" activeCellId="0" sqref="BN12"/>
    </sheetView>
  </sheetViews>
  <sheetFormatPr defaultColWidth="8.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3" t="s">
        <v>5</v>
      </c>
      <c r="B1" s="13" t="s">
        <v>6</v>
      </c>
      <c r="C1" s="13" t="s">
        <v>56</v>
      </c>
      <c r="D1" s="13"/>
      <c r="E1" s="13" t="s">
        <v>57</v>
      </c>
      <c r="F1" s="13"/>
      <c r="G1" s="13" t="s">
        <v>9</v>
      </c>
      <c r="H1" s="13"/>
      <c r="I1" s="13" t="s">
        <v>10</v>
      </c>
      <c r="J1" s="13"/>
      <c r="K1" s="13" t="s">
        <v>11</v>
      </c>
      <c r="L1" s="13"/>
      <c r="M1" s="14" t="s">
        <v>12</v>
      </c>
      <c r="N1" s="13"/>
      <c r="O1" s="13" t="s">
        <v>13</v>
      </c>
      <c r="P1" s="15"/>
      <c r="Q1" s="13" t="s">
        <v>14</v>
      </c>
      <c r="R1" s="13"/>
      <c r="S1" s="13" t="s">
        <v>15</v>
      </c>
      <c r="T1" s="13"/>
      <c r="U1" s="15" t="s">
        <v>16</v>
      </c>
      <c r="V1" s="13"/>
      <c r="W1" s="13" t="s">
        <v>17</v>
      </c>
      <c r="X1" s="13"/>
      <c r="Y1" s="1" t="s">
        <v>18</v>
      </c>
      <c r="Z1" s="1"/>
      <c r="AA1" s="1" t="s">
        <v>19</v>
      </c>
      <c r="AB1" s="1"/>
      <c r="AC1" s="1"/>
      <c r="AD1" s="1" t="s">
        <v>20</v>
      </c>
      <c r="AE1" s="1" t="str">
        <f aca="false">'Central scenario'!AE1</f>
        <v>PIB en millones de pesos constantes de 2004</v>
      </c>
      <c r="AF1" s="1" t="s">
        <v>22</v>
      </c>
      <c r="AG1" s="1" t="str">
        <f aca="false">'Central scenario'!AG1</f>
        <v>PIB en pesos constantes noviembre 2014</v>
      </c>
      <c r="AH1" s="1" t="s">
        <v>23</v>
      </c>
      <c r="AI1" s="1"/>
      <c r="AJ1" s="1" t="s">
        <v>24</v>
      </c>
      <c r="AK1" s="16" t="s">
        <v>25</v>
      </c>
      <c r="AL1" s="16"/>
      <c r="AM1" s="17" t="s">
        <v>26</v>
      </c>
      <c r="AN1" s="17"/>
      <c r="AO1" s="18" t="s">
        <v>27</v>
      </c>
      <c r="AP1" s="19" t="s">
        <v>28</v>
      </c>
      <c r="AQ1" s="17" t="s">
        <v>29</v>
      </c>
      <c r="AR1" s="17"/>
      <c r="AS1" s="17" t="s">
        <v>30</v>
      </c>
      <c r="AT1" s="17"/>
      <c r="AU1" s="1"/>
      <c r="AV1" s="1" t="s">
        <v>32</v>
      </c>
      <c r="AW1" s="1"/>
      <c r="AX1" s="1" t="s">
        <v>33</v>
      </c>
      <c r="AY1" s="1"/>
      <c r="AZ1" s="1" t="s">
        <v>34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 t="s">
        <v>39</v>
      </c>
      <c r="BI1" s="1"/>
      <c r="BJ1" s="1" t="s">
        <v>40</v>
      </c>
      <c r="BK1" s="1" t="s">
        <v>41</v>
      </c>
      <c r="BL1" s="1" t="s">
        <v>42</v>
      </c>
      <c r="BM1" s="1" t="s">
        <v>43</v>
      </c>
      <c r="BN1" s="16" t="s">
        <v>59</v>
      </c>
      <c r="BO1" s="1"/>
    </row>
    <row r="2" customFormat="false" ht="12.8" hidden="false" customHeight="false" outlineLevel="0" collapsed="false">
      <c r="A2" s="2"/>
      <c r="B2" s="2"/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49</v>
      </c>
      <c r="AW2" s="2" t="s">
        <v>47</v>
      </c>
      <c r="AX2" s="2" t="s">
        <v>49</v>
      </c>
      <c r="AY2" s="2" t="s">
        <v>47</v>
      </c>
      <c r="AZ2" s="2" t="s">
        <v>50</v>
      </c>
      <c r="BA2" s="2" t="s">
        <v>51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0"/>
      <c r="BO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2"/>
      <c r="K3" s="22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2"/>
      <c r="W3" s="22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3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4" t="n">
        <f aca="false">AA3/AG3</f>
        <v>-0.00557535566651906</v>
      </c>
      <c r="AK3" s="20" t="n">
        <v>2014</v>
      </c>
      <c r="AL3" s="25" t="n">
        <f aca="false">(SUM(AA3:AA6)/AVERAGE(AG3:AG6))</f>
        <v>-0.0196925047215125</v>
      </c>
      <c r="AM3" s="25"/>
      <c r="AN3" s="25"/>
      <c r="AO3" s="25"/>
      <c r="AP3" s="25"/>
      <c r="AQ3" s="22" t="s">
        <v>52</v>
      </c>
      <c r="AR3" s="25" t="s">
        <v>53</v>
      </c>
      <c r="AS3" s="25" t="s">
        <v>52</v>
      </c>
      <c r="AT3" s="25" t="s">
        <v>53</v>
      </c>
      <c r="AV3" s="2" t="n">
        <v>10923418</v>
      </c>
      <c r="BH3" s="24" t="n">
        <f aca="false">S3/AG3</f>
        <v>0.0126417118087272</v>
      </c>
      <c r="BI3" s="2" t="n">
        <v>2014</v>
      </c>
      <c r="BJ3" s="24" t="n">
        <f aca="false">(SUM(S3:S6)/AVERAGE(AG3:AG6))</f>
        <v>0.0539797598100557</v>
      </c>
      <c r="BK3" s="24" t="n">
        <f aca="false">(SUM(O3:O6)/AVERAGE(AG3:AG6))</f>
        <v>0.0125202302384808</v>
      </c>
      <c r="BL3" s="24" t="n">
        <f aca="false">(SUM(C3:C6)/AVERAGE(AG3:AG6))</f>
        <v>0.0611520342930874</v>
      </c>
      <c r="BM3" s="24" t="n">
        <f aca="false">(SUM(H3:H6)+SUM(J3:J6))/AVERAGE(AG3:AG6)</f>
        <v>0</v>
      </c>
      <c r="BN3" s="25" t="n">
        <f aca="false">AL3-BM3</f>
        <v>-0.0196925047215125</v>
      </c>
      <c r="BO3" s="26" t="n">
        <f aca="false">BM3+BL3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2"/>
      <c r="K4" s="22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2"/>
      <c r="W4" s="22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3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4" t="n">
        <f aca="false">AA4/AG4</f>
        <v>-0.00335948595193884</v>
      </c>
      <c r="AK4" s="20" t="n">
        <v>2015</v>
      </c>
      <c r="AL4" s="25" t="n">
        <f aca="false">SUM(AB14:AB17)/AVERAGE(AG14:AG17)</f>
        <v>-0.0328674289420158</v>
      </c>
      <c r="AM4" s="25"/>
      <c r="AN4" s="25"/>
      <c r="AO4" s="25"/>
      <c r="AP4" s="25"/>
      <c r="AQ4" s="4" t="n">
        <f aca="false">'Central scenario'!AQ4</f>
        <v>545118865</v>
      </c>
      <c r="AR4" s="4" t="n">
        <f aca="false">'Central scenario'!AR4</f>
        <v>545118865</v>
      </c>
      <c r="AS4" s="27" t="n">
        <f aca="false">AQ4/AG17</f>
        <v>0.106168675143338</v>
      </c>
      <c r="AT4" s="27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H4" s="24" t="n">
        <f aca="false">S4/AG4</f>
        <v>0.0130142715360983</v>
      </c>
      <c r="BI4" s="2" t="n">
        <v>2015</v>
      </c>
      <c r="BJ4" s="24" t="n">
        <f aca="false">SUM(T14:T17)/AVERAGE(AG14:AG17)</f>
        <v>0.0608077377084173</v>
      </c>
      <c r="BK4" s="24" t="n">
        <f aca="false">SUM(P14:P17)/AVERAGE(AG14:AG17)</f>
        <v>0.0139858096813864</v>
      </c>
      <c r="BL4" s="24" t="n">
        <f aca="false">SUM(D14:D17)/AVERAGE(AG14:AG17)</f>
        <v>0.0796893569690467</v>
      </c>
      <c r="BM4" s="24" t="n">
        <f aca="false">(SUM(H14:H17)+SUM(J14:J17))/AVERAGE(AG14:AG17)</f>
        <v>0</v>
      </c>
      <c r="BN4" s="25" t="n">
        <f aca="false">AL4-BM4</f>
        <v>-0.0328674289420158</v>
      </c>
      <c r="BO4" s="26" t="n">
        <f aca="false">BM4+BL4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2"/>
      <c r="K5" s="22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2"/>
      <c r="W5" s="22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3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4" t="n">
        <f aca="false">AA5/AG5</f>
        <v>-0.00666958282858511</v>
      </c>
      <c r="AK5" s="20" t="n">
        <v>2016</v>
      </c>
      <c r="AL5" s="25" t="n">
        <f aca="false">SUM(AB18:AB21)/AVERAGE(AG18:AG21)</f>
        <v>-0.0327680314743077</v>
      </c>
      <c r="AM5" s="25"/>
      <c r="AN5" s="25"/>
      <c r="AO5" s="25"/>
      <c r="AP5" s="25"/>
      <c r="AQ5" s="4" t="n">
        <f aca="false">'Central scenario'!AQ5</f>
        <v>527406836</v>
      </c>
      <c r="AR5" s="4" t="n">
        <f aca="false">'Central scenario'!AR5</f>
        <v>527406836</v>
      </c>
      <c r="AS5" s="27" t="n">
        <f aca="false">AQ5/AG21</f>
        <v>0.104276181437413</v>
      </c>
      <c r="AT5" s="27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H5" s="24" t="n">
        <f aca="false">S5/AG5</f>
        <v>0.0126410582013536</v>
      </c>
      <c r="BI5" s="2" t="n">
        <v>2016</v>
      </c>
      <c r="BJ5" s="24" t="n">
        <f aca="false">SUM(T18:T21)/AVERAGE(AG18:AG21)</f>
        <v>0.0613992953490797</v>
      </c>
      <c r="BK5" s="24" t="n">
        <f aca="false">SUM(P18:P21)/AVERAGE(AG18:AG21)</f>
        <v>0.0153260729788297</v>
      </c>
      <c r="BL5" s="24" t="n">
        <f aca="false">SUM(D18:D21)/AVERAGE(AG18:AG21)</f>
        <v>0.0788412538445578</v>
      </c>
      <c r="BM5" s="24" t="n">
        <f aca="false">(SUM(H18:H21)+SUM(J18:J21))/AVERAGE(AG18:AG21)</f>
        <v>3.99679724492795E-005</v>
      </c>
      <c r="BN5" s="25" t="n">
        <f aca="false">AL5-BM5</f>
        <v>-0.032807999446757</v>
      </c>
      <c r="BO5" s="26" t="n">
        <f aca="false">BM5+BL5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2"/>
      <c r="K6" s="22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2"/>
      <c r="W6" s="22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3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4" t="n">
        <f aca="false">AA6/AG6</f>
        <v>-0.00426052079677135</v>
      </c>
      <c r="AK6" s="20" t="n">
        <v>2017</v>
      </c>
      <c r="AL6" s="25" t="n">
        <f aca="false">SUM(AB22:AB25)/AVERAGE(AG22:AG25)</f>
        <v>-0.0365591602545875</v>
      </c>
      <c r="AM6" s="4" t="n">
        <f aca="false">'Central scenario'!AM6</f>
        <v>22247411.6609202</v>
      </c>
      <c r="AN6" s="25"/>
      <c r="AO6" s="25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7" t="n">
        <f aca="false">AQ6/AG25</f>
        <v>0.109878373387073</v>
      </c>
      <c r="AT6" s="27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H6" s="24" t="n">
        <f aca="false">S6/AG6</f>
        <v>0.0157201971181867</v>
      </c>
      <c r="BI6" s="2" t="n">
        <v>2017</v>
      </c>
      <c r="BJ6" s="24" t="n">
        <f aca="false">SUM(T22:T25)/AVERAGE(AG22:AG25)</f>
        <v>0.0633037968193994</v>
      </c>
      <c r="BK6" s="24" t="n">
        <f aca="false">SUM(P22:P25)/AVERAGE(AG22:AG25)</f>
        <v>0.0188940700876032</v>
      </c>
      <c r="BL6" s="24" t="n">
        <f aca="false">SUM(D22:D25)/AVERAGE(AG22:AG25)</f>
        <v>0.0809688869863838</v>
      </c>
      <c r="BM6" s="24" t="n">
        <f aca="false">(SUM(H22:H25)+SUM(J22:J25))/AVERAGE(AG22:AG25)</f>
        <v>0.000543614659112845</v>
      </c>
      <c r="BN6" s="25" t="n">
        <f aca="false">AL6-BM6</f>
        <v>-0.0371027749137004</v>
      </c>
      <c r="BO6" s="26" t="n">
        <f aca="false">BM6+BL6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2"/>
      <c r="K7" s="22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2"/>
      <c r="W7" s="22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3"/>
      <c r="AD7" s="4"/>
      <c r="AE7" s="4"/>
      <c r="AF7" s="4"/>
      <c r="AG7" s="4"/>
      <c r="AH7" s="4"/>
      <c r="AI7" s="4"/>
      <c r="AJ7" s="24"/>
      <c r="AK7" s="20" t="n">
        <f aca="false">AK6+1</f>
        <v>2018</v>
      </c>
      <c r="AL7" s="25" t="n">
        <f aca="false">SUM(AB26:AB29)/AVERAGE(AG26:AG29)</f>
        <v>-0.0366169480848828</v>
      </c>
      <c r="AM7" s="4" t="n">
        <f aca="false">'Central scenario'!AM7</f>
        <v>20644316.2443057</v>
      </c>
      <c r="AN7" s="25" t="n">
        <f aca="false">AM6/AVERAGE(AG26:AG29)</f>
        <v>0.00431061245093195</v>
      </c>
      <c r="AO7" s="25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7" t="n">
        <f aca="false">AQ7/AG29</f>
        <v>0.111396591795845</v>
      </c>
      <c r="AT7" s="27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H7" s="24" t="n">
        <f aca="false">T14/AG14</f>
        <v>0.0139500624464814</v>
      </c>
      <c r="BI7" s="2" t="n">
        <f aca="false">BI6+1</f>
        <v>2018</v>
      </c>
      <c r="BJ7" s="24" t="n">
        <f aca="false">SUM(T26:T29)/AVERAGE(AG26:AG29)</f>
        <v>0.0590795143069644</v>
      </c>
      <c r="BK7" s="24" t="n">
        <f aca="false">SUM(P26:P29)/AVERAGE(AG26:AG29)</f>
        <v>0.0172869015234166</v>
      </c>
      <c r="BL7" s="24" t="n">
        <f aca="false">SUM(D26:D29)/AVERAGE(AG26:AG29)</f>
        <v>0.0784095608684306</v>
      </c>
      <c r="BM7" s="24" t="n">
        <f aca="false">(SUM(H26:H29)+SUM(J26:J29))/AVERAGE(AG26:AG29)</f>
        <v>0.000951746738783257</v>
      </c>
      <c r="BN7" s="25" t="n">
        <f aca="false">AL7-BM7</f>
        <v>-0.0375686948236661</v>
      </c>
      <c r="BO7" s="26" t="n">
        <f aca="false">BM7+BL7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2"/>
      <c r="K8" s="22" t="n">
        <v>2371185.1833</v>
      </c>
      <c r="L8" s="4"/>
      <c r="M8" s="4" t="n">
        <v>696491.069000002</v>
      </c>
      <c r="N8" s="22"/>
      <c r="O8" s="22" t="n">
        <v>16135978.2210716</v>
      </c>
      <c r="P8" s="22"/>
      <c r="Q8" s="4" t="n">
        <v>21552530.20096</v>
      </c>
      <c r="R8" s="4"/>
      <c r="S8" s="4" t="n">
        <v>82407967.299702</v>
      </c>
      <c r="T8" s="22"/>
      <c r="U8" s="22" t="n">
        <v>188439.08604</v>
      </c>
      <c r="V8" s="22"/>
      <c r="W8" s="22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3"/>
      <c r="AD8" s="4"/>
      <c r="AE8" s="4"/>
      <c r="AF8" s="4"/>
      <c r="AG8" s="4"/>
      <c r="AH8" s="4"/>
      <c r="AI8" s="4"/>
      <c r="AJ8" s="24"/>
      <c r="AK8" s="20" t="n">
        <f aca="false">AK7+1</f>
        <v>2019</v>
      </c>
      <c r="AL8" s="25" t="n">
        <f aca="false">SUM(AB30:AB33)/AVERAGE(AG30:AG33)</f>
        <v>-0.0353788942071458</v>
      </c>
      <c r="AM8" s="4" t="n">
        <f aca="false">'Central scenario'!AM8</f>
        <v>19740259.6575456</v>
      </c>
      <c r="AN8" s="25" t="n">
        <f aca="false">AM8/AVERAGE(AG30:AG33)</f>
        <v>0.00394719490851168</v>
      </c>
      <c r="AO8" s="25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7" t="n">
        <f aca="false">AQ8/AG33</f>
        <v>0.0909586159959174</v>
      </c>
      <c r="AT8" s="27" t="n">
        <f aca="false">AR8/AG33</f>
        <v>0.0909586159959174</v>
      </c>
      <c r="AV8" s="2" t="n">
        <v>11082939</v>
      </c>
      <c r="AX8" s="2" t="n">
        <f aca="false">(AV8-AV7)/AV7</f>
        <v>0.00641144738254397</v>
      </c>
      <c r="BH8" s="24" t="n">
        <f aca="false">T15/AG15</f>
        <v>0.0146066802010689</v>
      </c>
      <c r="BI8" s="2" t="n">
        <f aca="false">BI7+1</f>
        <v>2019</v>
      </c>
      <c r="BJ8" s="24" t="n">
        <f aca="false">SUM(T30:T33)/AVERAGE(AG30:AG33)</f>
        <v>0.0539563772807586</v>
      </c>
      <c r="BK8" s="24" t="n">
        <f aca="false">SUM(P30:P33)/AVERAGE(AG30:AG33)</f>
        <v>0.0153579856629462</v>
      </c>
      <c r="BL8" s="24" t="n">
        <f aca="false">SUM(D30:D33)/AVERAGE(AG30:AG33)</f>
        <v>0.0739772858249582</v>
      </c>
      <c r="BM8" s="24" t="n">
        <f aca="false">(SUM(H30:H33)+SUM(J30:J33))/AVERAGE(AG30:AG33)</f>
        <v>0.000849106910326256</v>
      </c>
      <c r="BN8" s="25" t="n">
        <f aca="false">AL8-BM8</f>
        <v>-0.036228001117472</v>
      </c>
      <c r="BO8" s="26" t="n">
        <f aca="false">BM8+BL8</f>
        <v>0.0748263927352844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2"/>
      <c r="K9" s="22"/>
      <c r="L9" s="4"/>
      <c r="M9" s="4" t="n">
        <v>732730.522999998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 t="n">
        <f aca="false">AK8+1</f>
        <v>2020</v>
      </c>
      <c r="AL9" s="25" t="n">
        <f aca="false">SUM(AB34:AB37)/AVERAGE(AG34:AG37)</f>
        <v>-0.0306247323118225</v>
      </c>
      <c r="AM9" s="4" t="n">
        <f aca="false">'Central scenario'!AM9</f>
        <v>18862810.403066</v>
      </c>
      <c r="AN9" s="25" t="n">
        <f aca="false">AM9/AVERAGE(AG34:AG37)</f>
        <v>0.00377174315205844</v>
      </c>
      <c r="AO9" s="25" t="n">
        <f aca="false">AVERAGE(AG34:AG37)/AVERAGE(AG30:AG33)-1</f>
        <v>0</v>
      </c>
      <c r="AP9" s="25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7" t="n">
        <f aca="false">AQ9/AG37</f>
        <v>0.0794569090341755</v>
      </c>
      <c r="AT9" s="27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H9" s="24" t="n">
        <f aca="false">T16/AG16</f>
        <v>0.0146909914143996</v>
      </c>
      <c r="BI9" s="2" t="n">
        <f aca="false">BI8+1</f>
        <v>2020</v>
      </c>
      <c r="BJ9" s="24" t="n">
        <f aca="false">SUM(T34:T37)/AVERAGE(AG34:AG37)</f>
        <v>0.0561041674558395</v>
      </c>
      <c r="BK9" s="24" t="n">
        <f aca="false">SUM(P34:P37)/AVERAGE(AG34:AG37)</f>
        <v>0.0133136540098329</v>
      </c>
      <c r="BL9" s="24" t="n">
        <f aca="false">SUM(D34:D37)/AVERAGE(AG34:AG37)</f>
        <v>0.0734152457578292</v>
      </c>
      <c r="BM9" s="24" t="n">
        <f aca="false">(SUM(H34:H37)+SUM(J34:J37))/AVERAGE(AG34:AG37)</f>
        <v>0.00109748271739772</v>
      </c>
      <c r="BN9" s="25" t="n">
        <f aca="false">AL9-BM9</f>
        <v>-0.0317222150292202</v>
      </c>
      <c r="BO9" s="26" t="n">
        <f aca="false">BM9+BL9</f>
        <v>0.0745127284752269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2"/>
      <c r="K10" s="22"/>
      <c r="L10" s="4"/>
      <c r="M10" s="4" t="n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 t="n">
        <f aca="false">AK9+1</f>
        <v>2021</v>
      </c>
      <c r="AL10" s="25" t="n">
        <f aca="false">SUM(AB38:AB41)/AVERAGE(AG38:AG41)</f>
        <v>-0.0358473866385222</v>
      </c>
      <c r="AM10" s="4" t="n">
        <f aca="false">'Central scenario'!AM10</f>
        <v>17835539.214349</v>
      </c>
      <c r="AN10" s="25" t="n">
        <f aca="false">AM10/AVERAGE(AG38:AG41)</f>
        <v>0.00338328627053503</v>
      </c>
      <c r="AO10" s="25" t="n">
        <f aca="false">AVERAGE(AG38:AG41)/AVERAGE(AG34:AG37)-1</f>
        <v>0.0541033859101083</v>
      </c>
      <c r="AP10" s="25"/>
      <c r="AQ10" s="4" t="n">
        <f aca="false">AQ9*(1+AO10)</f>
        <v>439813405.899343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401656447.050099</v>
      </c>
      <c r="AS10" s="27" t="n">
        <f aca="false">AQ10/AG41</f>
        <v>0.0828535696386032</v>
      </c>
      <c r="AT10" s="27" t="n">
        <f aca="false">AR10/AG41</f>
        <v>0.0756654298392977</v>
      </c>
      <c r="AV10" s="2" t="n">
        <v>11479064</v>
      </c>
      <c r="AX10" s="2" t="n">
        <f aca="false">(AV10-AV9)/AV9</f>
        <v>0.0122651924249935</v>
      </c>
      <c r="BH10" s="24" t="n">
        <f aca="false">T17/AG17</f>
        <v>0.0175896394888492</v>
      </c>
      <c r="BI10" s="2" t="n">
        <f aca="false">BI9+1</f>
        <v>2021</v>
      </c>
      <c r="BJ10" s="24" t="n">
        <f aca="false">SUM(T38:T41)/AVERAGE(AG38:AG41)</f>
        <v>0.0540680936980794</v>
      </c>
      <c r="BK10" s="24" t="n">
        <f aca="false">SUM(P38:P41)/AVERAGE(AG38:AG41)</f>
        <v>0.0134231426628952</v>
      </c>
      <c r="BL10" s="24" t="n">
        <f aca="false">SUM(D38:D41)/AVERAGE(AG38:AG41)</f>
        <v>0.0764923376737063</v>
      </c>
      <c r="BM10" s="24" t="n">
        <f aca="false">(SUM(H38:H41)+SUM(J38:J41))/AVERAGE(AG38:AG41)</f>
        <v>0.00156288994175849</v>
      </c>
      <c r="BN10" s="25" t="n">
        <f aca="false">AL10-BM10</f>
        <v>-0.0374102765802807</v>
      </c>
      <c r="BO10" s="26" t="n">
        <f aca="false">BM10+BL10</f>
        <v>0.0780552276154648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2"/>
      <c r="K11" s="22"/>
      <c r="L11" s="4"/>
      <c r="M11" s="4" t="n">
        <v>832906.252999999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 t="n">
        <f aca="false">AK10+1</f>
        <v>2022</v>
      </c>
      <c r="AL11" s="25" t="n">
        <f aca="false">SUM(AB42:AB45)/AVERAGE(AG42:AG45)</f>
        <v>-0.0373490856989927</v>
      </c>
      <c r="AM11" s="4" t="n">
        <f aca="false">'Central scenario'!AM11</f>
        <v>16827143.6015023</v>
      </c>
      <c r="AN11" s="25" t="n">
        <f aca="false">AM11/AVERAGE(AG42:AG45)</f>
        <v>0.00313912069401351</v>
      </c>
      <c r="AO11" s="25" t="n">
        <f aca="false">AVERAGE(AG42:AG45)/AVERAGE(AG38:AG41)-1</f>
        <v>0.0168453096149765</v>
      </c>
      <c r="AP11" s="25"/>
      <c r="AQ11" s="4" t="n">
        <f aca="false">AQ10*(1+AO11)</f>
        <v>447222198.894535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391465804.06025</v>
      </c>
      <c r="AS11" s="27" t="n">
        <f aca="false">AQ11/AG45</f>
        <v>0.0830057375741986</v>
      </c>
      <c r="AT11" s="27" t="n">
        <f aca="false">AR11/AG45</f>
        <v>0.0726571889352045</v>
      </c>
      <c r="AV11" s="2" t="n">
        <v>11462881</v>
      </c>
      <c r="AX11" s="2" t="n">
        <f aca="false">(AV11-AV10)/AV10</f>
        <v>-0.00140978393360295</v>
      </c>
      <c r="BH11" s="24" t="n">
        <f aca="false">T18/AG18</f>
        <v>0.014872835347451</v>
      </c>
      <c r="BI11" s="2" t="n">
        <f aca="false">BI10+1</f>
        <v>2022</v>
      </c>
      <c r="BJ11" s="24" t="n">
        <f aca="false">SUM(T42:T45)/AVERAGE(AG42:AG45)</f>
        <v>0.0531801794207083</v>
      </c>
      <c r="BK11" s="24" t="n">
        <f aca="false">SUM(P42:P45)/AVERAGE(AG42:AG45)</f>
        <v>0.0131921294381836</v>
      </c>
      <c r="BL11" s="24" t="n">
        <f aca="false">SUM(D42:D45)/AVERAGE(AG42:AG45)</f>
        <v>0.0773371356815174</v>
      </c>
      <c r="BM11" s="24" t="n">
        <f aca="false">(SUM(H42:H45)+SUM(J42:J45))/AVERAGE(AG42:AG45)</f>
        <v>0.00197802012065323</v>
      </c>
      <c r="BN11" s="25" t="n">
        <f aca="false">AL11-BM11</f>
        <v>-0.0393271058196459</v>
      </c>
      <c r="BO11" s="26" t="n">
        <f aca="false">BM11+BL11</f>
        <v>0.0793151558021706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2"/>
      <c r="K12" s="22"/>
      <c r="L12" s="4"/>
      <c r="M12" s="4" t="n">
        <v>832988.16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 t="n">
        <f aca="false">AK11+1</f>
        <v>2023</v>
      </c>
      <c r="AL12" s="25" t="n">
        <f aca="false">SUM(AB46:AB49)/AVERAGE(AG46:AG49)</f>
        <v>-0.0404458448150072</v>
      </c>
      <c r="AM12" s="4" t="n">
        <f aca="false">'Central scenario'!AM12</f>
        <v>15842663.6881786</v>
      </c>
      <c r="AN12" s="25" t="n">
        <f aca="false">AM12/AVERAGE(AG46:AG49)</f>
        <v>0.00290308891846014</v>
      </c>
      <c r="AO12" s="25" t="n">
        <f aca="false">AVERAGE(AG46:AG49)/AVERAGE(AG42:AG45)-1</f>
        <v>0.0180414900728827</v>
      </c>
      <c r="AP12" s="25"/>
      <c r="AQ12" s="4" t="n">
        <f aca="false">AQ11*(1+AO12)</f>
        <v>455290753.756263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382555186.481695</v>
      </c>
      <c r="AS12" s="27" t="n">
        <f aca="false">AQ12/AG49</f>
        <v>0.0826837753341019</v>
      </c>
      <c r="AT12" s="27" t="n">
        <f aca="false">AR12/AG49</f>
        <v>0.0694745211295932</v>
      </c>
      <c r="AV12" s="2" t="n">
        <v>11332510</v>
      </c>
      <c r="AX12" s="2" t="n">
        <f aca="false">(AV12-AV11)/AV11</f>
        <v>-0.0113733188017916</v>
      </c>
      <c r="BH12" s="24" t="n">
        <f aca="false">T19/AG19</f>
        <v>0.0151159457859463</v>
      </c>
      <c r="BI12" s="2" t="n">
        <f aca="false">BI11+1</f>
        <v>2023</v>
      </c>
      <c r="BJ12" s="24" t="n">
        <f aca="false">SUM(T46:T49)/AVERAGE(AG46:AG49)</f>
        <v>0.0535231634212181</v>
      </c>
      <c r="BK12" s="24" t="n">
        <f aca="false">SUM(P46:P49)/AVERAGE(AG46:AG49)</f>
        <v>0.0137032225583328</v>
      </c>
      <c r="BL12" s="24" t="n">
        <f aca="false">SUM(D46:D49)/AVERAGE(AG46:AG49)</f>
        <v>0.0802657856778925</v>
      </c>
      <c r="BM12" s="24" t="n">
        <f aca="false">(SUM(H46:H49)+SUM(J46:J49))/AVERAGE(AG46:AG49)</f>
        <v>0.002389849295003</v>
      </c>
      <c r="BN12" s="25" t="n">
        <f aca="false">AL12-BM12</f>
        <v>-0.0428356941100102</v>
      </c>
      <c r="BO12" s="26" t="n">
        <f aca="false">BM12+BL12</f>
        <v>0.0826556349728955</v>
      </c>
    </row>
    <row r="13" customFormat="false" ht="12.8" hidden="false" customHeight="false" outlineLevel="0" collapsed="false">
      <c r="C13" s="3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0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2"/>
      <c r="AE13" s="12"/>
      <c r="AF13" s="12"/>
      <c r="AG13" s="12"/>
      <c r="AH13" s="12"/>
      <c r="AI13" s="12"/>
      <c r="AJ13" s="26"/>
      <c r="AK13" s="32" t="n">
        <f aca="false">AK12+1</f>
        <v>2024</v>
      </c>
      <c r="AL13" s="33" t="n">
        <f aca="false">SUM(AB50:AB53)/AVERAGE(AG50:AG53)</f>
        <v>-0.0401815848959193</v>
      </c>
      <c r="AM13" s="12" t="n">
        <f aca="false">'Central scenario'!AM13</f>
        <v>14900507.1403892</v>
      </c>
      <c r="AN13" s="33" t="n">
        <f aca="false">AM13/AVERAGE(AG50:AG53)</f>
        <v>0.00264429059321429</v>
      </c>
      <c r="AO13" s="33" t="n">
        <f aca="false">'GDP evolution by scenario'!M49</f>
        <v>0.0325807035799583</v>
      </c>
      <c r="AP13" s="33"/>
      <c r="AQ13" s="12" t="n">
        <f aca="false">AQ12*(1+AO13)</f>
        <v>470124446.847092</v>
      </c>
      <c r="AR13" s="12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379897377.877711</v>
      </c>
      <c r="AS13" s="34" t="n">
        <f aca="false">AQ13/AG53</f>
        <v>0.082202771626198</v>
      </c>
      <c r="AT13" s="34" t="n">
        <f aca="false">AR13/AG53</f>
        <v>0.0664262784131072</v>
      </c>
      <c r="BH13" s="26" t="n">
        <f aca="false">T20/AG20</f>
        <v>0.0144391319129772</v>
      </c>
      <c r="BI13" s="0" t="n">
        <f aca="false">BI12+1</f>
        <v>2024</v>
      </c>
      <c r="BJ13" s="26" t="n">
        <f aca="false">SUM(T50:T53)/AVERAGE(AG50:AG53)</f>
        <v>0.0539456926290291</v>
      </c>
      <c r="BK13" s="26" t="n">
        <f aca="false">SUM(P50:P53)/AVERAGE(AG50:AG53)</f>
        <v>0.0134688672675827</v>
      </c>
      <c r="BL13" s="26" t="n">
        <f aca="false">SUM(D50:D53)/AVERAGE(AG50:AG53)</f>
        <v>0.0806584102573656</v>
      </c>
      <c r="BM13" s="26" t="n">
        <f aca="false">(SUM(H50:H53)+SUM(J50:J53))/AVERAGE(AG50:AG53)</f>
        <v>0.00265463014876552</v>
      </c>
      <c r="BN13" s="33" t="n">
        <f aca="false">AL13-BM13</f>
        <v>-0.0428362150446848</v>
      </c>
      <c r="BO13" s="26" t="n">
        <f aca="false">BM13+BL13</f>
        <v>0.0833130404061311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4" t="n">
        <f aca="false">'High pensions'!Q14</f>
        <v>93656358.855066</v>
      </c>
      <c r="E14" s="39"/>
      <c r="F14" s="54" t="n">
        <f aca="false">'High pensions'!I14</f>
        <v>17023151.8533019</v>
      </c>
      <c r="G14" s="35" t="n">
        <f aca="false">'High pensions'!K14</f>
        <v>0</v>
      </c>
      <c r="H14" s="35" t="n">
        <f aca="false">'High pensions'!V14</f>
        <v>0</v>
      </c>
      <c r="I14" s="35" t="n">
        <f aca="false">'High pensions'!M14</f>
        <v>0</v>
      </c>
      <c r="J14" s="6" t="n">
        <f aca="false">'High pensions'!W14</f>
        <v>0</v>
      </c>
      <c r="K14" s="6"/>
      <c r="L14" s="54" t="n">
        <f aca="false">'High pensions'!N14</f>
        <v>2735454.99361358</v>
      </c>
      <c r="M14" s="35"/>
      <c r="N14" s="54" t="n">
        <f aca="false">'High pensions'!L14</f>
        <v>691939.443819597</v>
      </c>
      <c r="O14" s="6"/>
      <c r="P14" s="54" t="n">
        <f aca="false">'High pensions'!X14</f>
        <v>18001135.6304208</v>
      </c>
      <c r="Q14" s="35"/>
      <c r="R14" s="54" t="n">
        <f aca="false">'High SIPA income'!G9</f>
        <v>17909252.1332219</v>
      </c>
      <c r="S14" s="35"/>
      <c r="T14" s="54" t="n">
        <f aca="false">'High SIPA income'!J9</f>
        <v>68477577.7567019</v>
      </c>
      <c r="U14" s="6"/>
      <c r="V14" s="54" t="n">
        <f aca="false">'High SIPA income'!F9</f>
        <v>135449.214417351</v>
      </c>
      <c r="W14" s="35"/>
      <c r="X14" s="54" t="n">
        <f aca="false">'High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3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-0.0393513954050684</v>
      </c>
      <c r="AM14" s="6" t="n">
        <f aca="false">'Central scenario'!AM14</f>
        <v>13946867.9480024</v>
      </c>
      <c r="AN14" s="38" t="n">
        <f aca="false">AM14/AVERAGE(AG54:AG57)</f>
        <v>0.00238108016038834</v>
      </c>
      <c r="AO14" s="38" t="n">
        <f aca="false">'GDP evolution by scenario'!M53</f>
        <v>0.0394672305192076</v>
      </c>
      <c r="AP14" s="38"/>
      <c r="AQ14" s="6" t="n">
        <f aca="false">AQ13*(1+AO14)</f>
        <v>488678956.763521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380693483.556031</v>
      </c>
      <c r="AS14" s="39" t="n">
        <f aca="false">AQ14/AG57</f>
        <v>0.0821806772776263</v>
      </c>
      <c r="AT14" s="39" t="n">
        <f aca="false">AR14/AG57</f>
        <v>0.0640208625331765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0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36" t="n">
        <f aca="false">T21/AG21</f>
        <v>0.0169850745786389</v>
      </c>
      <c r="BI14" s="5" t="n">
        <f aca="false">BI13+1</f>
        <v>2025</v>
      </c>
      <c r="BJ14" s="36" t="n">
        <f aca="false">SUM(T54:T57)/AVERAGE(AG54:AG57)</f>
        <v>0.0543926450365432</v>
      </c>
      <c r="BK14" s="36" t="n">
        <f aca="false">SUM(P54:P57)/AVERAGE(AG54:AG57)</f>
        <v>0.0132592345789922</v>
      </c>
      <c r="BL14" s="36" t="n">
        <f aca="false">SUM(D54:D57)/AVERAGE(AG54:AG57)</f>
        <v>0.0804848058626193</v>
      </c>
      <c r="BM14" s="36" t="n">
        <f aca="false">(SUM(H54:H57)+SUM(J54:J57))/AVERAGE(AG54:AG57)</f>
        <v>0.00349782057285503</v>
      </c>
      <c r="BN14" s="38" t="n">
        <f aca="false">AL14-BM14</f>
        <v>-0.0428492159779234</v>
      </c>
      <c r="BO14" s="26" t="n">
        <f aca="false">BM14+BL14</f>
        <v>0.0839826264354744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8"/>
      <c r="D15" s="55" t="n">
        <f aca="false">'High pensions'!Q15</f>
        <v>107958694.759278</v>
      </c>
      <c r="E15" s="8"/>
      <c r="F15" s="55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8" t="n">
        <f aca="false">'High pensions'!W15</f>
        <v>0</v>
      </c>
      <c r="K15" s="8"/>
      <c r="L15" s="55" t="n">
        <f aca="false">'High pensions'!N15</f>
        <v>2478245.90902603</v>
      </c>
      <c r="M15" s="42"/>
      <c r="N15" s="55" t="n">
        <f aca="false">'High pensions'!L15</f>
        <v>799976.431236599</v>
      </c>
      <c r="O15" s="8"/>
      <c r="P15" s="55" t="n">
        <f aca="false">'High pensions'!X15</f>
        <v>17260864.0964791</v>
      </c>
      <c r="Q15" s="42"/>
      <c r="R15" s="55" t="n">
        <f aca="false">'High SIPA income'!G10</f>
        <v>22054908.2307236</v>
      </c>
      <c r="S15" s="42"/>
      <c r="T15" s="55" t="n">
        <f aca="false">'High SIPA income'!J10</f>
        <v>84328853.1565612</v>
      </c>
      <c r="U15" s="8"/>
      <c r="V15" s="55" t="n">
        <f aca="false">'High SIPA income'!F10</f>
        <v>151084.142402353</v>
      </c>
      <c r="W15" s="42"/>
      <c r="X15" s="55" t="n">
        <f aca="false">'High SIPA income'!M10</f>
        <v>379479.806947783</v>
      </c>
      <c r="Y15" s="8"/>
      <c r="Z15" s="8" t="n">
        <f aca="false">R15+V15-N15-L15-F15</f>
        <v>-695000.670997523</v>
      </c>
      <c r="AA15" s="8"/>
      <c r="AB15" s="8" t="n">
        <f aca="false">T15-P15-D15</f>
        <v>-40890705.6991963</v>
      </c>
      <c r="AC15" s="23"/>
      <c r="AD15" s="8" t="n">
        <f aca="false">'Central scenario'!AD15</f>
        <v>5951478855.3666</v>
      </c>
      <c r="AE15" s="8" t="n">
        <f aca="false">'Central scenario'!AE15</f>
        <v>791235.96554167</v>
      </c>
      <c r="AF15" s="8" t="n">
        <f aca="false">'Central scenario'!AF15</f>
        <v>106.73436665</v>
      </c>
      <c r="AG15" s="8" t="n">
        <f aca="false">'Central scenario'!AG15</f>
        <v>5773307281.03367</v>
      </c>
      <c r="AH15" s="8"/>
      <c r="AI15" s="8"/>
      <c r="AJ15" s="43" t="n">
        <f aca="false">AB15/AG15</f>
        <v>-0.00708271770559128</v>
      </c>
      <c r="AK15" s="44" t="n">
        <f aca="false">AK14+1</f>
        <v>2026</v>
      </c>
      <c r="AL15" s="45" t="n">
        <f aca="false">SUM(AB58:AB61)/AVERAGE(AG58:AG61)</f>
        <v>-0.0370230761449796</v>
      </c>
      <c r="AM15" s="8" t="n">
        <f aca="false">'Central scenario'!AM15</f>
        <v>13032040.9288315</v>
      </c>
      <c r="AN15" s="45" t="n">
        <f aca="false">AM15/AVERAGE(AG58:AG61)</f>
        <v>0.00214775574993385</v>
      </c>
      <c r="AO15" s="45" t="n">
        <f aca="false">'GDP evolution by scenario'!M57</f>
        <v>0.035916790580244</v>
      </c>
      <c r="AP15" s="45"/>
      <c r="AQ15" s="8" t="n">
        <f aca="false">AQ14*(1+AO15)</f>
        <v>506230736.514569</v>
      </c>
      <c r="AR15" s="8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381121565.889855</v>
      </c>
      <c r="AS15" s="46" t="n">
        <f aca="false">AQ15/AG61</f>
        <v>0.0822553343604218</v>
      </c>
      <c r="AT15" s="46" t="n">
        <f aca="false">AR15/AG61</f>
        <v>0.06192686372637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1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43" t="n">
        <f aca="false">T22/AG22</f>
        <v>0.0149821120321204</v>
      </c>
      <c r="BI15" s="7" t="n">
        <f aca="false">BI14+1</f>
        <v>2026</v>
      </c>
      <c r="BJ15" s="43" t="n">
        <f aca="false">SUM(T58:T61)/AVERAGE(AG58:AG61)</f>
        <v>0.0550217919758667</v>
      </c>
      <c r="BK15" s="43" t="n">
        <f aca="false">SUM(P58:P61)/AVERAGE(AG58:AG61)</f>
        <v>0.012821110322186</v>
      </c>
      <c r="BL15" s="43" t="n">
        <f aca="false">SUM(D58:D61)/AVERAGE(AG58:AG61)</f>
        <v>0.0792237577986603</v>
      </c>
      <c r="BM15" s="43" t="n">
        <f aca="false">(SUM(H58:H61)+SUM(J58:J61))/AVERAGE(AG58:AG61)</f>
        <v>0.00459814658810975</v>
      </c>
      <c r="BN15" s="45" t="n">
        <f aca="false">AL15-BM15</f>
        <v>-0.0416212227330894</v>
      </c>
      <c r="BO15" s="26" t="n">
        <f aca="false">BM15+BL15</f>
        <v>0.08382190438677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8"/>
      <c r="D16" s="55" t="n">
        <f aca="false">'High pensions'!Q16</f>
        <v>104676876.044301</v>
      </c>
      <c r="E16" s="8"/>
      <c r="F16" s="55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8" t="n">
        <f aca="false">'High pensions'!W16</f>
        <v>0</v>
      </c>
      <c r="K16" s="8"/>
      <c r="L16" s="55" t="n">
        <f aca="false">'High pensions'!N16</f>
        <v>2919136.76234831</v>
      </c>
      <c r="M16" s="42"/>
      <c r="N16" s="55" t="n">
        <f aca="false">'High pensions'!L16</f>
        <v>777485.531692199</v>
      </c>
      <c r="O16" s="8"/>
      <c r="P16" s="55" t="n">
        <f aca="false">'High pensions'!X16</f>
        <v>19424910.5368703</v>
      </c>
      <c r="Q16" s="42"/>
      <c r="R16" s="55" t="n">
        <f aca="false">'High SIPA income'!G11</f>
        <v>20136934.5413833</v>
      </c>
      <c r="S16" s="42"/>
      <c r="T16" s="55" t="n">
        <f aca="false">'High SIPA income'!J11</f>
        <v>76995314.5213284</v>
      </c>
      <c r="U16" s="8"/>
      <c r="V16" s="55" t="n">
        <f aca="false">'High SIPA income'!F11</f>
        <v>149343.027816335</v>
      </c>
      <c r="W16" s="42"/>
      <c r="X16" s="55" t="n">
        <f aca="false">'High SIPA income'!M11</f>
        <v>375106.62908497</v>
      </c>
      <c r="Y16" s="8"/>
      <c r="Z16" s="8" t="n">
        <f aca="false">R16+V16-N16-L16-F16</f>
        <v>-2436606.029628</v>
      </c>
      <c r="AA16" s="8"/>
      <c r="AB16" s="8" t="n">
        <f aca="false">T16-P16-D16</f>
        <v>-47106472.0598429</v>
      </c>
      <c r="AC16" s="23"/>
      <c r="AD16" s="8" t="n">
        <f aca="false">'Central scenario'!AD16</f>
        <v>6221730755.7716</v>
      </c>
      <c r="AE16" s="8" t="n">
        <f aca="false">'Central scenario'!AE16</f>
        <v>718281.265449782</v>
      </c>
      <c r="AF16" s="8" t="n">
        <f aca="false">'Central scenario'!AF16</f>
        <v>110.48458935</v>
      </c>
      <c r="AG16" s="8" t="n">
        <f aca="false">'Central scenario'!AG16</f>
        <v>5240988327.43582</v>
      </c>
      <c r="AH16" s="8"/>
      <c r="AI16" s="8"/>
      <c r="AJ16" s="43" t="n">
        <f aca="false">AB16/AG16</f>
        <v>-0.0089880894817581</v>
      </c>
      <c r="AK16" s="44" t="n">
        <f aca="false">AK15+1</f>
        <v>2027</v>
      </c>
      <c r="AL16" s="45" t="n">
        <f aca="false">SUM(AB62:AB65)/AVERAGE(AG62:AG65)</f>
        <v>-0.0354547915328313</v>
      </c>
      <c r="AM16" s="8" t="n">
        <f aca="false">'Central scenario'!AM16</f>
        <v>12139889.4651339</v>
      </c>
      <c r="AN16" s="45" t="n">
        <f aca="false">AM16/AVERAGE(AG62:AG65)</f>
        <v>0.00194457154760595</v>
      </c>
      <c r="AO16" s="45" t="n">
        <f aca="false">'GDP evolution by scenario'!M61</f>
        <v>0.0288765302003939</v>
      </c>
      <c r="AP16" s="45"/>
      <c r="AQ16" s="8" t="n">
        <f aca="false">AQ15*(1+AO16)</f>
        <v>520848923.665899</v>
      </c>
      <c r="AR16" s="8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379827298.306275</v>
      </c>
      <c r="AS16" s="46" t="n">
        <f aca="false">AQ16/AG65</f>
        <v>0.0820945780678566</v>
      </c>
      <c r="AT16" s="46" t="n">
        <f aca="false">AR16/AG65</f>
        <v>0.0598671906118967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1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43" t="n">
        <f aca="false">T23/AG23</f>
        <v>0.0156927835717685</v>
      </c>
      <c r="BI16" s="7" t="n">
        <f aca="false">BI15+1</f>
        <v>2027</v>
      </c>
      <c r="BJ16" s="43" t="n">
        <f aca="false">SUM(T62:T65)/AVERAGE(AG62:AG65)</f>
        <v>0.0552618386854267</v>
      </c>
      <c r="BK16" s="43" t="n">
        <f aca="false">SUM(P62:P65)/AVERAGE(AG62:AG65)</f>
        <v>0.0124129495217859</v>
      </c>
      <c r="BL16" s="43" t="n">
        <f aca="false">SUM(D62:D65)/AVERAGE(AG62:AG65)</f>
        <v>0.0783036806964721</v>
      </c>
      <c r="BM16" s="43" t="n">
        <f aca="false">(SUM(H62:H65)+SUM(J62:J65))/AVERAGE(AG62:AG65)</f>
        <v>0.00527895695678242</v>
      </c>
      <c r="BN16" s="45" t="n">
        <f aca="false">AL16-BM16</f>
        <v>-0.0407337484896137</v>
      </c>
      <c r="BO16" s="26" t="n">
        <f aca="false">BM16+BL16</f>
        <v>0.0835826376532545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8"/>
      <c r="D17" s="55" t="n">
        <f aca="false">'High pensions'!Q17</f>
        <v>113223147.986281</v>
      </c>
      <c r="E17" s="8"/>
      <c r="F17" s="55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8" t="n">
        <f aca="false">'High pensions'!W17</f>
        <v>0</v>
      </c>
      <c r="K17" s="8"/>
      <c r="L17" s="55" t="n">
        <f aca="false">'High pensions'!N17</f>
        <v>2757062.56989139</v>
      </c>
      <c r="M17" s="42"/>
      <c r="N17" s="55" t="n">
        <f aca="false">'High pensions'!L17</f>
        <v>842157.0006628</v>
      </c>
      <c r="O17" s="8"/>
      <c r="P17" s="55" t="n">
        <f aca="false">'High pensions'!X17</f>
        <v>18939710.1228511</v>
      </c>
      <c r="Q17" s="42"/>
      <c r="R17" s="55" t="n">
        <f aca="false">'High SIPA income'!G12</f>
        <v>23620050.0418994</v>
      </c>
      <c r="S17" s="42"/>
      <c r="T17" s="55" t="n">
        <f aca="false">'High SIPA income'!J12</f>
        <v>90313308.5250934</v>
      </c>
      <c r="U17" s="8"/>
      <c r="V17" s="55" t="n">
        <f aca="false">'High SIPA income'!F12</f>
        <v>146563.952510206</v>
      </c>
      <c r="W17" s="42"/>
      <c r="X17" s="55" t="n">
        <f aca="false">'High SIPA income'!M12</f>
        <v>368126.393145617</v>
      </c>
      <c r="Y17" s="8"/>
      <c r="Z17" s="8" t="n">
        <f aca="false">R17+V17-N17-L17-F17</f>
        <v>-412252.970530532</v>
      </c>
      <c r="AA17" s="8"/>
      <c r="AB17" s="8" t="n">
        <f aca="false">T17-P17-D17</f>
        <v>-41849549.5840384</v>
      </c>
      <c r="AC17" s="23"/>
      <c r="AD17" s="8" t="n">
        <f aca="false">'Central scenario'!AD17</f>
        <v>6552140231.30253</v>
      </c>
      <c r="AE17" s="8" t="n">
        <f aca="false">'Central scenario'!AE17</f>
        <v>703681.544169008</v>
      </c>
      <c r="AF17" s="8" t="n">
        <f aca="false">'Central scenario'!AF17</f>
        <v>115.79241048</v>
      </c>
      <c r="AG17" s="8" t="n">
        <f aca="false">'Central scenario'!AG17</f>
        <v>5134460463.63523</v>
      </c>
      <c r="AH17" s="8"/>
      <c r="AI17" s="8"/>
      <c r="AJ17" s="43" t="n">
        <f aca="false">AB17/AG17</f>
        <v>-0.00815071999880756</v>
      </c>
      <c r="AK17" s="44" t="n">
        <f aca="false">AK16+1</f>
        <v>2028</v>
      </c>
      <c r="AL17" s="45" t="n">
        <f aca="false">SUM(AB66:AB69)/AVERAGE(AG66:AG69)</f>
        <v>-0.0323800606476816</v>
      </c>
      <c r="AM17" s="8" t="n">
        <f aca="false">'Central scenario'!AM17</f>
        <v>11273018.6820578</v>
      </c>
      <c r="AN17" s="45" t="n">
        <f aca="false">AM17/AVERAGE(AG66:AG69)</f>
        <v>0.00174284038052411</v>
      </c>
      <c r="AO17" s="45" t="n">
        <f aca="false">'GDP evolution by scenario'!M65</f>
        <v>0.036076462499814</v>
      </c>
      <c r="AP17" s="45"/>
      <c r="AQ17" s="8" t="n">
        <f aca="false">AQ16*(1+AO17)</f>
        <v>539639310.3286</v>
      </c>
      <c r="AR17" s="8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382071897.792057</v>
      </c>
      <c r="AS17" s="46" t="n">
        <f aca="false">AQ17/AG69</f>
        <v>0.0823961488447466</v>
      </c>
      <c r="AT17" s="46" t="n">
        <f aca="false">AR17/AG69</f>
        <v>0.0583375828211985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1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43" t="n">
        <f aca="false">T24/AG24</f>
        <v>0.0149667559524775</v>
      </c>
      <c r="BI17" s="7" t="n">
        <f aca="false">BI16+1</f>
        <v>2028</v>
      </c>
      <c r="BJ17" s="43" t="n">
        <f aca="false">SUM(T66:T69)/AVERAGE(AG66:AG69)</f>
        <v>0.0558593809036103</v>
      </c>
      <c r="BK17" s="43" t="n">
        <f aca="false">SUM(P66:P69)/AVERAGE(AG66:AG69)</f>
        <v>0.0117199571863289</v>
      </c>
      <c r="BL17" s="43" t="n">
        <f aca="false">SUM(D66:D69)/AVERAGE(AG66:AG69)</f>
        <v>0.076519484364963</v>
      </c>
      <c r="BM17" s="43" t="n">
        <f aca="false">(SUM(H66:H69)+SUM(J66:J69))/AVERAGE(AG66:AG69)</f>
        <v>0.00610479587238206</v>
      </c>
      <c r="BN17" s="45" t="n">
        <f aca="false">AL17-BM17</f>
        <v>-0.0384848565200637</v>
      </c>
      <c r="BO17" s="26" t="n">
        <f aca="false">BM17+BL17</f>
        <v>0.082624280237345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4" t="n">
        <f aca="false">'High pensions'!Q18</f>
        <v>99367076.7664316</v>
      </c>
      <c r="E18" s="6"/>
      <c r="F18" s="54" t="n">
        <f aca="false">'High pensions'!I18</f>
        <v>18061142.4327455</v>
      </c>
      <c r="G18" s="35" t="n">
        <f aca="false">'High pensions'!K18</f>
        <v>0</v>
      </c>
      <c r="H18" s="35" t="n">
        <f aca="false">'High pensions'!V18</f>
        <v>0</v>
      </c>
      <c r="I18" s="35" t="n">
        <f aca="false">'High pensions'!M18</f>
        <v>0</v>
      </c>
      <c r="J18" s="6" t="n">
        <f aca="false">'High pensions'!W18</f>
        <v>0</v>
      </c>
      <c r="K18" s="6"/>
      <c r="L18" s="54" t="n">
        <f aca="false">'High pensions'!N18</f>
        <v>2795658.97722293</v>
      </c>
      <c r="M18" s="35"/>
      <c r="N18" s="54" t="n">
        <f aca="false">'High pensions'!L18</f>
        <v>737510.400040299</v>
      </c>
      <c r="O18" s="6"/>
      <c r="P18" s="54" t="n">
        <f aca="false">'High pensions'!X18</f>
        <v>18564252.3430879</v>
      </c>
      <c r="Q18" s="35"/>
      <c r="R18" s="54" t="n">
        <f aca="false">'High SIPA income'!G13</f>
        <v>19233054.6593063</v>
      </c>
      <c r="S18" s="35"/>
      <c r="T18" s="54" t="n">
        <f aca="false">'High SIPA income'!J13</f>
        <v>73539251.4514011</v>
      </c>
      <c r="U18" s="6"/>
      <c r="V18" s="54" t="n">
        <f aca="false">'High SIPA income'!F13</f>
        <v>140377.525227439</v>
      </c>
      <c r="W18" s="35"/>
      <c r="X18" s="54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3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-0.00897800900484787</v>
      </c>
      <c r="AK18" s="37" t="n">
        <f aca="false">AK17+1</f>
        <v>2029</v>
      </c>
      <c r="AL18" s="38" t="n">
        <f aca="false">SUM(AB70:AB73)/AVERAGE(AG70:AG73)</f>
        <v>-0.0306090470294046</v>
      </c>
      <c r="AM18" s="6" t="n">
        <f aca="false">'Central scenario'!AM18</f>
        <v>10452476.7322336</v>
      </c>
      <c r="AN18" s="38" t="n">
        <f aca="false">AM18/AVERAGE(AG70:AG73)</f>
        <v>0.00157312320815746</v>
      </c>
      <c r="AO18" s="38" t="n">
        <f aca="false">'GDP evolution by scenario'!M69</f>
        <v>0.0272445793692018</v>
      </c>
      <c r="AP18" s="38"/>
      <c r="AQ18" s="6" t="n">
        <f aca="false">AQ17*(1+AO18)</f>
        <v>554341556.349589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381898921.549489</v>
      </c>
      <c r="AS18" s="39" t="n">
        <f aca="false">AQ18/AG73</f>
        <v>0.0828540789246119</v>
      </c>
      <c r="AT18" s="39" t="n">
        <f aca="false">AR18/AG73</f>
        <v>0.0570801214970269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0" t="n">
        <f aca="false">workers_and_wage_high!B6</f>
        <v>6705.54599729676</v>
      </c>
      <c r="BA18" s="36" t="n">
        <f aca="false">(AZ18-AZ17)/AZ17</f>
        <v>-0.0574130869968753</v>
      </c>
      <c r="BB18" s="10" t="n">
        <v>54.2365152508808</v>
      </c>
      <c r="BC18" s="41" t="n">
        <f aca="false">'Central scenario'!BC18</f>
        <v>12.4538228816634</v>
      </c>
      <c r="BD18" s="41" t="n">
        <f aca="false">'Central scenario'!BD18</f>
        <v>60.4634266917125</v>
      </c>
      <c r="BE18" s="41"/>
      <c r="BF18" s="5"/>
      <c r="BG18" s="5"/>
      <c r="BH18" s="36" t="n">
        <f aca="false">T25/AG25</f>
        <v>0.0176157396222175</v>
      </c>
      <c r="BI18" s="5" t="n">
        <f aca="false">BI17+1</f>
        <v>2029</v>
      </c>
      <c r="BJ18" s="36" t="n">
        <f aca="false">SUM(T70:T73)/AVERAGE(AG70:AG73)</f>
        <v>0.0561767334819275</v>
      </c>
      <c r="BK18" s="36" t="n">
        <f aca="false">SUM(P70:P73)/AVERAGE(AG70:AG73)</f>
        <v>0.0111674923144868</v>
      </c>
      <c r="BL18" s="36" t="n">
        <f aca="false">SUM(D70:D73)/AVERAGE(AG70:AG73)</f>
        <v>0.0756182881968453</v>
      </c>
      <c r="BM18" s="36" t="n">
        <f aca="false">(SUM(H70:H73)+SUM(J70:J73))/AVERAGE(AG70:AG73)</f>
        <v>0.00685635520369469</v>
      </c>
      <c r="BN18" s="38" t="n">
        <f aca="false">AL18-BM18</f>
        <v>-0.0374654022330993</v>
      </c>
      <c r="BO18" s="26" t="n">
        <f aca="false">BM18+BL18</f>
        <v>0.08247464340054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5" t="n">
        <f aca="false">'High pensions'!Q19</f>
        <v>102439962.15979</v>
      </c>
      <c r="E19" s="8"/>
      <c r="F19" s="55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8" t="n">
        <f aca="false">'High pensions'!W19</f>
        <v>0</v>
      </c>
      <c r="K19" s="8"/>
      <c r="L19" s="55" t="n">
        <f aca="false">'High pensions'!N19</f>
        <v>2828183.68633319</v>
      </c>
      <c r="M19" s="42"/>
      <c r="N19" s="55" t="n">
        <f aca="false">'High pensions'!L19</f>
        <v>762298.459394898</v>
      </c>
      <c r="O19" s="8"/>
      <c r="P19" s="55" t="n">
        <f aca="false">'High pensions'!X19</f>
        <v>18869399.8021861</v>
      </c>
      <c r="Q19" s="42"/>
      <c r="R19" s="55" t="n">
        <f aca="false">'High SIPA income'!G14</f>
        <v>21943117.5095874</v>
      </c>
      <c r="S19" s="42"/>
      <c r="T19" s="55" t="n">
        <f aca="false">'High SIPA income'!J14</f>
        <v>83901411.6452054</v>
      </c>
      <c r="U19" s="8"/>
      <c r="V19" s="55" t="n">
        <f aca="false">'High SIPA income'!F14</f>
        <v>141764.810127232</v>
      </c>
      <c r="W19" s="42"/>
      <c r="X19" s="55" t="n">
        <f aca="false">'High SIPA income'!M14</f>
        <v>356072.331110729</v>
      </c>
      <c r="Y19" s="8"/>
      <c r="Z19" s="8" t="n">
        <f aca="false">R19+V19-N19-L19-F19</f>
        <v>-125275.55343762</v>
      </c>
      <c r="AA19" s="8"/>
      <c r="AB19" s="8" t="n">
        <f aca="false">T19-P19-D19</f>
        <v>-37407950.3167705</v>
      </c>
      <c r="AC19" s="23"/>
      <c r="AD19" s="8" t="n">
        <f aca="false">'Central scenario'!AD19</f>
        <v>8414556482.17921</v>
      </c>
      <c r="AE19" s="8" t="n">
        <f aca="false">'Central scenario'!AE19</f>
        <v>760703.280151656</v>
      </c>
      <c r="AF19" s="8" t="n">
        <f aca="false">'Central scenario'!AF19</f>
        <v>147.89635652</v>
      </c>
      <c r="AG19" s="8" t="n">
        <f aca="false">'Central scenario'!AG19</f>
        <v>5550523456.04538</v>
      </c>
      <c r="AH19" s="8"/>
      <c r="AI19" s="8"/>
      <c r="AJ19" s="43" t="n">
        <f aca="false">AB19/AG19</f>
        <v>-0.00673953557948259</v>
      </c>
      <c r="AK19" s="44" t="n">
        <f aca="false">AK18+1</f>
        <v>2030</v>
      </c>
      <c r="AL19" s="45" t="n">
        <f aca="false">SUM(AB74:AB77)/AVERAGE(AG74:AG77)</f>
        <v>-0.0293546564061901</v>
      </c>
      <c r="AM19" s="8" t="n">
        <f aca="false">'Central scenario'!AM19</f>
        <v>9649081.86791266</v>
      </c>
      <c r="AN19" s="45" t="n">
        <f aca="false">AM19/AVERAGE(AG74:AG77)</f>
        <v>0.00141454187978335</v>
      </c>
      <c r="AO19" s="45" t="n">
        <f aca="false">'GDP evolution by scenario'!M73</f>
        <v>0.0266294303034071</v>
      </c>
      <c r="AP19" s="45"/>
      <c r="AQ19" s="8" t="n">
        <f aca="false">AQ18*(1+AO19)</f>
        <v>569103356.188683</v>
      </c>
      <c r="AR19" s="8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382302380.678108</v>
      </c>
      <c r="AS19" s="46" t="n">
        <f aca="false">AQ19/AG77</f>
        <v>0.0826912988211658</v>
      </c>
      <c r="AT19" s="46" t="n">
        <f aca="false">AR19/AG77</f>
        <v>0.0555489263187817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1" t="n">
        <f aca="false">workers_and_wage_high!B7</f>
        <v>6521.17321865806</v>
      </c>
      <c r="BA19" s="43" t="n">
        <f aca="false">(AZ19-AZ18)/AZ18</f>
        <v>-0.0274955654189871</v>
      </c>
      <c r="BB19" s="11" t="n">
        <v>48.3571970243014</v>
      </c>
      <c r="BC19" s="48" t="n">
        <f aca="false">'Central scenario'!BC19</f>
        <v>10.7565894926318</v>
      </c>
      <c r="BD19" s="48" t="n">
        <f aca="false">'Central scenario'!BD19</f>
        <v>53.7354917706173</v>
      </c>
      <c r="BE19" s="43" t="n">
        <f aca="false">BD19/BD18-1</f>
        <v>-0.111272802241249</v>
      </c>
      <c r="BF19" s="7"/>
      <c r="BG19" s="7"/>
      <c r="BH19" s="43" t="n">
        <f aca="false">T26/AG26</f>
        <v>0.0144315611365092</v>
      </c>
      <c r="BI19" s="7" t="n">
        <f aca="false">BI18+1</f>
        <v>2030</v>
      </c>
      <c r="BJ19" s="43" t="n">
        <f aca="false">SUM(T74:T77)/AVERAGE(AG74:AG77)</f>
        <v>0.0564255768340014</v>
      </c>
      <c r="BK19" s="43" t="n">
        <f aca="false">SUM(P74:P77)/AVERAGE(AG74:AG77)</f>
        <v>0.0109357132339156</v>
      </c>
      <c r="BL19" s="43" t="n">
        <f aca="false">SUM(D74:D77)/AVERAGE(AG74:AG77)</f>
        <v>0.0748445200062759</v>
      </c>
      <c r="BM19" s="43" t="n">
        <f aca="false">(SUM(H74:H77)+SUM(J74:J77))/AVERAGE(AG74:AG77)</f>
        <v>0.00734383054045921</v>
      </c>
      <c r="BN19" s="45" t="n">
        <f aca="false">AL19-BM19</f>
        <v>-0.0366984869466493</v>
      </c>
      <c r="BO19" s="26" t="n">
        <f aca="false">BM19+BL19</f>
        <v>0.0821883505467351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5" t="n">
        <f aca="false">'High pensions'!Q20</f>
        <v>97784354.1565613</v>
      </c>
      <c r="E20" s="8"/>
      <c r="F20" s="55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8" t="n">
        <f aca="false">'High pensions'!W20</f>
        <v>0</v>
      </c>
      <c r="K20" s="8"/>
      <c r="L20" s="55" t="n">
        <f aca="false">'High pensions'!N20</f>
        <v>2477813.00409058</v>
      </c>
      <c r="M20" s="42"/>
      <c r="N20" s="55" t="n">
        <f aca="false">'High pensions'!L20</f>
        <v>730249.346840899</v>
      </c>
      <c r="O20" s="8"/>
      <c r="P20" s="55" t="n">
        <f aca="false">'High pensions'!X20</f>
        <v>16874999.9051819</v>
      </c>
      <c r="Q20" s="42"/>
      <c r="R20" s="55" t="n">
        <f aca="false">'High SIPA income'!G15</f>
        <v>19133197.3149889</v>
      </c>
      <c r="S20" s="42"/>
      <c r="T20" s="55" t="n">
        <f aca="false">'High SIPA income'!J15</f>
        <v>73157438.2405979</v>
      </c>
      <c r="U20" s="8"/>
      <c r="V20" s="55" t="n">
        <f aca="false">'High SIPA income'!F15</f>
        <v>144189.0349691</v>
      </c>
      <c r="W20" s="42"/>
      <c r="X20" s="55" t="n">
        <f aca="false">'High SIPA income'!M15</f>
        <v>362161.284990085</v>
      </c>
      <c r="Y20" s="8"/>
      <c r="Z20" s="8" t="n">
        <f aca="false">R20+V20-N20-L20-F20</f>
        <v>-1704139.86433135</v>
      </c>
      <c r="AA20" s="8"/>
      <c r="AB20" s="8" t="n">
        <f aca="false">T20-P20-D20</f>
        <v>-41501915.8211453</v>
      </c>
      <c r="AC20" s="23"/>
      <c r="AD20" s="8" t="n">
        <f aca="false">'Central scenario'!AD20</f>
        <v>8527628825.27803</v>
      </c>
      <c r="AE20" s="8" t="n">
        <f aca="false">'Central scenario'!AE20</f>
        <v>694382.475776231</v>
      </c>
      <c r="AF20" s="8" t="n">
        <f aca="false">'Central scenario'!AF20</f>
        <v>155.88165151</v>
      </c>
      <c r="AG20" s="8" t="n">
        <f aca="false">'Central scenario'!AG20</f>
        <v>5066609175.78067</v>
      </c>
      <c r="AH20" s="8"/>
      <c r="AI20" s="8"/>
      <c r="AJ20" s="43" t="n">
        <f aca="false">AB20/AG20</f>
        <v>-0.00819126054157327</v>
      </c>
      <c r="AK20" s="44" t="n">
        <f aca="false">AK19+1</f>
        <v>2031</v>
      </c>
      <c r="AL20" s="45" t="n">
        <f aca="false">SUM(AB78:AB81)/AVERAGE(AG78:AG81)</f>
        <v>-0.0274103855608647</v>
      </c>
      <c r="AM20" s="8" t="n">
        <f aca="false">'Central scenario'!AM20</f>
        <v>8873587.4679367</v>
      </c>
      <c r="AN20" s="45" t="n">
        <f aca="false">AM20/AVERAGE(AG78:AG81)</f>
        <v>0.00126188123490284</v>
      </c>
      <c r="AO20" s="45" t="n">
        <f aca="false">'GDP evolution by scenario'!M77</f>
        <v>0.0308858326205061</v>
      </c>
      <c r="AP20" s="45"/>
      <c r="AQ20" s="8" t="n">
        <f aca="false">AQ19*(1+AO20)</f>
        <v>586680587.191695</v>
      </c>
      <c r="AR20" s="8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385111595.879742</v>
      </c>
      <c r="AS20" s="46" t="n">
        <f aca="false">AQ20/AG81</f>
        <v>0.0827478544738847</v>
      </c>
      <c r="AT20" s="46" t="n">
        <f aca="false">AR20/AG81</f>
        <v>0.0543177309557882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1" t="n">
        <f aca="false">workers_and_wage_high!B8</f>
        <v>6554.01964535573</v>
      </c>
      <c r="BA20" s="43" t="n">
        <f aca="false">(AZ20-AZ19)/AZ19</f>
        <v>0.00503688916032643</v>
      </c>
      <c r="BB20" s="11" t="n">
        <v>51.1559235498969</v>
      </c>
      <c r="BC20" s="48" t="n">
        <f aca="false">'Central scenario'!BC20</f>
        <v>11.0036892295276</v>
      </c>
      <c r="BD20" s="48" t="n">
        <f aca="false">'Central scenario'!BD20</f>
        <v>56.6577681646607</v>
      </c>
      <c r="BE20" s="43" t="n">
        <f aca="false">BD20/BD19-1</f>
        <v>0.054382611896767</v>
      </c>
      <c r="BF20" s="7"/>
      <c r="BG20" s="7"/>
      <c r="BH20" s="43" t="n">
        <f aca="false">T27/AG27</f>
        <v>0.0155275560321386</v>
      </c>
      <c r="BI20" s="7" t="n">
        <f aca="false">BI19+1</f>
        <v>2031</v>
      </c>
      <c r="BJ20" s="43" t="n">
        <f aca="false">SUM(T78:T81)/AVERAGE(AG78:AG81)</f>
        <v>0.0570079960130422</v>
      </c>
      <c r="BK20" s="43" t="n">
        <f aca="false">SUM(P78:P81)/AVERAGE(AG78:AG81)</f>
        <v>0.0105577404287311</v>
      </c>
      <c r="BL20" s="43" t="n">
        <f aca="false">SUM(D78:D81)/AVERAGE(AG78:AG81)</f>
        <v>0.0738606411451758</v>
      </c>
      <c r="BM20" s="43" t="n">
        <f aca="false">(SUM(H78:H81)+SUM(J78:J81))/AVERAGE(AG78:AG81)</f>
        <v>0.00787171877696548</v>
      </c>
      <c r="BN20" s="45" t="n">
        <f aca="false">AL20-BM20</f>
        <v>-0.0352821043378302</v>
      </c>
      <c r="BO20" s="26" t="n">
        <f aca="false">BM20+BL20</f>
        <v>0.0817323599221413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5" t="n">
        <f aca="false">'High pensions'!Q21</f>
        <v>106824539.398652</v>
      </c>
      <c r="E21" s="8"/>
      <c r="F21" s="55" t="n">
        <f aca="false">'High pensions'!I21</f>
        <v>19416624.5418147</v>
      </c>
      <c r="G21" s="55" t="n">
        <f aca="false">'High pensions'!K21</f>
        <v>36324.8440125154</v>
      </c>
      <c r="H21" s="55" t="n">
        <f aca="false">'High pensions'!V21</f>
        <v>199848.574195181</v>
      </c>
      <c r="I21" s="56" t="n">
        <f aca="false">'High pensions'!M21</f>
        <v>1123.4487838923</v>
      </c>
      <c r="J21" s="55" t="n">
        <f aca="false">'High pensions'!W21</f>
        <v>6180.88373799569</v>
      </c>
      <c r="K21" s="8"/>
      <c r="L21" s="55" t="n">
        <f aca="false">'High pensions'!N21</f>
        <v>3910348.4398605</v>
      </c>
      <c r="M21" s="42"/>
      <c r="N21" s="55" t="n">
        <f aca="false">'High pensions'!L21</f>
        <v>800543.016671509</v>
      </c>
      <c r="O21" s="8"/>
      <c r="P21" s="55" t="n">
        <f aca="false">'High pensions'!X21</f>
        <v>24695168.1228014</v>
      </c>
      <c r="Q21" s="42"/>
      <c r="R21" s="55" t="n">
        <f aca="false">'High SIPA income'!G16</f>
        <v>22467624.3804735</v>
      </c>
      <c r="S21" s="42"/>
      <c r="T21" s="55" t="n">
        <f aca="false">'High SIPA income'!J16</f>
        <v>85906909.1259406</v>
      </c>
      <c r="U21" s="8"/>
      <c r="V21" s="55" t="n">
        <f aca="false">'High SIPA income'!F16</f>
        <v>151268.17202623</v>
      </c>
      <c r="W21" s="42"/>
      <c r="X21" s="55" t="n">
        <f aca="false">'High SIPA income'!M16</f>
        <v>379942.036305749</v>
      </c>
      <c r="Y21" s="8"/>
      <c r="Z21" s="8" t="n">
        <f aca="false">R21+V21-N21-L21-F21</f>
        <v>-1508623.44584693</v>
      </c>
      <c r="AA21" s="8"/>
      <c r="AB21" s="8" t="n">
        <f aca="false">T21-P21-D21</f>
        <v>-45612798.3955123</v>
      </c>
      <c r="AC21" s="23"/>
      <c r="AD21" s="8" t="n">
        <f aca="false">'Central scenario'!AD21</f>
        <v>8963807873.58243</v>
      </c>
      <c r="AE21" s="8" t="n">
        <f aca="false">'Central scenario'!AE21</f>
        <v>693173.549347058</v>
      </c>
      <c r="AF21" s="8" t="n">
        <f aca="false">'Central scenario'!AF21</f>
        <v>164.01000929</v>
      </c>
      <c r="AG21" s="8" t="n">
        <f aca="false">'Central scenario'!AG21</f>
        <v>5057788161.49449</v>
      </c>
      <c r="AH21" s="8"/>
      <c r="AI21" s="8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-0.0261426560856596</v>
      </c>
      <c r="AM21" s="8" t="n">
        <f aca="false">'Central scenario'!AM21</f>
        <v>8126011.66426731</v>
      </c>
      <c r="AN21" s="45" t="n">
        <f aca="false">AM21/AVERAGE(AG82:AG85)</f>
        <v>0.00113125109282253</v>
      </c>
      <c r="AO21" s="45" t="n">
        <f aca="false">'GDP evolution by scenario'!M81</f>
        <v>0.0214983682117971</v>
      </c>
      <c r="AP21" s="45"/>
      <c r="AQ21" s="8" t="n">
        <f aca="false">AQ20*(1+AO21)</f>
        <v>599293262.477855</v>
      </c>
      <c r="AR21" s="8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385185093.61427</v>
      </c>
      <c r="AS21" s="46" t="n">
        <f aca="false">AQ21/AG85</f>
        <v>0.0826328054763176</v>
      </c>
      <c r="AT21" s="46" t="n">
        <f aca="false">AR21/AG85</f>
        <v>0.0531107671416233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1" t="n">
        <f aca="false">workers_and_wage_high!B9</f>
        <v>6660.1842529205</v>
      </c>
      <c r="BA21" s="43" t="n">
        <f aca="false">(AZ21-AZ20)/AZ20</f>
        <v>0.0161983962986744</v>
      </c>
      <c r="BB21" s="11" t="n">
        <v>53.9018151544903</v>
      </c>
      <c r="BC21" s="48" t="n">
        <f aca="false">'Central scenario'!BC21</f>
        <v>11.5144882480255</v>
      </c>
      <c r="BD21" s="48" t="n">
        <f aca="false">'Central scenario'!BD21</f>
        <v>59.6590592785031</v>
      </c>
      <c r="BE21" s="43" t="n">
        <f aca="false">BD21/BD20-1</f>
        <v>0.0529722791960301</v>
      </c>
      <c r="BH21" s="43" t="n">
        <f aca="false">T28/AG28</f>
        <v>0.0137500251413985</v>
      </c>
      <c r="BI21" s="7" t="n">
        <f aca="false">BI20+1</f>
        <v>2032</v>
      </c>
      <c r="BJ21" s="43" t="n">
        <f aca="false">SUM(T82:T85)/AVERAGE(AG82:AG85)</f>
        <v>0.0572881787668268</v>
      </c>
      <c r="BK21" s="43" t="n">
        <f aca="false">SUM(P82:P85)/AVERAGE(AG82:AG85)</f>
        <v>0.0101590208238934</v>
      </c>
      <c r="BL21" s="43" t="n">
        <f aca="false">SUM(D82:D85)/AVERAGE(AG82:AG85)</f>
        <v>0.073271814028593</v>
      </c>
      <c r="BM21" s="43" t="n">
        <f aca="false">(SUM(H82:H85)+SUM(J82:J85))/AVERAGE(AG82:AG85)</f>
        <v>0.00866848635778425</v>
      </c>
      <c r="BN21" s="45" t="n">
        <f aca="false">AL21-BM21</f>
        <v>-0.0348111424434438</v>
      </c>
      <c r="BO21" s="26" t="n">
        <f aca="false">BM21+BL21</f>
        <v>0.0819403003863773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4" t="n">
        <f aca="false">'High pensions'!Q22</f>
        <v>102020428.177735</v>
      </c>
      <c r="E22" s="6"/>
      <c r="F22" s="54" t="n">
        <f aca="false">'High pensions'!I22</f>
        <v>18543420.4600675</v>
      </c>
      <c r="G22" s="54" t="n">
        <f aca="false">'High pensions'!K22</f>
        <v>66682.1496075563</v>
      </c>
      <c r="H22" s="54" t="n">
        <f aca="false">'High pensions'!V22</f>
        <v>366865.512725902</v>
      </c>
      <c r="I22" s="54" t="n">
        <f aca="false">'High pensions'!M22</f>
        <v>2062.3345239451</v>
      </c>
      <c r="J22" s="54" t="n">
        <f aca="false">'High pensions'!W22</f>
        <v>11346.356063688</v>
      </c>
      <c r="K22" s="6"/>
      <c r="L22" s="54" t="n">
        <f aca="false">'High pensions'!N22</f>
        <v>4299591.36744104</v>
      </c>
      <c r="M22" s="35"/>
      <c r="N22" s="54" t="n">
        <f aca="false">'High pensions'!L22</f>
        <v>765007.80687156</v>
      </c>
      <c r="O22" s="6"/>
      <c r="P22" s="54" t="n">
        <f aca="false">'High pensions'!X22</f>
        <v>26519447.2846624</v>
      </c>
      <c r="Q22" s="35"/>
      <c r="R22" s="54" t="n">
        <f aca="false">'High SIPA income'!G17</f>
        <v>19431210.5031189</v>
      </c>
      <c r="S22" s="35"/>
      <c r="T22" s="54" t="n">
        <f aca="false">'High SIPA income'!J17</f>
        <v>74296917.4947224</v>
      </c>
      <c r="U22" s="6"/>
      <c r="V22" s="54" t="n">
        <f aca="false">'High SIPA income'!F17</f>
        <v>123378.287154311</v>
      </c>
      <c r="W22" s="35"/>
      <c r="X22" s="54" t="n">
        <f aca="false">'High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23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-0.0244382243351958</v>
      </c>
      <c r="AM22" s="6" t="n">
        <f aca="false">'Central scenario'!AM22</f>
        <v>7406781.38079157</v>
      </c>
      <c r="AN22" s="38" t="n">
        <f aca="false">AM22/AVERAGE(AG86:AG89)</f>
        <v>0.00100381541169087</v>
      </c>
      <c r="AO22" s="38" t="n">
        <f aca="false">'GDP evolution by scenario'!M85</f>
        <v>0.0272052664977798</v>
      </c>
      <c r="AP22" s="38"/>
      <c r="AQ22" s="6" t="n">
        <f aca="false">AQ21*(1+AO22)</f>
        <v>615597195.393889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388165467.193633</v>
      </c>
      <c r="AS22" s="39" t="n">
        <f aca="false">AQ22/AG89</f>
        <v>0.0824531882208017</v>
      </c>
      <c r="AT22" s="39" t="n">
        <f aca="false">AR22/AG89</f>
        <v>0.0519909456488888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0" t="n">
        <f aca="false">workers_and_wage_high!B10</f>
        <v>6744.03429129675</v>
      </c>
      <c r="BA22" s="36" t="n">
        <f aca="false">(AZ22-AZ21)/AZ21</f>
        <v>0.0125897475493237</v>
      </c>
      <c r="BB22" s="10" t="n">
        <v>54.5536421818645</v>
      </c>
      <c r="BC22" s="41" t="n">
        <f aca="false">'Central scenario'!BC22</f>
        <v>12.4947600115723</v>
      </c>
      <c r="BD22" s="41" t="n">
        <f aca="false">'Central scenario'!BD22</f>
        <v>60.8010221876507</v>
      </c>
      <c r="BE22" s="36" t="n">
        <f aca="false">BD22/BD21-1</f>
        <v>0.0191414836733619</v>
      </c>
      <c r="BF22" s="5"/>
      <c r="BG22" s="5"/>
      <c r="BH22" s="36" t="n">
        <f aca="false">T29/AG29</f>
        <v>0.0153311671628901</v>
      </c>
      <c r="BI22" s="5" t="n">
        <f aca="false">BI21+1</f>
        <v>2033</v>
      </c>
      <c r="BJ22" s="36" t="n">
        <f aca="false">SUM(T86:T89)/AVERAGE(AG86:AG89)</f>
        <v>0.0576706673815203</v>
      </c>
      <c r="BK22" s="36" t="n">
        <f aca="false">SUM(P86:P89)/AVERAGE(AG86:AG89)</f>
        <v>0.0099472189111417</v>
      </c>
      <c r="BL22" s="36" t="n">
        <f aca="false">SUM(D86:D89)/AVERAGE(AG86:AG89)</f>
        <v>0.0721616728055744</v>
      </c>
      <c r="BM22" s="36" t="n">
        <f aca="false">(SUM(H86:H89)+SUM(J86:J89))/AVERAGE(AG86:AG89)</f>
        <v>0.00941882737322172</v>
      </c>
      <c r="BN22" s="38" t="n">
        <f aca="false">AL22-BM22</f>
        <v>-0.0338570517084175</v>
      </c>
      <c r="BO22" s="26" t="n">
        <f aca="false">BM22+BL22</f>
        <v>0.0815805001787961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5" t="n">
        <f aca="false">'High pensions'!Q23</f>
        <v>108855914.208479</v>
      </c>
      <c r="E23" s="8"/>
      <c r="F23" s="55" t="n">
        <f aca="false">'High pensions'!I23</f>
        <v>19785850.9593416</v>
      </c>
      <c r="G23" s="55" t="n">
        <f aca="false">'High pensions'!K23</f>
        <v>102244.218065323</v>
      </c>
      <c r="H23" s="55" t="n">
        <f aca="false">'High pensions'!V23</f>
        <v>562517.520874029</v>
      </c>
      <c r="I23" s="55" t="n">
        <f aca="false">'High pensions'!M23</f>
        <v>3162.192311299</v>
      </c>
      <c r="J23" s="55" t="n">
        <f aca="false">'High pensions'!W23</f>
        <v>17397.4490991987</v>
      </c>
      <c r="K23" s="8"/>
      <c r="L23" s="55" t="n">
        <f aca="false">'High pensions'!N23</f>
        <v>3939404.98436416</v>
      </c>
      <c r="M23" s="42"/>
      <c r="N23" s="55" t="n">
        <f aca="false">'High pensions'!L23</f>
        <v>818497.026508197</v>
      </c>
      <c r="O23" s="8"/>
      <c r="P23" s="55" t="n">
        <f aca="false">'High pensions'!X23</f>
        <v>24944720.335192</v>
      </c>
      <c r="Q23" s="42"/>
      <c r="R23" s="55" t="n">
        <f aca="false">'High SIPA income'!G18</f>
        <v>23254020.5835423</v>
      </c>
      <c r="S23" s="42"/>
      <c r="T23" s="55" t="n">
        <f aca="false">'High SIPA income'!J18</f>
        <v>88913763.1666697</v>
      </c>
      <c r="U23" s="8"/>
      <c r="V23" s="55" t="n">
        <f aca="false">'High SIPA income'!F18</f>
        <v>131002.673091904</v>
      </c>
      <c r="W23" s="42"/>
      <c r="X23" s="55" t="n">
        <f aca="false">'High SIPA income'!M18</f>
        <v>329040.945688189</v>
      </c>
      <c r="Y23" s="8"/>
      <c r="Z23" s="8" t="n">
        <f aca="false">R23+V23-N23-L23-F23</f>
        <v>-1158729.71357976</v>
      </c>
      <c r="AA23" s="8"/>
      <c r="AB23" s="8" t="n">
        <f aca="false">T23-P23-D23</f>
        <v>-44886871.3770016</v>
      </c>
      <c r="AC23" s="23"/>
      <c r="AD23" s="8" t="n">
        <f aca="false">'Central scenario'!AD23</f>
        <v>10602469309.9181</v>
      </c>
      <c r="AE23" s="8" t="n">
        <f aca="false">'Central scenario'!AE23</f>
        <v>776515.900508657</v>
      </c>
      <c r="AF23" s="8" t="n">
        <f aca="false">'Central scenario'!AF23</f>
        <v>183.45579241</v>
      </c>
      <c r="AG23" s="8" t="n">
        <f aca="false">'Central scenario'!AG23</f>
        <v>5665901320.8228</v>
      </c>
      <c r="AH23" s="8"/>
      <c r="AI23" s="8"/>
      <c r="AJ23" s="43" t="n">
        <f aca="false">AB23/AG23</f>
        <v>-0.00792228258759776</v>
      </c>
      <c r="AK23" s="44" t="n">
        <f aca="false">AK22+1</f>
        <v>2034</v>
      </c>
      <c r="AL23" s="45" t="n">
        <f aca="false">SUM(AB90:AB93)/AVERAGE(AG90:AG93)</f>
        <v>-0.0224919918397381</v>
      </c>
      <c r="AM23" s="8" t="n">
        <f aca="false">'Central scenario'!AM23</f>
        <v>6738583.40306814</v>
      </c>
      <c r="AN23" s="45" t="n">
        <f aca="false">AM23/AVERAGE(AG90:AG93)</f>
        <v>0.00088461767276824</v>
      </c>
      <c r="AO23" s="45" t="n">
        <f aca="false">'GDP evolution by scenario'!M89</f>
        <v>0.0323746445293176</v>
      </c>
      <c r="AP23" s="45"/>
      <c r="AQ23" s="8" t="n">
        <f aca="false">AQ22*(1+AO23)</f>
        <v>635526935.768011</v>
      </c>
      <c r="AR23" s="8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393894188.366876</v>
      </c>
      <c r="AS23" s="46" t="n">
        <f aca="false">AQ23/AG93</f>
        <v>0.0826305549133511</v>
      </c>
      <c r="AT23" s="46" t="n">
        <f aca="false">AR23/AG93</f>
        <v>0.0512137149978802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1" t="n">
        <f aca="false">workers_and_wage_high!B11</f>
        <v>6741.66175252587</v>
      </c>
      <c r="BA23" s="43" t="n">
        <f aca="false">(AZ23-AZ22)/AZ22</f>
        <v>-0.000351798147577903</v>
      </c>
      <c r="BB23" s="11" t="n">
        <v>49.9198466641054</v>
      </c>
      <c r="BC23" s="48" t="n">
        <f aca="false">'Central scenario'!BC23</f>
        <v>10.7610894199697</v>
      </c>
      <c r="BD23" s="48" t="n">
        <f aca="false">'Central scenario'!BD23</f>
        <v>55.3003913740903</v>
      </c>
      <c r="BE23" s="43" t="n">
        <f aca="false">BD23/BD22-1</f>
        <v>-0.0904693805407375</v>
      </c>
      <c r="BF23" s="7"/>
      <c r="BG23" s="7"/>
      <c r="BH23" s="43" t="n">
        <f aca="false">T30/AG30</f>
        <v>0.0123300316257805</v>
      </c>
      <c r="BI23" s="7" t="n">
        <f aca="false">BI22+1</f>
        <v>2034</v>
      </c>
      <c r="BJ23" s="43" t="n">
        <f aca="false">SUM(T90:T93)/AVERAGE(AG90:AG93)</f>
        <v>0.0582219234025765</v>
      </c>
      <c r="BK23" s="43" t="n">
        <f aca="false">SUM(P90:P93)/AVERAGE(AG90:AG93)</f>
        <v>0.00939127491905271</v>
      </c>
      <c r="BL23" s="43" t="n">
        <f aca="false">SUM(D90:D93)/AVERAGE(AG90:AG93)</f>
        <v>0.0713226403232619</v>
      </c>
      <c r="BM23" s="43" t="n">
        <f aca="false">(SUM(H90:H93)+SUM(J90:J93))/AVERAGE(AG90:AG93)</f>
        <v>0.00977578894830327</v>
      </c>
      <c r="BN23" s="45" t="n">
        <f aca="false">AL23-BM23</f>
        <v>-0.0322677807880414</v>
      </c>
      <c r="BO23" s="26" t="n">
        <f aca="false">BM23+BL23</f>
        <v>0.0810984292715652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5" t="n">
        <f aca="false">'High pensions'!Q24</f>
        <v>104302964.881111</v>
      </c>
      <c r="E24" s="8"/>
      <c r="F24" s="55" t="n">
        <f aca="false">'High pensions'!I24</f>
        <v>18958298.5248067</v>
      </c>
      <c r="G24" s="55" t="n">
        <f aca="false">'High pensions'!K24</f>
        <v>148476.22300635</v>
      </c>
      <c r="H24" s="55" t="n">
        <f aca="false">'High pensions'!V24</f>
        <v>816872.371412835</v>
      </c>
      <c r="I24" s="55" t="n">
        <f aca="false">'High pensions'!M24</f>
        <v>4592.04813421701</v>
      </c>
      <c r="J24" s="55" t="n">
        <f aca="false">'High pensions'!W24</f>
        <v>25264.0939612217</v>
      </c>
      <c r="K24" s="8"/>
      <c r="L24" s="55" t="n">
        <f aca="false">'High pensions'!N24</f>
        <v>3599614.55233288</v>
      </c>
      <c r="M24" s="42"/>
      <c r="N24" s="55" t="n">
        <f aca="false">'High pensions'!L24</f>
        <v>785462.55747468</v>
      </c>
      <c r="O24" s="8"/>
      <c r="P24" s="55" t="n">
        <f aca="false">'High pensions'!X24</f>
        <v>22999800.2662076</v>
      </c>
      <c r="Q24" s="42"/>
      <c r="R24" s="55" t="n">
        <f aca="false">'High SIPA income'!G19</f>
        <v>20589537.4390246</v>
      </c>
      <c r="S24" s="42"/>
      <c r="T24" s="55" t="n">
        <f aca="false">'High SIPA income'!J19</f>
        <v>78725880.9283226</v>
      </c>
      <c r="U24" s="8"/>
      <c r="V24" s="55" t="n">
        <f aca="false">'High SIPA income'!F19</f>
        <v>137459.026655012</v>
      </c>
      <c r="W24" s="42"/>
      <c r="X24" s="55" t="n">
        <f aca="false">'High SIPA income'!M19</f>
        <v>345257.444420333</v>
      </c>
      <c r="Y24" s="8"/>
      <c r="Z24" s="8" t="n">
        <f aca="false">R24+V24-N24-L24-F24</f>
        <v>-2616379.16893461</v>
      </c>
      <c r="AA24" s="8"/>
      <c r="AB24" s="8" t="n">
        <f aca="false">T24-P24-D24</f>
        <v>-48576884.2189956</v>
      </c>
      <c r="AC24" s="23"/>
      <c r="AD24" s="8" t="n">
        <f aca="false">'Central scenario'!AD24</f>
        <v>11070090101.6518</v>
      </c>
      <c r="AE24" s="8" t="n">
        <f aca="false">'Central scenario'!AE24</f>
        <v>720893.647491077</v>
      </c>
      <c r="AF24" s="8" t="n">
        <f aca="false">'Central scenario'!AF24</f>
        <v>191.50871929</v>
      </c>
      <c r="AG24" s="8" t="n">
        <f aca="false">'Central scenario'!AG24</f>
        <v>5260049751.4821</v>
      </c>
      <c r="AH24" s="8"/>
      <c r="AI24" s="8"/>
      <c r="AJ24" s="43" t="n">
        <f aca="false">AB24/AG24</f>
        <v>-0.00923506174163246</v>
      </c>
      <c r="AK24" s="44" t="n">
        <f aca="false">AK23+1</f>
        <v>2035</v>
      </c>
      <c r="AL24" s="45" t="n">
        <f aca="false">SUM(AB94:AB97)/AVERAGE(AG94:AG97)</f>
        <v>-0.0225739120400964</v>
      </c>
      <c r="AM24" s="8" t="n">
        <f aca="false">'Central scenario'!AM24</f>
        <v>6098422.29766839</v>
      </c>
      <c r="AN24" s="45" t="n">
        <f aca="false">AM24/AVERAGE(AG94:AG97)</f>
        <v>0.000784635634441673</v>
      </c>
      <c r="AO24" s="45" t="n">
        <f aca="false">'GDP evolution by scenario'!M93</f>
        <v>0.020320165885229</v>
      </c>
      <c r="AP24" s="45"/>
      <c r="AQ24" s="8" t="n">
        <f aca="false">AQ23*(1+AO24)</f>
        <v>648440948.527349</v>
      </c>
      <c r="AR24" s="8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395743170.508331</v>
      </c>
      <c r="AS24" s="46" t="n">
        <f aca="false">AQ24/AG97</f>
        <v>0.0825868535477738</v>
      </c>
      <c r="AT24" s="46" t="n">
        <f aca="false">AR24/AG97</f>
        <v>0.0504027133689333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1" t="n">
        <f aca="false">workers_and_wage_high!B12</f>
        <v>6886.42921069284</v>
      </c>
      <c r="BA24" s="43" t="n">
        <f aca="false">(AZ24-AZ23)/AZ23</f>
        <v>0.0214735570369917</v>
      </c>
      <c r="BB24" s="11" t="n">
        <v>50.6467141402216</v>
      </c>
      <c r="BC24" s="48" t="n">
        <f aca="false">'Central scenario'!BC24</f>
        <v>11.1261459164056</v>
      </c>
      <c r="BD24" s="48" t="n">
        <f aca="false">'Central scenario'!BD24</f>
        <v>56.2097870984244</v>
      </c>
      <c r="BE24" s="43" t="n">
        <f aca="false">BD24/BD23-1</f>
        <v>0.0164446525917397</v>
      </c>
      <c r="BF24" s="7"/>
      <c r="BG24" s="7"/>
      <c r="BH24" s="43" t="n">
        <f aca="false">T31/AG31</f>
        <v>0.0129428597923808</v>
      </c>
      <c r="BI24" s="7" t="n">
        <f aca="false">BI23+1</f>
        <v>2035</v>
      </c>
      <c r="BJ24" s="43" t="n">
        <f aca="false">SUM(T94:T97)/AVERAGE(AG94:AG97)</f>
        <v>0.0584656196714866</v>
      </c>
      <c r="BK24" s="43" t="n">
        <f aca="false">SUM(P94:P97)/AVERAGE(AG94:AG97)</f>
        <v>0.00932798996516835</v>
      </c>
      <c r="BL24" s="43" t="n">
        <f aca="false">SUM(D94:D97)/AVERAGE(AG94:AG97)</f>
        <v>0.0717115417464146</v>
      </c>
      <c r="BM24" s="43" t="n">
        <f aca="false">(SUM(H94:H97)+SUM(J94:J97))/AVERAGE(AG94:AG97)</f>
        <v>0.0100567106232452</v>
      </c>
      <c r="BN24" s="45" t="n">
        <f aca="false">AL24-BM24</f>
        <v>-0.0326306226633416</v>
      </c>
      <c r="BO24" s="26" t="n">
        <f aca="false">BM24+BL24</f>
        <v>0.0817682523696598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5" t="n">
        <f aca="false">'High pensions'!Q25</f>
        <v>113342542.856426</v>
      </c>
      <c r="E25" s="8"/>
      <c r="F25" s="55" t="n">
        <f aca="false">'High pensions'!I25</f>
        <v>20601348.8253387</v>
      </c>
      <c r="G25" s="55" t="n">
        <f aca="false">'High pensions'!K25</f>
        <v>189845.474762486</v>
      </c>
      <c r="H25" s="55" t="n">
        <f aca="false">'High pensions'!V25</f>
        <v>1044473.78867251</v>
      </c>
      <c r="I25" s="55" t="n">
        <f aca="false">'High pensions'!M25</f>
        <v>5871.509528736</v>
      </c>
      <c r="J25" s="55" t="n">
        <f aca="false">'High pensions'!W25</f>
        <v>32303.3130517235</v>
      </c>
      <c r="K25" s="8"/>
      <c r="L25" s="55" t="n">
        <f aca="false">'High pensions'!N25</f>
        <v>4012507.36812272</v>
      </c>
      <c r="M25" s="42"/>
      <c r="N25" s="55" t="n">
        <f aca="false">'High pensions'!L25</f>
        <v>856204.006193865</v>
      </c>
      <c r="O25" s="8"/>
      <c r="P25" s="55" t="n">
        <f aca="false">'High pensions'!X25</f>
        <v>25531501.6289022</v>
      </c>
      <c r="Q25" s="42"/>
      <c r="R25" s="55" t="n">
        <f aca="false">'High SIPA income'!G20</f>
        <v>24347324.2300167</v>
      </c>
      <c r="S25" s="42"/>
      <c r="T25" s="55" t="n">
        <f aca="false">'High SIPA income'!J20</f>
        <v>93094104.4174502</v>
      </c>
      <c r="U25" s="8"/>
      <c r="V25" s="55" t="n">
        <f aca="false">'High SIPA income'!F20</f>
        <v>143698.094559182</v>
      </c>
      <c r="W25" s="42"/>
      <c r="X25" s="55" t="n">
        <f aca="false">'High SIPA income'!M20</f>
        <v>360928.184222419</v>
      </c>
      <c r="Y25" s="8"/>
      <c r="Z25" s="8" t="n">
        <f aca="false">R25+V25-N25-L25-F25</f>
        <v>-979037.875079445</v>
      </c>
      <c r="AA25" s="8"/>
      <c r="AB25" s="8" t="n">
        <f aca="false">T25-P25-D25</f>
        <v>-45779940.0678778</v>
      </c>
      <c r="AC25" s="23"/>
      <c r="AD25" s="8" t="n">
        <f aca="false">'Central scenario'!AD25</f>
        <v>11699507791.7232</v>
      </c>
      <c r="AE25" s="8" t="n">
        <f aca="false">'Central scenario'!AE25</f>
        <v>724273.578733216</v>
      </c>
      <c r="AF25" s="8" t="n">
        <f aca="false">'Central scenario'!AF25</f>
        <v>200.87293846</v>
      </c>
      <c r="AG25" s="8" t="n">
        <f aca="false">'Central scenario'!AG25</f>
        <v>5284711650.71247</v>
      </c>
      <c r="AH25" s="8"/>
      <c r="AI25" s="8"/>
      <c r="AJ25" s="43" t="n">
        <f aca="false">AB25/AG25</f>
        <v>-0.00866271295269362</v>
      </c>
      <c r="AK25" s="44" t="n">
        <f aca="false">AK24+1</f>
        <v>2036</v>
      </c>
      <c r="AL25" s="45" t="n">
        <f aca="false">SUM(AB98:AB101)/AVERAGE(AG98:AG101)</f>
        <v>-0.0209757834834172</v>
      </c>
      <c r="AM25" s="8" t="n">
        <f aca="false">'Central scenario'!AM25</f>
        <v>5493111.4769607</v>
      </c>
      <c r="AN25" s="45" t="n">
        <f aca="false">AM25/AVERAGE(AG98:AG101)</f>
        <v>0.000686744209967187</v>
      </c>
      <c r="AO25" s="45" t="n">
        <f aca="false">'GDP evolution by scenario'!M97</f>
        <v>0.0291387698765939</v>
      </c>
      <c r="AP25" s="45"/>
      <c r="AQ25" s="8" t="n">
        <f aca="false">AQ24*(1+AO25)</f>
        <v>667335720.105047</v>
      </c>
      <c r="AR25" s="8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401708546.670664</v>
      </c>
      <c r="AS25" s="46" t="n">
        <f aca="false">AQ25/AG101</f>
        <v>0.0825250270192745</v>
      </c>
      <c r="AT25" s="46" t="n">
        <f aca="false">AR25/AG101</f>
        <v>0.049676658493047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1" t="n">
        <f aca="false">workers_and_wage_high!B13</f>
        <v>6890.54533395775</v>
      </c>
      <c r="BA25" s="43" t="n">
        <f aca="false">(AZ25-AZ24)/AZ24</f>
        <v>0.000597715178501923</v>
      </c>
      <c r="BB25" s="11" t="n">
        <v>52.5759107757715</v>
      </c>
      <c r="BC25" s="48" t="n">
        <f aca="false">'Central scenario'!BC25</f>
        <v>11.7344517173055</v>
      </c>
      <c r="BD25" s="48" t="n">
        <f aca="false">'Central scenario'!BD25</f>
        <v>58.4431366344243</v>
      </c>
      <c r="BE25" s="43" t="n">
        <f aca="false">BD25/BD24-1</f>
        <v>0.0397323962833949</v>
      </c>
      <c r="BH25" s="43" t="n">
        <f aca="false">T32/AG32</f>
        <v>0.0124322421867107</v>
      </c>
      <c r="BI25" s="7" t="n">
        <f aca="false">BI24+1</f>
        <v>2036</v>
      </c>
      <c r="BJ25" s="43" t="n">
        <f aca="false">SUM(T98:T101)/AVERAGE(AG98:AG101)</f>
        <v>0.0588639349133864</v>
      </c>
      <c r="BK25" s="43" t="n">
        <f aca="false">SUM(P98:P101)/AVERAGE(AG98:AG101)</f>
        <v>0.00920103593444767</v>
      </c>
      <c r="BL25" s="43" t="n">
        <f aca="false">SUM(D98:D101)/AVERAGE(AG98:AG101)</f>
        <v>0.070638682462356</v>
      </c>
      <c r="BM25" s="43" t="n">
        <f aca="false">(SUM(H98:H101)+SUM(J98:J101))/AVERAGE(AG98:AG101)</f>
        <v>0.0104571730052149</v>
      </c>
      <c r="BN25" s="45" t="n">
        <f aca="false">AL25-BM25</f>
        <v>-0.031432956488632</v>
      </c>
      <c r="BO25" s="26" t="n">
        <f aca="false">BM25+BL25</f>
        <v>0.0810958554675708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4" t="n">
        <f aca="false">'High pensions'!Q26</f>
        <v>106694692.20664</v>
      </c>
      <c r="E26" s="6"/>
      <c r="F26" s="54" t="n">
        <f aca="false">'High pensions'!I26</f>
        <v>19393023.2776362</v>
      </c>
      <c r="G26" s="54" t="n">
        <f aca="false">'High pensions'!K26</f>
        <v>193632.468036018</v>
      </c>
      <c r="H26" s="54" t="n">
        <f aca="false">'High pensions'!V26</f>
        <v>1065308.70831983</v>
      </c>
      <c r="I26" s="54" t="n">
        <f aca="false">'High pensions'!M26</f>
        <v>5988.63303204201</v>
      </c>
      <c r="J26" s="54" t="n">
        <f aca="false">'High pensions'!W26</f>
        <v>32947.6920098929</v>
      </c>
      <c r="K26" s="6"/>
      <c r="L26" s="54" t="n">
        <f aca="false">'High pensions'!N26</f>
        <v>4266105.69710447</v>
      </c>
      <c r="M26" s="35"/>
      <c r="N26" s="54" t="n">
        <f aca="false">'High pensions'!L26</f>
        <v>808953.540091459</v>
      </c>
      <c r="O26" s="6"/>
      <c r="P26" s="54" t="n">
        <f aca="false">'High pensions'!X26</f>
        <v>26587466.4401902</v>
      </c>
      <c r="Q26" s="35"/>
      <c r="R26" s="54" t="n">
        <f aca="false">'High SIPA income'!G21</f>
        <v>19486260.1586379</v>
      </c>
      <c r="S26" s="35"/>
      <c r="T26" s="54" t="n">
        <f aca="false">'High SIPA income'!J21</f>
        <v>74507404.6238465</v>
      </c>
      <c r="U26" s="6"/>
      <c r="V26" s="54" t="n">
        <f aca="false">'High SIPA income'!F21</f>
        <v>129450.461885458</v>
      </c>
      <c r="W26" s="35"/>
      <c r="X26" s="54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-58774754.0229838</v>
      </c>
      <c r="AC26" s="23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-0.019955419920425</v>
      </c>
      <c r="AM26" s="6" t="n">
        <f aca="false">'Central scenario'!AM26</f>
        <v>4920541.96276278</v>
      </c>
      <c r="AN26" s="38" t="n">
        <f aca="false">AM26/AVERAGE(AG102:AG105)</f>
        <v>0.000601227399749443</v>
      </c>
      <c r="AO26" s="38" t="n">
        <f aca="false">'GDP evolution by scenario'!M101</f>
        <v>0.0231770003630507</v>
      </c>
      <c r="AP26" s="38"/>
      <c r="AQ26" s="6" t="n">
        <f aca="false">AQ25*(1+AO26)</f>
        <v>682802560.332199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406046350.184437</v>
      </c>
      <c r="AS26" s="39" t="n">
        <f aca="false">AQ26/AG105</f>
        <v>0.0829811935394215</v>
      </c>
      <c r="AT26" s="39" t="n">
        <f aca="false">AR26/AG105</f>
        <v>0.0493469309110931</v>
      </c>
      <c r="AU26" s="5"/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0" t="n">
        <f aca="false">workers_and_wage_high!B14</f>
        <v>6808.84926639221</v>
      </c>
      <c r="BA26" s="36" t="n">
        <f aca="false">(AZ26-AZ25)/AZ25</f>
        <v>-0.0118562557252077</v>
      </c>
      <c r="BB26" s="10" t="n">
        <v>51.3153715443761</v>
      </c>
      <c r="BC26" s="41" t="n">
        <f aca="false">'Central scenario'!BC26</f>
        <v>12.3076277148944</v>
      </c>
      <c r="BD26" s="41" t="n">
        <f aca="false">'Central scenario'!BD26</f>
        <v>57.4691854018233</v>
      </c>
      <c r="BE26" s="36" t="n">
        <f aca="false">BD26/BD25-1</f>
        <v>-0.0166649377273033</v>
      </c>
      <c r="BF26" s="5"/>
      <c r="BG26" s="5"/>
      <c r="BH26" s="36" t="n">
        <f aca="false">T33/AG33</f>
        <v>0.0165388326830169</v>
      </c>
      <c r="BI26" s="5" t="n">
        <f aca="false">BI25+1</f>
        <v>2037</v>
      </c>
      <c r="BJ26" s="36" t="n">
        <f aca="false">SUM(T102:T105)/AVERAGE(AG102:AG105)</f>
        <v>0.0592031732137359</v>
      </c>
      <c r="BK26" s="36" t="n">
        <f aca="false">SUM(P102:P105)/AVERAGE(AG102:AG105)</f>
        <v>0.00892260275680074</v>
      </c>
      <c r="BL26" s="36" t="n">
        <f aca="false">SUM(D102:D105)/AVERAGE(AG102:AG105)</f>
        <v>0.0702359903773602</v>
      </c>
      <c r="BM26" s="36" t="n">
        <f aca="false">(SUM(H102:H105)+SUM(J102:J105))/AVERAGE(AG102:AG105)</f>
        <v>0.0110233692259793</v>
      </c>
      <c r="BN26" s="38" t="n">
        <f aca="false">AL26-BM26</f>
        <v>-0.0309787891464043</v>
      </c>
      <c r="BO26" s="26" t="n">
        <f aca="false">BM26+BL26</f>
        <v>0.0812593596033395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8563147.80134706</v>
      </c>
      <c r="D27" s="55" t="n">
        <f aca="false">'High pensions'!Q27</f>
        <v>105717874.090704</v>
      </c>
      <c r="E27" s="8"/>
      <c r="F27" s="55" t="n">
        <f aca="false">'High pensions'!I27</f>
        <v>19215475.022249</v>
      </c>
      <c r="G27" s="55" t="n">
        <f aca="false">'High pensions'!K27</f>
        <v>211229.041623464</v>
      </c>
      <c r="H27" s="55" t="n">
        <f aca="false">'High pensions'!V27</f>
        <v>1162119.86436939</v>
      </c>
      <c r="I27" s="55" t="n">
        <f aca="false">'High pensions'!M27</f>
        <v>6532.85695742699</v>
      </c>
      <c r="J27" s="55" t="n">
        <f aca="false">'High pensions'!W27</f>
        <v>35941.8514753436</v>
      </c>
      <c r="K27" s="8"/>
      <c r="L27" s="55" t="n">
        <f aca="false">'High pensions'!N27</f>
        <v>3380805.35094116</v>
      </c>
      <c r="M27" s="42"/>
      <c r="N27" s="55" t="n">
        <f aca="false">'High pensions'!L27</f>
        <v>802325.932344474</v>
      </c>
      <c r="O27" s="8"/>
      <c r="P27" s="55" t="n">
        <f aca="false">'High pensions'!X27</f>
        <v>21957175.5930445</v>
      </c>
      <c r="Q27" s="42"/>
      <c r="R27" s="55" t="n">
        <f aca="false">'High SIPA income'!G22</f>
        <v>22133362.586404</v>
      </c>
      <c r="S27" s="42"/>
      <c r="T27" s="55" t="n">
        <f aca="false">'High SIPA income'!J22</f>
        <v>84628830.185278</v>
      </c>
      <c r="U27" s="8"/>
      <c r="V27" s="55" t="n">
        <f aca="false">'High SIPA income'!F22</f>
        <v>124241.716375217</v>
      </c>
      <c r="W27" s="42"/>
      <c r="X27" s="55" t="n">
        <f aca="false">'High SIPA income'!M22</f>
        <v>312059.37165378</v>
      </c>
      <c r="Y27" s="8"/>
      <c r="Z27" s="8" t="n">
        <f aca="false">R27+V27-N27-L27-F27</f>
        <v>-1141002.0027554</v>
      </c>
      <c r="AA27" s="8"/>
      <c r="AB27" s="8" t="n">
        <f aca="false">T27-P27-D27</f>
        <v>-43046219.498471</v>
      </c>
      <c r="AC27" s="23"/>
      <c r="AD27" s="8" t="n">
        <f aca="false">'Central scenario'!AD27</f>
        <v>14242781391.0506</v>
      </c>
      <c r="AE27" s="8" t="n">
        <f aca="false">'Central scenario'!AE27</f>
        <v>746958.681610849</v>
      </c>
      <c r="AF27" s="8" t="n">
        <f aca="false">'Central scenario'!AF27</f>
        <v>231.639850427105</v>
      </c>
      <c r="AG27" s="8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-0.00789804826287818</v>
      </c>
      <c r="AK27" s="44" t="n">
        <f aca="false">AK26+1</f>
        <v>2038</v>
      </c>
      <c r="AL27" s="45" t="n">
        <f aca="false">SUM(AB106:AB109)/AVERAGE(AG106:AG109)</f>
        <v>-0.0191512879546423</v>
      </c>
      <c r="AM27" s="8" t="n">
        <f aca="false">'Central scenario'!AM27</f>
        <v>4379286.21321994</v>
      </c>
      <c r="AN27" s="45" t="n">
        <f aca="false">AM27/AVERAGE(AG106:AG109)</f>
        <v>0.00052325051642112</v>
      </c>
      <c r="AO27" s="45" t="n">
        <f aca="false">'GDP evolution by scenario'!M105</f>
        <v>0.0226322600822964</v>
      </c>
      <c r="AP27" s="45"/>
      <c r="AQ27" s="8" t="n">
        <f aca="false">AQ26*(1+AO27)</f>
        <v>698255925.462495</v>
      </c>
      <c r="AR27" s="8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410811567.276549</v>
      </c>
      <c r="AS27" s="46" t="n">
        <f aca="false">AQ27/AG109</f>
        <v>0.0825978810241872</v>
      </c>
      <c r="AT27" s="46" t="n">
        <f aca="false">AR27/AG109</f>
        <v>0.048595599005899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1" t="n">
        <f aca="false">workers_and_wage_high!B15</f>
        <v>6722.87988857401</v>
      </c>
      <c r="BA27" s="43" t="n">
        <f aca="false">(AZ27-AZ26)/AZ26</f>
        <v>-0.0126261243941081</v>
      </c>
      <c r="BB27" s="11" t="n">
        <v>46.4292581733586</v>
      </c>
      <c r="BC27" s="48" t="n">
        <f aca="false">'Central scenario'!BC27</f>
        <v>10.7584829174465</v>
      </c>
      <c r="BD27" s="48" t="n">
        <f aca="false">'Central scenario'!BD27</f>
        <v>51.8084996320818</v>
      </c>
      <c r="BE27" s="43" t="n">
        <f aca="false">BD27/BD26-1</f>
        <v>-0.098499495515067</v>
      </c>
      <c r="BF27" s="7"/>
      <c r="BG27" s="7"/>
      <c r="BH27" s="43" t="n">
        <f aca="false">T34/AG34</f>
        <v>0.0127176914187272</v>
      </c>
      <c r="BI27" s="7" t="n">
        <f aca="false">BI26+1</f>
        <v>2038</v>
      </c>
      <c r="BJ27" s="43" t="n">
        <f aca="false">SUM(T106:T109)/AVERAGE(AG106:AG109)</f>
        <v>0.0597256616800617</v>
      </c>
      <c r="BK27" s="43" t="n">
        <f aca="false">SUM(P106:P109)/AVERAGE(AG106:AG109)</f>
        <v>0.00880714052238393</v>
      </c>
      <c r="BL27" s="43" t="n">
        <f aca="false">SUM(D106:D109)/AVERAGE(AG106:AG109)</f>
        <v>0.0700698091123201</v>
      </c>
      <c r="BM27" s="43" t="n">
        <f aca="false">(SUM(H106:H109)+SUM(J106:J109))/AVERAGE(AG106:AG109)</f>
        <v>0.011487289443308</v>
      </c>
      <c r="BN27" s="45" t="n">
        <f aca="false">AL27-BM27</f>
        <v>-0.0306385773979503</v>
      </c>
      <c r="BO27" s="26" t="n">
        <f aca="false">BM27+BL27</f>
        <v>0.0815570985556281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8132572.81673834</v>
      </c>
      <c r="D28" s="55" t="n">
        <f aca="false">'High pensions'!Q28</f>
        <v>100402133.539979</v>
      </c>
      <c r="E28" s="8"/>
      <c r="F28" s="55" t="n">
        <f aca="false">'High pensions'!I28</f>
        <v>18249276.2535378</v>
      </c>
      <c r="G28" s="55" t="n">
        <f aca="false">'High pensions'!K28</f>
        <v>227995.709527446</v>
      </c>
      <c r="H28" s="55" t="n">
        <f aca="false">'High pensions'!V28</f>
        <v>1254365.1242103</v>
      </c>
      <c r="I28" s="55" t="n">
        <f aca="false">'High pensions'!M28</f>
        <v>7051.41369672603</v>
      </c>
      <c r="J28" s="55" t="n">
        <f aca="false">'High pensions'!W28</f>
        <v>38794.7976559936</v>
      </c>
      <c r="K28" s="8"/>
      <c r="L28" s="55" t="n">
        <f aca="false">'High pensions'!N28</f>
        <v>3200447.91818955</v>
      </c>
      <c r="M28" s="42"/>
      <c r="N28" s="55" t="n">
        <f aca="false">'High pensions'!L28</f>
        <v>761230.521454174</v>
      </c>
      <c r="O28" s="8"/>
      <c r="P28" s="55" t="n">
        <f aca="false">'High pensions'!X28</f>
        <v>20795205.1915012</v>
      </c>
      <c r="Q28" s="42"/>
      <c r="R28" s="55" t="n">
        <f aca="false">'High SIPA income'!G23</f>
        <v>18225209.1906438</v>
      </c>
      <c r="S28" s="42"/>
      <c r="T28" s="55" t="n">
        <f aca="false">'High SIPA income'!J23</f>
        <v>69685666.95029</v>
      </c>
      <c r="U28" s="8"/>
      <c r="V28" s="55" t="n">
        <f aca="false">'High SIPA income'!F23</f>
        <v>112609.408176984</v>
      </c>
      <c r="W28" s="42"/>
      <c r="X28" s="55" t="n">
        <f aca="false">'High SIPA income'!M23</f>
        <v>282842.367147331</v>
      </c>
      <c r="Y28" s="8"/>
      <c r="Z28" s="8" t="n">
        <f aca="false">R28+V28-N28-L28-F28</f>
        <v>-3873136.09436068</v>
      </c>
      <c r="AA28" s="8"/>
      <c r="AB28" s="8" t="n">
        <f aca="false">T28-P28-D28</f>
        <v>-51511671.7811906</v>
      </c>
      <c r="AC28" s="23"/>
      <c r="AD28" s="8" t="n">
        <f aca="false">'Central scenario'!AD28</f>
        <v>14960937951.1837</v>
      </c>
      <c r="AE28" s="8" t="n">
        <f aca="false">'Central scenario'!AE28</f>
        <v>694578.466946028</v>
      </c>
      <c r="AF28" s="8" t="n">
        <f aca="false">'Central scenario'!AF28</f>
        <v>257.384544350716</v>
      </c>
      <c r="AG28" s="8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-0.0186861431442882</v>
      </c>
      <c r="AM28" s="8" t="n">
        <f aca="false">'Central scenario'!AM28</f>
        <v>3887732.69163583</v>
      </c>
      <c r="AN28" s="45" t="n">
        <f aca="false">AM28/AVERAGE(AG110:AG113)</f>
        <v>0.000454741965744696</v>
      </c>
      <c r="AO28" s="45" t="n">
        <f aca="false">'GDP evolution by scenario'!M109</f>
        <v>0.0214984158201132</v>
      </c>
      <c r="AP28" s="45"/>
      <c r="AQ28" s="8" t="n">
        <f aca="false">AQ27*(1+AO28)</f>
        <v>713267321.696945</v>
      </c>
      <c r="AR28" s="8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415717472.058704</v>
      </c>
      <c r="AS28" s="46" t="n">
        <f aca="false">AQ28/AG113</f>
        <v>0.0830172972571987</v>
      </c>
      <c r="AT28" s="46" t="n">
        <f aca="false">AR28/AG113</f>
        <v>0.048385422832496</v>
      </c>
      <c r="AU28" s="7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1" t="n">
        <f aca="false">workers_and_wage_high!B16</f>
        <v>6343.42583946065</v>
      </c>
      <c r="BA28" s="43" t="n">
        <f aca="false">(AZ28-AZ27)/AZ27</f>
        <v>-0.0564421877829868</v>
      </c>
      <c r="BB28" s="11" t="n">
        <v>45.5379530641625</v>
      </c>
      <c r="BC28" s="48" t="n">
        <f aca="false">'Central scenario'!BC28</f>
        <v>11.4316580981135</v>
      </c>
      <c r="BD28" s="48" t="n">
        <f aca="false">'Central scenario'!BD28</f>
        <v>51.2537821132193</v>
      </c>
      <c r="BE28" s="43" t="n">
        <f aca="false">BD28/BD27-1</f>
        <v>-0.0107070755339747</v>
      </c>
      <c r="BF28" s="7"/>
      <c r="BG28" s="7"/>
      <c r="BH28" s="43" t="n">
        <f aca="false">T35/AG35</f>
        <v>0.0153311999857597</v>
      </c>
      <c r="BI28" s="7" t="n">
        <f aca="false">BI27+1</f>
        <v>2039</v>
      </c>
      <c r="BJ28" s="43" t="n">
        <f aca="false">SUM(T110:T113)/AVERAGE(AG110:AG113)</f>
        <v>0.0601173355639641</v>
      </c>
      <c r="BK28" s="43" t="n">
        <f aca="false">SUM(P110:P113)/AVERAGE(AG110:AG113)</f>
        <v>0.00856691441590547</v>
      </c>
      <c r="BL28" s="43" t="n">
        <f aca="false">SUM(D110:D113)/AVERAGE(AG110:AG113)</f>
        <v>0.0702365642923468</v>
      </c>
      <c r="BM28" s="43" t="n">
        <f aca="false">(SUM(H110:H113)+SUM(J110:J113))/AVERAGE(AG110:AG113)</f>
        <v>0.0119864275452428</v>
      </c>
      <c r="BN28" s="45" t="n">
        <f aca="false">AL28-BM28</f>
        <v>-0.0306725706895309</v>
      </c>
      <c r="BO28" s="26" t="n">
        <f aca="false">BM28+BL28</f>
        <v>0.0822229918375896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7440922.67886342</v>
      </c>
      <c r="D29" s="55" t="n">
        <f aca="false">'High pensions'!Q29</f>
        <v>91863242.9489312</v>
      </c>
      <c r="E29" s="8"/>
      <c r="F29" s="55" t="n">
        <f aca="false">'High pensions'!I29</f>
        <v>16697231.8118454</v>
      </c>
      <c r="G29" s="55" t="n">
        <f aca="false">'High pensions'!K29</f>
        <v>233179.582375956</v>
      </c>
      <c r="H29" s="55" t="n">
        <f aca="false">'High pensions'!V29</f>
        <v>1282885.26313304</v>
      </c>
      <c r="I29" s="55" t="n">
        <f aca="false">'High pensions'!M29</f>
        <v>7211.73966111301</v>
      </c>
      <c r="J29" s="55" t="n">
        <f aca="false">'High pensions'!W29</f>
        <v>39676.8638082438</v>
      </c>
      <c r="K29" s="8"/>
      <c r="L29" s="55" t="n">
        <f aca="false">'High pensions'!N29</f>
        <v>3094285.80531444</v>
      </c>
      <c r="M29" s="42"/>
      <c r="N29" s="55" t="n">
        <f aca="false">'High pensions'!L29</f>
        <v>694867.234504992</v>
      </c>
      <c r="O29" s="8"/>
      <c r="P29" s="55" t="n">
        <f aca="false">'High pensions'!X29</f>
        <v>19879218.2586596</v>
      </c>
      <c r="Q29" s="42"/>
      <c r="R29" s="55" t="n">
        <f aca="false">'High SIPA income'!G24</f>
        <v>19900723.8496816</v>
      </c>
      <c r="S29" s="42"/>
      <c r="T29" s="55" t="n">
        <f aca="false">'High SIPA income'!J24</f>
        <v>76092142.4688248</v>
      </c>
      <c r="U29" s="8"/>
      <c r="V29" s="55" t="n">
        <f aca="false">'High SIPA income'!F24</f>
        <v>111380.981934753</v>
      </c>
      <c r="W29" s="42"/>
      <c r="X29" s="55" t="n">
        <f aca="false">'High SIPA income'!M24</f>
        <v>279756.91459196</v>
      </c>
      <c r="Y29" s="8"/>
      <c r="Z29" s="8" t="n">
        <f aca="false">R29+V29-N29-L29-F29</f>
        <v>-474280.020048546</v>
      </c>
      <c r="AA29" s="8"/>
      <c r="AB29" s="8" t="n">
        <f aca="false">T29-P29-D29</f>
        <v>-35650318.738766</v>
      </c>
      <c r="AC29" s="23"/>
      <c r="AD29" s="8" t="n">
        <f aca="false">'Central scenario'!AD29</f>
        <v>16923844884.968</v>
      </c>
      <c r="AE29" s="8" t="n">
        <f aca="false">'Central scenario'!AE29</f>
        <v>680214.585477243</v>
      </c>
      <c r="AF29" s="8" t="n">
        <f aca="false">'Central scenario'!AF29</f>
        <v>298.099530285664</v>
      </c>
      <c r="AG29" s="8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-0.00718288351807498</v>
      </c>
      <c r="AK29" s="44" t="n">
        <f aca="false">AK28+1</f>
        <v>2040</v>
      </c>
      <c r="AL29" s="45" t="n">
        <f aca="false">SUM(AB114:AB117)/AVERAGE(AG114:AG117)</f>
        <v>-0.0180761848122712</v>
      </c>
      <c r="AM29" s="8" t="n">
        <f aca="false">'Central scenario'!AM29</f>
        <v>3427469.19706586</v>
      </c>
      <c r="AN29" s="45" t="n">
        <f aca="false">AM29/AVERAGE(AG114:AG117)</f>
        <v>0.000393570363210171</v>
      </c>
      <c r="AO29" s="45" t="n">
        <f aca="false">'GDP evolution by scenario'!M113</f>
        <v>0.0186378539923853</v>
      </c>
      <c r="AP29" s="45"/>
      <c r="AQ29" s="8" t="n">
        <f aca="false">AQ28*(1+AO29)</f>
        <v>726561093.896273</v>
      </c>
      <c r="AR29" s="8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420008903.387394</v>
      </c>
      <c r="AS29" s="46" t="n">
        <f aca="false">AQ29/AG117</f>
        <v>0.0827797025202977</v>
      </c>
      <c r="AT29" s="46" t="n">
        <f aca="false">AR29/AG117</f>
        <v>0.0478531156847887</v>
      </c>
      <c r="AU29" s="7"/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1" t="n">
        <f aca="false">workers_and_wage_high!B17</f>
        <v>6007.47172090445</v>
      </c>
      <c r="BA29" s="43" t="n">
        <f aca="false">(AZ29-AZ28)/AZ28</f>
        <v>-0.0529609909626948</v>
      </c>
      <c r="BB29" s="11" t="n">
        <v>47.1428829501671</v>
      </c>
      <c r="BC29" s="48" t="n">
        <f aca="false">'Central scenario'!BC29</f>
        <v>12.2792900390599</v>
      </c>
      <c r="BD29" s="48" t="n">
        <f aca="false">'Central scenario'!BD29</f>
        <v>53.2825279696971</v>
      </c>
      <c r="BE29" s="43" t="n">
        <f aca="false">BD29/BD28-1</f>
        <v>0.0395823639316277</v>
      </c>
      <c r="BF29" s="7"/>
      <c r="BG29" s="7"/>
      <c r="BH29" s="43" t="n">
        <f aca="false">T36/AG36</f>
        <v>0.0129044271196194</v>
      </c>
      <c r="BI29" s="7" t="n">
        <f aca="false">BI28+1</f>
        <v>2040</v>
      </c>
      <c r="BJ29" s="43" t="n">
        <f aca="false">SUM(T114:T117)/AVERAGE(AG114:AG117)</f>
        <v>0.0602789921549892</v>
      </c>
      <c r="BK29" s="43" t="n">
        <f aca="false">SUM(P114:P117)/AVERAGE(AG114:AG117)</f>
        <v>0.00826151806370843</v>
      </c>
      <c r="BL29" s="43" t="n">
        <f aca="false">SUM(D114:D117)/AVERAGE(AG114:AG117)</f>
        <v>0.070093658903552</v>
      </c>
      <c r="BM29" s="43" t="n">
        <f aca="false">(SUM(H114:H117)+SUM(J114:J117))/AVERAGE(AG114:AG117)</f>
        <v>0.01253961486197</v>
      </c>
      <c r="BN29" s="45" t="n">
        <f aca="false">AL29-BM29</f>
        <v>-0.0306157996742413</v>
      </c>
      <c r="BO29" s="26" t="n">
        <f aca="false">BM29+BL29</f>
        <v>0.082633273765522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4" t="n">
        <f aca="false">'High pensions'!Q30</f>
        <v>91332937.2576986</v>
      </c>
      <c r="E30" s="6"/>
      <c r="F30" s="54" t="n">
        <f aca="false">'High pensions'!I30</f>
        <v>16600842.4751161</v>
      </c>
      <c r="G30" s="54" t="n">
        <f aca="false">'High pensions'!K30</f>
        <v>188388.565652481</v>
      </c>
      <c r="H30" s="54" t="n">
        <f aca="false">'High pensions'!V30</f>
        <v>1036458.30460695</v>
      </c>
      <c r="I30" s="54" t="n">
        <f aca="false">'High pensions'!M30</f>
        <v>5826.450484097</v>
      </c>
      <c r="J30" s="54" t="n">
        <f aca="false">'High pensions'!W30</f>
        <v>32055.4114826872</v>
      </c>
      <c r="K30" s="6"/>
      <c r="L30" s="54" t="n">
        <f aca="false">'High pensions'!N30</f>
        <v>3260724.69886649</v>
      </c>
      <c r="M30" s="35"/>
      <c r="N30" s="54" t="n">
        <f aca="false">'High pensions'!L30</f>
        <v>691277.192997402</v>
      </c>
      <c r="O30" s="6"/>
      <c r="P30" s="54" t="n">
        <f aca="false">'High pensions'!X30</f>
        <v>20723119.1193771</v>
      </c>
      <c r="Q30" s="35"/>
      <c r="R30" s="54" t="n">
        <f aca="false">'High SIPA income'!G25</f>
        <v>15677316.01631</v>
      </c>
      <c r="S30" s="35"/>
      <c r="T30" s="54" t="n">
        <f aca="false">'High SIPA income'!J25</f>
        <v>59943576.5679919</v>
      </c>
      <c r="U30" s="6"/>
      <c r="V30" s="54" t="n">
        <f aca="false">'High SIPA income'!F25</f>
        <v>112841.24617785</v>
      </c>
      <c r="W30" s="35"/>
      <c r="X30" s="54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3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-0.276689150960946</v>
      </c>
      <c r="AS30" s="5"/>
      <c r="AT30" s="5"/>
      <c r="AU30" s="5"/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0" t="n">
        <f aca="false">workers_and_wage_high!B18</f>
        <v>5985.30123610738</v>
      </c>
      <c r="BA30" s="36" t="n">
        <f aca="false">(AZ30-AZ29)/AZ29</f>
        <v>-0.00369048508708296</v>
      </c>
      <c r="BB30" s="10" t="n">
        <v>48.2222149172159</v>
      </c>
      <c r="BC30" s="41" t="n">
        <f aca="false">'Central scenario'!BC30</f>
        <v>13.7158643683573</v>
      </c>
      <c r="BD30" s="41" t="n">
        <f aca="false">'Central scenario'!BD30</f>
        <v>55.0801471013946</v>
      </c>
      <c r="BE30" s="36" t="n">
        <f aca="false">BD30/BD29-1</f>
        <v>0.0337374970782138</v>
      </c>
      <c r="BF30" s="5"/>
      <c r="BG30" s="5"/>
      <c r="BH30" s="36" t="n">
        <f aca="false">T37/AG37</f>
        <v>0.0150927645945934</v>
      </c>
      <c r="BI30" s="5"/>
      <c r="BJ30" s="5"/>
      <c r="BK30" s="5"/>
      <c r="BL30" s="5"/>
      <c r="BM30" s="5"/>
      <c r="BN30" s="5"/>
      <c r="BO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5" t="n">
        <f aca="false">'High pensions'!Q31</f>
        <v>92228073.4288796</v>
      </c>
      <c r="E31" s="8"/>
      <c r="F31" s="55" t="n">
        <f aca="false">'High pensions'!I31</f>
        <v>16763544.0701565</v>
      </c>
      <c r="G31" s="55" t="n">
        <f aca="false">'High pensions'!K31</f>
        <v>191156.216226654</v>
      </c>
      <c r="H31" s="55" t="n">
        <f aca="false">'High pensions'!V31</f>
        <v>1051685.10147711</v>
      </c>
      <c r="I31" s="55" t="n">
        <f aca="false">'High pensions'!M31</f>
        <v>5912.04792453599</v>
      </c>
      <c r="J31" s="55" t="n">
        <f aca="false">'High pensions'!W31</f>
        <v>32526.3433446546</v>
      </c>
      <c r="K31" s="8"/>
      <c r="L31" s="55" t="n">
        <f aca="false">'High pensions'!N31</f>
        <v>2980423.45885428</v>
      </c>
      <c r="M31" s="42"/>
      <c r="N31" s="55" t="n">
        <f aca="false">'High pensions'!L31</f>
        <v>699056.981607264</v>
      </c>
      <c r="O31" s="8"/>
      <c r="P31" s="55" t="n">
        <f aca="false">'High pensions'!X31</f>
        <v>19311436.7539805</v>
      </c>
      <c r="Q31" s="42"/>
      <c r="R31" s="55" t="n">
        <f aca="false">'High SIPA income'!G26</f>
        <v>18568874.9207298</v>
      </c>
      <c r="S31" s="42"/>
      <c r="T31" s="55" t="n">
        <f aca="false">'High SIPA income'!J26</f>
        <v>70999702.6553669</v>
      </c>
      <c r="U31" s="8"/>
      <c r="V31" s="55" t="n">
        <f aca="false">'High SIPA income'!F26</f>
        <v>111367.371902844</v>
      </c>
      <c r="W31" s="42"/>
      <c r="X31" s="55" t="n">
        <f aca="false">'High SIPA income'!M26</f>
        <v>279722.730115686</v>
      </c>
      <c r="Y31" s="8"/>
      <c r="Z31" s="8" t="n">
        <f aca="false">R31+V31-N31-L31-F31</f>
        <v>-1762782.21798544</v>
      </c>
      <c r="AA31" s="8"/>
      <c r="AB31" s="8" t="n">
        <f aca="false">T31-P31-D31</f>
        <v>-40539807.5274931</v>
      </c>
      <c r="AC31" s="23"/>
      <c r="AD31" s="8" t="n">
        <f aca="false">'Central scenario'!AD31</f>
        <v>21502303713.3428</v>
      </c>
      <c r="AE31" s="8" t="n">
        <f aca="false">'Central scenario'!AE31</f>
        <v>751809.189715747</v>
      </c>
      <c r="AF31" s="8" t="n">
        <f aca="false">'Central scenario'!AF31</f>
        <v>364.361405082009</v>
      </c>
      <c r="AG31" s="8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8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1" t="n">
        <f aca="false">workers_and_wage_high!B19</f>
        <v>5958.11635701907</v>
      </c>
      <c r="BA31" s="43" t="n">
        <f aca="false">(AZ31-AZ30)/AZ30</f>
        <v>-0.00454193999866072</v>
      </c>
      <c r="BB31" s="11" t="n">
        <v>42.4620464501394</v>
      </c>
      <c r="BC31" s="48" t="n">
        <f aca="false">'Central scenario'!BC31</f>
        <v>11.5395869453758</v>
      </c>
      <c r="BD31" s="48" t="n">
        <f aca="false">'Central scenario'!BD31</f>
        <v>48.2318399228273</v>
      </c>
      <c r="BE31" s="43" t="n">
        <f aca="false">BD31/BD30-1</f>
        <v>-0.124333494715628</v>
      </c>
      <c r="BF31" s="7"/>
      <c r="BG31" s="7"/>
      <c r="BH31" s="43" t="n">
        <f aca="false">T38/AG38</f>
        <v>0.0117855566122809</v>
      </c>
      <c r="BI31" s="7"/>
      <c r="BJ31" s="7"/>
      <c r="BK31" s="7"/>
      <c r="BL31" s="7"/>
      <c r="BM31" s="7"/>
      <c r="BN31" s="7"/>
      <c r="BO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32778913.3656867</v>
      </c>
      <c r="D32" s="55" t="n">
        <f aca="false">'High pensions'!Q32</f>
        <v>94347844.6247337</v>
      </c>
      <c r="E32" s="8"/>
      <c r="F32" s="55" t="n">
        <f aca="false">'High pensions'!I32</f>
        <v>17148837.5772116</v>
      </c>
      <c r="G32" s="55" t="n">
        <f aca="false">'High pensions'!K32</f>
        <v>182370.88942965</v>
      </c>
      <c r="H32" s="55" t="n">
        <f aca="false">'High pensions'!V32</f>
        <v>1003350.82553046</v>
      </c>
      <c r="I32" s="55" t="n">
        <f aca="false">'High pensions'!M32</f>
        <v>5640.336786484</v>
      </c>
      <c r="J32" s="55" t="n">
        <f aca="false">'High pensions'!W32</f>
        <v>31031.4688308389</v>
      </c>
      <c r="K32" s="8"/>
      <c r="L32" s="55" t="n">
        <f aca="false">'High pensions'!N32</f>
        <v>2856431.99978905</v>
      </c>
      <c r="M32" s="42"/>
      <c r="N32" s="55" t="n">
        <f aca="false">'High pensions'!L32</f>
        <v>716605.25170102</v>
      </c>
      <c r="O32" s="8"/>
      <c r="P32" s="55" t="n">
        <f aca="false">'High pensions'!X32</f>
        <v>18764589.8879395</v>
      </c>
      <c r="Q32" s="42"/>
      <c r="R32" s="55" t="n">
        <f aca="false">'High SIPA income'!G27</f>
        <v>16484873.8281481</v>
      </c>
      <c r="S32" s="42"/>
      <c r="T32" s="55" t="n">
        <f aca="false">'High SIPA income'!J27</f>
        <v>63031343.8539632</v>
      </c>
      <c r="U32" s="8"/>
      <c r="V32" s="55" t="n">
        <f aca="false">'High SIPA income'!F27</f>
        <v>113922.933103283</v>
      </c>
      <c r="W32" s="42"/>
      <c r="X32" s="55" t="n">
        <f aca="false">'High SIPA income'!M27</f>
        <v>286141.56306245</v>
      </c>
      <c r="Y32" s="8"/>
      <c r="Z32" s="8" t="n">
        <f aca="false">R32+V32-N32-L32-F32</f>
        <v>-4123078.06745033</v>
      </c>
      <c r="AA32" s="8"/>
      <c r="AB32" s="8" t="n">
        <f aca="false">T32-P32-D32</f>
        <v>-50081090.6587099</v>
      </c>
      <c r="AC32" s="23"/>
      <c r="AD32" s="8"/>
      <c r="AE32" s="8"/>
      <c r="AF32" s="8"/>
      <c r="AG32" s="8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-0.00987794658933877</v>
      </c>
      <c r="AK32" s="7"/>
      <c r="AL32" s="7"/>
      <c r="AM32" s="8"/>
      <c r="AN32" s="7"/>
      <c r="AO32" s="7"/>
      <c r="AP32" s="7"/>
      <c r="AQ32" s="7"/>
      <c r="AR32" s="7"/>
      <c r="AS32" s="7"/>
      <c r="AT32" s="7"/>
      <c r="AU32" s="7"/>
      <c r="AV32" s="7"/>
      <c r="AW32" s="7" t="n">
        <f aca="false">workers_and_wage_high!C20</f>
        <v>11516322</v>
      </c>
      <c r="AX32" s="7"/>
      <c r="AY32" s="43" t="n">
        <f aca="false">(AW32-AW31)/AW31</f>
        <v>0.00269429553770851</v>
      </c>
      <c r="AZ32" s="11" t="n">
        <f aca="false">workers_and_wage_high!B20</f>
        <v>6065.81500710795</v>
      </c>
      <c r="BA32" s="43" t="n">
        <f aca="false">(AZ32-AZ31)/AZ31</f>
        <v>0.0180759561638979</v>
      </c>
      <c r="BB32" s="11" t="n">
        <f aca="false">(4*45-(BB30+BB31))/2</f>
        <v>44.6578693163224</v>
      </c>
      <c r="BC32" s="48" t="n">
        <f aca="false">'Central scenario'!BC32</f>
        <v>11.3722743431335</v>
      </c>
      <c r="BD32" s="48" t="n">
        <f aca="false">'Central scenario'!BD32</f>
        <v>50.3440064878891</v>
      </c>
      <c r="BE32" s="43" t="n">
        <f aca="false">BD32/BD31-1</f>
        <v>0.0437919550330512</v>
      </c>
      <c r="BF32" s="7"/>
      <c r="BG32" s="7"/>
      <c r="BH32" s="43" t="n">
        <f aca="false">T39/AG39</f>
        <v>0.0143169675318818</v>
      </c>
      <c r="BI32" s="7"/>
      <c r="BJ32" s="7"/>
      <c r="BK32" s="7"/>
      <c r="BL32" s="7"/>
      <c r="BM32" s="7"/>
      <c r="BN32" s="7"/>
      <c r="BO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5" t="n">
        <f aca="false">'High pensions'!Q33</f>
        <v>92057884.3082858</v>
      </c>
      <c r="E33" s="8"/>
      <c r="F33" s="55" t="n">
        <f aca="false">'High pensions'!I33</f>
        <v>16732610.1829217</v>
      </c>
      <c r="G33" s="55" t="n">
        <f aca="false">'High pensions'!K33</f>
        <v>186772.725457287</v>
      </c>
      <c r="H33" s="55" t="n">
        <f aca="false">'High pensions'!V33</f>
        <v>1027568.42860292</v>
      </c>
      <c r="I33" s="55" t="n">
        <f aca="false">'High pensions'!M33</f>
        <v>5776.476045071</v>
      </c>
      <c r="J33" s="55" t="n">
        <f aca="false">'High pensions'!W33</f>
        <v>31780.4668640095</v>
      </c>
      <c r="K33" s="8"/>
      <c r="L33" s="55" t="n">
        <f aca="false">'High pensions'!N33</f>
        <v>2728052.47216015</v>
      </c>
      <c r="M33" s="42"/>
      <c r="N33" s="55" t="n">
        <f aca="false">'High pensions'!L33</f>
        <v>700069.910291331</v>
      </c>
      <c r="O33" s="8"/>
      <c r="P33" s="55" t="n">
        <f aca="false">'High pensions'!X33</f>
        <v>18007455.3390609</v>
      </c>
      <c r="Q33" s="42"/>
      <c r="R33" s="55" t="n">
        <f aca="false">'High SIPA income'!G28</f>
        <v>19841537.653796</v>
      </c>
      <c r="S33" s="42"/>
      <c r="T33" s="55" t="n">
        <f aca="false">'High SIPA income'!J28</f>
        <v>75865838.919088</v>
      </c>
      <c r="U33" s="8"/>
      <c r="V33" s="55" t="n">
        <f aca="false">'High SIPA income'!F28</f>
        <v>121946.447079738</v>
      </c>
      <c r="W33" s="42"/>
      <c r="X33" s="55" t="n">
        <f aca="false">'High SIPA income'!M28</f>
        <v>306294.316928037</v>
      </c>
      <c r="Y33" s="8"/>
      <c r="Z33" s="8" t="n">
        <f aca="false">R33+V33-N33-L33-F33</f>
        <v>-197248.464497479</v>
      </c>
      <c r="AA33" s="8"/>
      <c r="AB33" s="8" t="n">
        <f aca="false">T33-P33-D33</f>
        <v>-34199500.7282587</v>
      </c>
      <c r="AC33" s="23"/>
      <c r="AD33" s="8"/>
      <c r="AE33" s="8"/>
      <c r="AF33" s="8"/>
      <c r="AG33" s="8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-0.00745552713113248</v>
      </c>
      <c r="AK33" s="7"/>
      <c r="AL33" s="7"/>
      <c r="AM33" s="8"/>
      <c r="AN33" s="7"/>
      <c r="AO33" s="7"/>
      <c r="AP33" s="7"/>
      <c r="AQ33" s="7"/>
      <c r="AR33" s="7"/>
      <c r="AS33" s="7"/>
      <c r="AT33" s="7"/>
      <c r="AU33" s="7"/>
      <c r="AV33" s="7"/>
      <c r="AW33" s="7" t="n">
        <f aca="false">workers_and_wage_high!C21</f>
        <v>11659081</v>
      </c>
      <c r="AX33" s="7"/>
      <c r="AY33" s="43" t="n">
        <f aca="false">(AW33-AW32)/AW32</f>
        <v>0.0123962320608958</v>
      </c>
      <c r="AZ33" s="11" t="n">
        <f aca="false">workers_and_wage_high!B21</f>
        <v>6166.67729665834</v>
      </c>
      <c r="BA33" s="43" t="n">
        <f aca="false">(AZ33-AZ32)/AZ32</f>
        <v>0.0166279864176866</v>
      </c>
      <c r="BB33" s="11" t="n">
        <f aca="false">BB32</f>
        <v>44.6578693163224</v>
      </c>
      <c r="BC33" s="48" t="n">
        <f aca="false">'Central scenario'!BC33</f>
        <v>11.3722743431335</v>
      </c>
      <c r="BD33" s="48" t="n">
        <f aca="false">'Central scenario'!BD33</f>
        <v>50.3440064878891</v>
      </c>
      <c r="BE33" s="43" t="n">
        <f aca="false">BD33/BD32-1</f>
        <v>0</v>
      </c>
      <c r="BF33" s="7"/>
      <c r="BG33" s="7"/>
      <c r="BH33" s="43" t="n">
        <f aca="false">T40/AG40</f>
        <v>0.0126211261965961</v>
      </c>
      <c r="BI33" s="7"/>
      <c r="BJ33" s="7"/>
      <c r="BK33" s="7"/>
      <c r="BL33" s="7"/>
      <c r="BM33" s="7"/>
      <c r="BN33" s="7"/>
      <c r="BO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4" t="n">
        <f aca="false">'High pensions'!Q34</f>
        <v>90195462.9881841</v>
      </c>
      <c r="E34" s="6"/>
      <c r="F34" s="54" t="n">
        <f aca="false">'High pensions'!I34</f>
        <v>16394093.062093</v>
      </c>
      <c r="G34" s="54" t="n">
        <f aca="false">'High pensions'!K34</f>
        <v>203379.206933514</v>
      </c>
      <c r="H34" s="54" t="n">
        <f aca="false">'High pensions'!V34</f>
        <v>1118932.38998096</v>
      </c>
      <c r="I34" s="54" t="n">
        <f aca="false">'High pensions'!M34</f>
        <v>6290.07856495399</v>
      </c>
      <c r="J34" s="54" t="n">
        <f aca="false">'High pensions'!W34</f>
        <v>34606.1563911634</v>
      </c>
      <c r="K34" s="6"/>
      <c r="L34" s="54" t="n">
        <f aca="false">'High pensions'!N34</f>
        <v>3010794.13509672</v>
      </c>
      <c r="M34" s="35"/>
      <c r="N34" s="54" t="n">
        <f aca="false">'High pensions'!L34</f>
        <v>686912.669097148</v>
      </c>
      <c r="O34" s="6"/>
      <c r="P34" s="54" t="n">
        <f aca="false">'High pensions'!X34</f>
        <v>19402215.9130994</v>
      </c>
      <c r="Q34" s="35"/>
      <c r="R34" s="54" t="n">
        <f aca="false">'High SIPA income'!G29</f>
        <v>15802479.5982024</v>
      </c>
      <c r="S34" s="35"/>
      <c r="T34" s="54" t="n">
        <f aca="false">'High SIPA income'!J29</f>
        <v>60422150.3714979</v>
      </c>
      <c r="U34" s="6"/>
      <c r="V34" s="54" t="n">
        <f aca="false">'High SIPA income'!F29</f>
        <v>125545.877412711</v>
      </c>
      <c r="W34" s="35"/>
      <c r="X34" s="54" t="n">
        <f aca="false">'High SIPA income'!M29</f>
        <v>315335.048179905</v>
      </c>
      <c r="Y34" s="6"/>
      <c r="Z34" s="6" t="n">
        <f aca="false">R34+V34-N34-L34-F34</f>
        <v>-4163774.39067174</v>
      </c>
      <c r="AA34" s="6"/>
      <c r="AB34" s="6" t="n">
        <f aca="false">T34-P34-D34</f>
        <v>-49175528.5297856</v>
      </c>
      <c r="AC34" s="23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-0.010350495527707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5"/>
      <c r="AV34" s="5"/>
      <c r="AW34" s="5" t="n">
        <f aca="false">workers_and_wage_high!C22</f>
        <v>11717269</v>
      </c>
      <c r="AX34" s="5"/>
      <c r="AY34" s="36" t="n">
        <f aca="false">(AW34-AW33)/AW33</f>
        <v>0.00499078786741425</v>
      </c>
      <c r="AZ34" s="10" t="n">
        <f aca="false">workers_and_wage_high!B22</f>
        <v>6292.7092145162</v>
      </c>
      <c r="BA34" s="36" t="n">
        <f aca="false">(AZ34-AZ33)/AZ33</f>
        <v>0.020437573071345</v>
      </c>
      <c r="BB34" s="10" t="n">
        <f aca="false">BB33*3/4+BB37*1/4</f>
        <v>45.4934019872418</v>
      </c>
      <c r="BC34" s="41" t="n">
        <f aca="false">'Central scenario'!BC34</f>
        <v>11.3722743431335</v>
      </c>
      <c r="BD34" s="41" t="n">
        <f aca="false">'Central scenario'!BD34</f>
        <v>50.9295391588085</v>
      </c>
      <c r="BE34" s="36" t="n">
        <f aca="false">BD34/BD33-1</f>
        <v>0.0116306331531295</v>
      </c>
      <c r="BF34" s="5"/>
      <c r="BG34" s="5"/>
      <c r="BH34" s="36" t="n">
        <f aca="false">T41/AG41</f>
        <v>0.0153217326615087</v>
      </c>
      <c r="BI34" s="5"/>
      <c r="BJ34" s="5"/>
      <c r="BK34" s="5"/>
      <c r="BL34" s="5"/>
      <c r="BM34" s="5"/>
      <c r="BN34" s="5"/>
      <c r="BO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5" t="n">
        <f aca="false">'High pensions'!Q35</f>
        <v>90697520.2700036</v>
      </c>
      <c r="E35" s="8"/>
      <c r="F35" s="55" t="n">
        <f aca="false">'High pensions'!I35</f>
        <v>16485347.9160287</v>
      </c>
      <c r="G35" s="55" t="n">
        <f aca="false">'High pensions'!K35</f>
        <v>227209.687724206</v>
      </c>
      <c r="H35" s="55" t="n">
        <f aca="false">'High pensions'!V35</f>
        <v>1250040.6641628</v>
      </c>
      <c r="I35" s="55" t="n">
        <f aca="false">'High pensions'!M35</f>
        <v>7027.103744047</v>
      </c>
      <c r="J35" s="55" t="n">
        <f aca="false">'High pensions'!W35</f>
        <v>38661.0514689492</v>
      </c>
      <c r="K35" s="8"/>
      <c r="L35" s="55" t="n">
        <f aca="false">'High pensions'!N35</f>
        <v>2318969.45673794</v>
      </c>
      <c r="M35" s="42"/>
      <c r="N35" s="55" t="n">
        <f aca="false">'High pensions'!L35</f>
        <v>692369.372819055</v>
      </c>
      <c r="O35" s="8"/>
      <c r="P35" s="55" t="n">
        <f aca="false">'High pensions'!X35</f>
        <v>15842355.5421896</v>
      </c>
      <c r="Q35" s="42"/>
      <c r="R35" s="55" t="n">
        <f aca="false">'High SIPA income'!G30</f>
        <v>19551231.3341897</v>
      </c>
      <c r="S35" s="42"/>
      <c r="T35" s="55" t="n">
        <f aca="false">'High SIPA income'!J30</f>
        <v>74755827.5447312</v>
      </c>
      <c r="U35" s="8"/>
      <c r="V35" s="55" t="n">
        <f aca="false">'High SIPA income'!F30</f>
        <v>122946.844405539</v>
      </c>
      <c r="W35" s="42"/>
      <c r="X35" s="55" t="n">
        <f aca="false">'High SIPA income'!M30</f>
        <v>308807.026587897</v>
      </c>
      <c r="Y35" s="8"/>
      <c r="Z35" s="8" t="n">
        <f aca="false">R35+V35-N35-L35-F35</f>
        <v>177491.433009576</v>
      </c>
      <c r="AA35" s="8"/>
      <c r="AB35" s="8" t="n">
        <f aca="false">T35-P35-D35</f>
        <v>-31784048.2674619</v>
      </c>
      <c r="AC35" s="23"/>
      <c r="AD35" s="8"/>
      <c r="AE35" s="8"/>
      <c r="AF35" s="8"/>
      <c r="AG35" s="8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-0.00651838948681189</v>
      </c>
      <c r="AK35" s="7"/>
      <c r="AL35" s="7"/>
      <c r="AM35" s="57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11847350</v>
      </c>
      <c r="AX35" s="7"/>
      <c r="AY35" s="43" t="n">
        <f aca="false">(AW35-AW34)/AW34</f>
        <v>0.011101648344849</v>
      </c>
      <c r="AZ35" s="11" t="n">
        <f aca="false">workers_and_wage_high!B23</f>
        <v>6386.50636966383</v>
      </c>
      <c r="BA35" s="43" t="n">
        <f aca="false">(AZ35-AZ34)/AZ34</f>
        <v>0.0149056871929274</v>
      </c>
      <c r="BB35" s="11" t="n">
        <f aca="false">BB33*2/4+BB37*2/4</f>
        <v>46.3289346581612</v>
      </c>
      <c r="BC35" s="48" t="n">
        <f aca="false">'Central scenario'!BC35</f>
        <v>11.3722743431335</v>
      </c>
      <c r="BD35" s="48" t="n">
        <f aca="false">'Central scenario'!BD35</f>
        <v>51.5150718297279</v>
      </c>
      <c r="BE35" s="43" t="n">
        <f aca="false">BD35/BD34-1</f>
        <v>0.011496916732225</v>
      </c>
      <c r="BF35" s="7"/>
      <c r="BG35" s="7"/>
      <c r="BH35" s="43" t="n">
        <f aca="false">T42/AG42</f>
        <v>0.011816726877593</v>
      </c>
      <c r="BI35" s="7"/>
      <c r="BJ35" s="7"/>
      <c r="BK35" s="7"/>
      <c r="BL35" s="7"/>
      <c r="BM35" s="7"/>
      <c r="BN35" s="7"/>
      <c r="BO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5" t="n">
        <f aca="false">'High pensions'!Q36</f>
        <v>91783835.352529</v>
      </c>
      <c r="E36" s="8"/>
      <c r="F36" s="55" t="n">
        <f aca="false">'High pensions'!I36</f>
        <v>16682798.5412338</v>
      </c>
      <c r="G36" s="55" t="n">
        <f aca="false">'High pensions'!K36</f>
        <v>255115.387628046</v>
      </c>
      <c r="H36" s="55" t="n">
        <f aca="false">'High pensions'!V36</f>
        <v>1403569.59152115</v>
      </c>
      <c r="I36" s="55" t="n">
        <f aca="false">'High pensions'!M36</f>
        <v>7890.16662767102</v>
      </c>
      <c r="J36" s="55" t="n">
        <f aca="false">'High pensions'!W36</f>
        <v>43409.3688099298</v>
      </c>
      <c r="K36" s="8"/>
      <c r="L36" s="55" t="n">
        <f aca="false">'High pensions'!N36</f>
        <v>2241744.5038639</v>
      </c>
      <c r="M36" s="42"/>
      <c r="N36" s="55" t="n">
        <f aca="false">'High pensions'!L36</f>
        <v>703254.122237431</v>
      </c>
      <c r="O36" s="8"/>
      <c r="P36" s="55" t="n">
        <f aca="false">'High pensions'!X36</f>
        <v>15501519.5743939</v>
      </c>
      <c r="Q36" s="42"/>
      <c r="R36" s="55" t="n">
        <f aca="false">'High SIPA income'!G31</f>
        <v>17300392.0336305</v>
      </c>
      <c r="S36" s="42"/>
      <c r="T36" s="55" t="n">
        <f aca="false">'High SIPA income'!J31</f>
        <v>66149548.3949744</v>
      </c>
      <c r="U36" s="8"/>
      <c r="V36" s="55" t="n">
        <f aca="false">'High SIPA income'!F31</f>
        <v>128219.550105592</v>
      </c>
      <c r="W36" s="42"/>
      <c r="X36" s="55" t="n">
        <f aca="false">'High SIPA income'!M31</f>
        <v>322050.543143195</v>
      </c>
      <c r="Y36" s="8"/>
      <c r="Z36" s="8" t="n">
        <f aca="false">R36+V36-N36-L36-F36</f>
        <v>-2199185.58359901</v>
      </c>
      <c r="AA36" s="8"/>
      <c r="AB36" s="8" t="n">
        <f aca="false">T36-P36-D36</f>
        <v>-41135806.5319485</v>
      </c>
      <c r="AC36" s="23"/>
      <c r="AD36" s="8"/>
      <c r="AE36" s="8"/>
      <c r="AF36" s="8"/>
      <c r="AG36" s="8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-0.00802475648403101</v>
      </c>
      <c r="AK36" s="7"/>
      <c r="AL36" s="7"/>
      <c r="AW36" s="7" t="n">
        <f aca="false">workers_and_wage_high!C24</f>
        <v>11819701</v>
      </c>
      <c r="AY36" s="43" t="n">
        <f aca="false">(AW36-AW35)/AW35</f>
        <v>-0.00233377084326875</v>
      </c>
      <c r="AZ36" s="11" t="n">
        <f aca="false">workers_and_wage_high!B24</f>
        <v>6513.95734901015</v>
      </c>
      <c r="BA36" s="43" t="n">
        <f aca="false">(AZ36-AZ35)/AZ35</f>
        <v>0.0199562909624138</v>
      </c>
      <c r="BB36" s="11" t="n">
        <f aca="false">BB33*1/4+BB37*3/4</f>
        <v>47.1644673290806</v>
      </c>
      <c r="BC36" s="48" t="n">
        <f aca="false">'Central scenario'!BC36</f>
        <v>11.3722743431335</v>
      </c>
      <c r="BD36" s="48" t="n">
        <f aca="false">'Central scenario'!BD36</f>
        <v>52.1006045006473</v>
      </c>
      <c r="BE36" s="43" t="n">
        <f aca="false">BD36/BD35-1</f>
        <v>0.0113662400171888</v>
      </c>
      <c r="BF36" s="7"/>
      <c r="BH36" s="43" t="n">
        <f aca="false">T43/AG43</f>
        <v>0.0142407541118999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5" t="n">
        <f aca="false">'High pensions'!Q37</f>
        <v>94479110.5168158</v>
      </c>
      <c r="E37" s="8"/>
      <c r="F37" s="55" t="n">
        <f aca="false">'High pensions'!I37</f>
        <v>17172696.7069215</v>
      </c>
      <c r="G37" s="55" t="n">
        <f aca="false">'High pensions'!K37</f>
        <v>281986.082937213</v>
      </c>
      <c r="H37" s="55" t="n">
        <f aca="false">'High pensions'!V37</f>
        <v>1551404.22897534</v>
      </c>
      <c r="I37" s="55" t="n">
        <f aca="false">'High pensions'!M37</f>
        <v>8721.219059914</v>
      </c>
      <c r="J37" s="55" t="n">
        <f aca="false">'High pensions'!W37</f>
        <v>47981.574092022</v>
      </c>
      <c r="K37" s="8"/>
      <c r="L37" s="55" t="n">
        <f aca="false">'High pensions'!N37</f>
        <v>2282864.89427483</v>
      </c>
      <c r="M37" s="42"/>
      <c r="N37" s="55" t="n">
        <f aca="false">'High pensions'!L37</f>
        <v>725381.623291988</v>
      </c>
      <c r="O37" s="8"/>
      <c r="P37" s="55" t="n">
        <f aca="false">'High pensions'!X37</f>
        <v>15836632.4578482</v>
      </c>
      <c r="Q37" s="42"/>
      <c r="R37" s="55" t="n">
        <f aca="false">'High SIPA income'!G32</f>
        <v>20727715.893062</v>
      </c>
      <c r="S37" s="42"/>
      <c r="T37" s="55" t="n">
        <f aca="false">'High SIPA income'!J32</f>
        <v>79254218.2234962</v>
      </c>
      <c r="U37" s="8"/>
      <c r="V37" s="55" t="n">
        <f aca="false">'High SIPA income'!F32</f>
        <v>130148.335503253</v>
      </c>
      <c r="W37" s="42"/>
      <c r="X37" s="55" t="n">
        <f aca="false">'High SIPA income'!M32</f>
        <v>326895.095977859</v>
      </c>
      <c r="Y37" s="8"/>
      <c r="Z37" s="8" t="n">
        <f aca="false">R37+V37-N37-L37-F37</f>
        <v>676921.004076973</v>
      </c>
      <c r="AA37" s="8"/>
      <c r="AB37" s="8" t="n">
        <f aca="false">T37-P37-D37</f>
        <v>-31061524.7511678</v>
      </c>
      <c r="AC37" s="23"/>
      <c r="AD37" s="8"/>
      <c r="AE37" s="8"/>
      <c r="AF37" s="8"/>
      <c r="AG37" s="8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-0.00591519658545474</v>
      </c>
      <c r="AK37" s="7"/>
      <c r="AL37" s="7"/>
      <c r="AW37" s="7" t="n">
        <f aca="false">workers_and_wage_high!C25</f>
        <v>11828267</v>
      </c>
      <c r="AY37" s="43" t="n">
        <f aca="false">(AW37-AW36)/AW36</f>
        <v>0.000724722224360836</v>
      </c>
      <c r="AZ37" s="11" t="n">
        <f aca="false">workers_and_wage_high!B25</f>
        <v>6615.01809677804</v>
      </c>
      <c r="BA37" s="43" t="n">
        <f aca="false">(AZ37-AZ36)/AZ36</f>
        <v>0.0155144933184505</v>
      </c>
      <c r="BB37" s="11" t="n">
        <v>48</v>
      </c>
      <c r="BC37" s="48" t="n">
        <f aca="false">'Central scenario'!BC37</f>
        <v>11.3722743431335</v>
      </c>
      <c r="BD37" s="48" t="n">
        <f aca="false">'Central scenario'!BD37</f>
        <v>52.6861371715667</v>
      </c>
      <c r="BE37" s="43" t="n">
        <f aca="false">BD37/BD36-1</f>
        <v>0.0112385005228133</v>
      </c>
      <c r="BF37" s="7" t="n">
        <v>100</v>
      </c>
      <c r="BH37" s="43" t="n">
        <f aca="false">T44/AG44</f>
        <v>0.0123649050639388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4" t="n">
        <f aca="false">'High pensions'!Q38</f>
        <v>100229814.965601</v>
      </c>
      <c r="E38" s="6"/>
      <c r="F38" s="54" t="n">
        <f aca="false">'High pensions'!I38</f>
        <v>18217955.3128708</v>
      </c>
      <c r="G38" s="54" t="n">
        <f aca="false">'High pensions'!K38</f>
        <v>325020.99423721</v>
      </c>
      <c r="H38" s="54" t="n">
        <f aca="false">'High pensions'!V38</f>
        <v>1788169.61359633</v>
      </c>
      <c r="I38" s="54" t="n">
        <f aca="false">'High pensions'!M38</f>
        <v>10052.195698058</v>
      </c>
      <c r="J38" s="54" t="n">
        <f aca="false">'High pensions'!W38</f>
        <v>55304.2148534944</v>
      </c>
      <c r="K38" s="6"/>
      <c r="L38" s="54" t="n">
        <f aca="false">'High pensions'!N38</f>
        <v>2846343.62357156</v>
      </c>
      <c r="M38" s="35"/>
      <c r="N38" s="54" t="n">
        <f aca="false">'High pensions'!L38</f>
        <v>772550.248616044</v>
      </c>
      <c r="O38" s="6"/>
      <c r="P38" s="54" t="n">
        <f aca="false">'High pensions'!X38</f>
        <v>19020034.1223726</v>
      </c>
      <c r="Q38" s="35"/>
      <c r="R38" s="54" t="n">
        <f aca="false">'High SIPA income'!G33</f>
        <v>16113254.8061366</v>
      </c>
      <c r="S38" s="35"/>
      <c r="T38" s="54" t="n">
        <f aca="false">'High SIPA income'!J33</f>
        <v>61610426.3144501</v>
      </c>
      <c r="U38" s="6"/>
      <c r="V38" s="54" t="n">
        <f aca="false">'High SIPA income'!F33</f>
        <v>137792.387613218</v>
      </c>
      <c r="W38" s="35"/>
      <c r="X38" s="54" t="n">
        <f aca="false">'High SIPA income'!M33</f>
        <v>346094.751036716</v>
      </c>
      <c r="Y38" s="6"/>
      <c r="Z38" s="6" t="n">
        <f aca="false">R38+V38-N38-L38-F38</f>
        <v>-5585801.99130853</v>
      </c>
      <c r="AA38" s="6"/>
      <c r="AB38" s="6" t="n">
        <f aca="false">T38-P38-D38</f>
        <v>-57639422.7735239</v>
      </c>
      <c r="AC38" s="23"/>
      <c r="AD38" s="6"/>
      <c r="AE38" s="6"/>
      <c r="AF38" s="6"/>
      <c r="AG38" s="6" t="n">
        <f aca="false">BF38/100*$AG$37</f>
        <v>5227621260.60726</v>
      </c>
      <c r="AH38" s="36" t="n">
        <f aca="false">(AG38-AG37)/AG37</f>
        <v>-0.00447876662486898</v>
      </c>
      <c r="AI38" s="36"/>
      <c r="AJ38" s="36" t="n">
        <f aca="false">AB38/AG38</f>
        <v>-0.0110259370180211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 t="n">
        <f aca="false">workers_and_wage_high!C26</f>
        <v>11882003</v>
      </c>
      <c r="AX38" s="5"/>
      <c r="AY38" s="36" t="n">
        <f aca="false">(AW38-AW37)/AW37</f>
        <v>0.004543015473019</v>
      </c>
      <c r="AZ38" s="10" t="n">
        <f aca="false">workers_and_wage_high!B26</f>
        <v>6682.44369484741</v>
      </c>
      <c r="BA38" s="36" t="n">
        <f aca="false">(AZ38-AZ37)/AZ37</f>
        <v>0.0101928062906149</v>
      </c>
      <c r="BB38" s="10" t="n">
        <f aca="false">BB37*3/4+BB41*1/4</f>
        <v>49.25</v>
      </c>
      <c r="BC38" s="41" t="n">
        <f aca="false">'Central scenario'!BC38</f>
        <v>11.3722743431335</v>
      </c>
      <c r="BD38" s="41" t="n">
        <f aca="false">'Central scenario'!BD38</f>
        <v>53.6861371715667</v>
      </c>
      <c r="BE38" s="36" t="n">
        <f aca="false">BD38/BD37-1</f>
        <v>0.0189803248764207</v>
      </c>
      <c r="BF38" s="5" t="n">
        <f aca="false">BF37*(1+AY38)*(1+BA38)*(1-BE38)</f>
        <v>99.5521233375131</v>
      </c>
      <c r="BG38" s="5"/>
      <c r="BH38" s="36" t="n">
        <f aca="false">T45/AG45</f>
        <v>0.0147468408813352</v>
      </c>
      <c r="BI38" s="5"/>
      <c r="BJ38" s="5"/>
      <c r="BK38" s="5"/>
      <c r="BL38" s="5"/>
      <c r="BM38" s="5"/>
      <c r="BN38" s="5"/>
      <c r="BO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5" t="n">
        <f aca="false">'High pensions'!Q39</f>
        <v>100677322.245595</v>
      </c>
      <c r="E39" s="8"/>
      <c r="F39" s="55" t="n">
        <f aca="false">'High pensions'!I39</f>
        <v>18299295.058254</v>
      </c>
      <c r="G39" s="55" t="n">
        <f aca="false">'High pensions'!K39</f>
        <v>345842.71411613</v>
      </c>
      <c r="H39" s="55" t="n">
        <f aca="false">'High pensions'!V39</f>
        <v>1902724.57296959</v>
      </c>
      <c r="I39" s="55" t="n">
        <f aca="false">'High pensions'!M39</f>
        <v>10696.166415963</v>
      </c>
      <c r="J39" s="55" t="n">
        <f aca="false">'High pensions'!W39</f>
        <v>58847.1517413284</v>
      </c>
      <c r="K39" s="8"/>
      <c r="L39" s="55" t="n">
        <f aca="false">'High pensions'!N39</f>
        <v>2500932.57929087</v>
      </c>
      <c r="M39" s="42"/>
      <c r="N39" s="55" t="n">
        <f aca="false">'High pensions'!L39</f>
        <v>778319.917458437</v>
      </c>
      <c r="O39" s="8"/>
      <c r="P39" s="55" t="n">
        <f aca="false">'High pensions'!X39</f>
        <v>17259437.5872284</v>
      </c>
      <c r="Q39" s="42"/>
      <c r="R39" s="55" t="n">
        <f aca="false">'High SIPA income'!G34</f>
        <v>19703605.0826095</v>
      </c>
      <c r="S39" s="42"/>
      <c r="T39" s="55" t="n">
        <f aca="false">'High SIPA income'!J34</f>
        <v>75338441.7783062</v>
      </c>
      <c r="U39" s="8"/>
      <c r="V39" s="55" t="n">
        <f aca="false">'High SIPA income'!F34</f>
        <v>138567.097229386</v>
      </c>
      <c r="W39" s="42"/>
      <c r="X39" s="55" t="n">
        <f aca="false">'High SIPA income'!M34</f>
        <v>348040.59823755</v>
      </c>
      <c r="Y39" s="8"/>
      <c r="Z39" s="8" t="n">
        <f aca="false">R39+V39-N39-L39-F39</f>
        <v>-1736375.37516436</v>
      </c>
      <c r="AA39" s="8"/>
      <c r="AB39" s="8" t="n">
        <f aca="false">T39-P39-D39</f>
        <v>-42598318.054517</v>
      </c>
      <c r="AC39" s="23"/>
      <c r="AD39" s="8"/>
      <c r="AE39" s="8"/>
      <c r="AF39" s="8"/>
      <c r="AG39" s="8" t="n">
        <f aca="false">BF39/100*$AG$37</f>
        <v>5262178712.8132</v>
      </c>
      <c r="AH39" s="43" t="n">
        <f aca="false">(AG39-AG38)/AG38</f>
        <v>0.0066105500921316</v>
      </c>
      <c r="AI39" s="43"/>
      <c r="AJ39" s="43" t="n">
        <f aca="false">AB39/AG39</f>
        <v>-0.00809518649581243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11966282</v>
      </c>
      <c r="AX39" s="7"/>
      <c r="AY39" s="43" t="n">
        <f aca="false">(AW39-AW38)/AW38</f>
        <v>0.00709299602095707</v>
      </c>
      <c r="AZ39" s="11" t="n">
        <f aca="false">workers_and_wage_high!B27</f>
        <v>6806.0166755341</v>
      </c>
      <c r="BA39" s="43" t="n">
        <f aca="false">(AZ39-AZ38)/AZ38</f>
        <v>0.0184921843459709</v>
      </c>
      <c r="BB39" s="11" t="n">
        <f aca="false">BB37*2/4+BB41*2/4</f>
        <v>50.5</v>
      </c>
      <c r="BC39" s="48" t="n">
        <f aca="false">'Central scenario'!BC39</f>
        <v>11.3722743431335</v>
      </c>
      <c r="BD39" s="48" t="n">
        <f aca="false">'Central scenario'!BD39</f>
        <v>54.6861371715667</v>
      </c>
      <c r="BE39" s="43" t="n">
        <f aca="false">BD39/BD38-1</f>
        <v>0.0186267824932955</v>
      </c>
      <c r="BF39" s="7" t="n">
        <f aca="false">BF38*(1+AY39)*(1+BA39)*(1-BE39)</f>
        <v>100.210217635614</v>
      </c>
      <c r="BG39" s="7"/>
      <c r="BH39" s="43" t="n">
        <f aca="false">T46/AG46</f>
        <v>0.0120716849891427</v>
      </c>
      <c r="BI39" s="7"/>
      <c r="BJ39" s="7"/>
      <c r="BK39" s="7"/>
      <c r="BL39" s="7"/>
      <c r="BM39" s="7"/>
      <c r="BN39" s="7"/>
      <c r="BO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5" t="n">
        <f aca="false">'High pensions'!Q40</f>
        <v>101335871.452376</v>
      </c>
      <c r="E40" s="8"/>
      <c r="F40" s="55" t="n">
        <f aca="false">'High pensions'!I40</f>
        <v>18418994.1719816</v>
      </c>
      <c r="G40" s="55" t="n">
        <f aca="false">'High pensions'!K40</f>
        <v>378538.616903575</v>
      </c>
      <c r="H40" s="55" t="n">
        <f aca="false">'High pensions'!V40</f>
        <v>2082607.78325519</v>
      </c>
      <c r="I40" s="55" t="n">
        <f aca="false">'High pensions'!M40</f>
        <v>11707.379904235</v>
      </c>
      <c r="J40" s="55" t="n">
        <f aca="false">'High pensions'!W40</f>
        <v>64410.549997587</v>
      </c>
      <c r="K40" s="8"/>
      <c r="L40" s="55" t="n">
        <f aca="false">'High pensions'!N40</f>
        <v>2503138.07005767</v>
      </c>
      <c r="M40" s="42"/>
      <c r="N40" s="55" t="n">
        <f aca="false">'High pensions'!L40</f>
        <v>786003.027428165</v>
      </c>
      <c r="O40" s="8"/>
      <c r="P40" s="55" t="n">
        <f aca="false">'High pensions'!X40</f>
        <v>17313152.0934713</v>
      </c>
      <c r="Q40" s="42"/>
      <c r="R40" s="55" t="n">
        <f aca="false">'High SIPA income'!G35</f>
        <v>17456677.8885736</v>
      </c>
      <c r="S40" s="42"/>
      <c r="T40" s="55" t="n">
        <f aca="false">'High SIPA income'!J35</f>
        <v>66747120.9069103</v>
      </c>
      <c r="U40" s="8"/>
      <c r="V40" s="55" t="n">
        <f aca="false">'High SIPA income'!F35</f>
        <v>138981.61628036</v>
      </c>
      <c r="W40" s="42"/>
      <c r="X40" s="55" t="n">
        <f aca="false">'High SIPA income'!M35</f>
        <v>349081.750584438</v>
      </c>
      <c r="Y40" s="8"/>
      <c r="Z40" s="8" t="n">
        <f aca="false">R40+V40-N40-L40-F40</f>
        <v>-4112475.76461346</v>
      </c>
      <c r="AA40" s="8"/>
      <c r="AB40" s="8" t="n">
        <f aca="false">T40-P40-D40</f>
        <v>-51901902.6389372</v>
      </c>
      <c r="AC40" s="23"/>
      <c r="AD40" s="8"/>
      <c r="AE40" s="8"/>
      <c r="AF40" s="8"/>
      <c r="AG40" s="8" t="n">
        <f aca="false">BF40/100*$AG$37</f>
        <v>5288523374.79296</v>
      </c>
      <c r="AH40" s="43" t="n">
        <f aca="false">(AG40-AG39)/AG39</f>
        <v>0.00500641719286521</v>
      </c>
      <c r="AI40" s="43"/>
      <c r="AJ40" s="43" t="n">
        <f aca="false">AB40/AG40</f>
        <v>-0.00981406320076426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 t="n">
        <f aca="false">workers_and_wage_high!C28</f>
        <v>12011066</v>
      </c>
      <c r="AX40" s="7"/>
      <c r="AY40" s="43" t="n">
        <f aca="false">(AW40-AW39)/AW39</f>
        <v>0.00374251584577398</v>
      </c>
      <c r="AZ40" s="11" t="n">
        <f aca="false">workers_and_wage_high!B28</f>
        <v>6941.52056049865</v>
      </c>
      <c r="BA40" s="43" t="n">
        <f aca="false">(AZ40-AZ39)/AZ39</f>
        <v>0.019909425942439</v>
      </c>
      <c r="BB40" s="11" t="n">
        <f aca="false">BB37*1/4+BB41*3/4</f>
        <v>51.75</v>
      </c>
      <c r="BC40" s="48" t="n">
        <f aca="false">'Central scenario'!BC40</f>
        <v>11.3722743431335</v>
      </c>
      <c r="BD40" s="48" t="n">
        <f aca="false">'Central scenario'!BD40</f>
        <v>55.6861371715667</v>
      </c>
      <c r="BE40" s="43" t="n">
        <f aca="false">BD40/BD39-1</f>
        <v>0.018286169982398</v>
      </c>
      <c r="BF40" s="7" t="n">
        <f aca="false">BF39*(1+AY40)*(1+BA40)*(1-BE40)</f>
        <v>100.711911792086</v>
      </c>
      <c r="BG40" s="7"/>
      <c r="BH40" s="43" t="n">
        <f aca="false">T47/AG47</f>
        <v>0.0143887199452592</v>
      </c>
      <c r="BI40" s="7"/>
      <c r="BJ40" s="7"/>
      <c r="BK40" s="7"/>
      <c r="BL40" s="7"/>
      <c r="BM40" s="7"/>
      <c r="BN40" s="7"/>
      <c r="BO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5" t="n">
        <f aca="false">'High pensions'!Q41</f>
        <v>100998685.679031</v>
      </c>
      <c r="E41" s="8"/>
      <c r="F41" s="55" t="n">
        <f aca="false">'High pensions'!I41</f>
        <v>18357706.6663323</v>
      </c>
      <c r="G41" s="55" t="n">
        <f aca="false">'High pensions'!K41</f>
        <v>403212.029880711</v>
      </c>
      <c r="H41" s="55" t="n">
        <f aca="false">'High pensions'!V41</f>
        <v>2218353.62162164</v>
      </c>
      <c r="I41" s="55" t="n">
        <f aca="false">'High pensions'!M41</f>
        <v>12470.47515095</v>
      </c>
      <c r="J41" s="55" t="n">
        <f aca="false">'High pensions'!W41</f>
        <v>68608.8748955158</v>
      </c>
      <c r="K41" s="8"/>
      <c r="L41" s="55" t="n">
        <f aca="false">'High pensions'!N41</f>
        <v>2475380.06064669</v>
      </c>
      <c r="M41" s="42"/>
      <c r="N41" s="55" t="n">
        <f aca="false">'High pensions'!L41</f>
        <v>786097.890741549</v>
      </c>
      <c r="O41" s="8"/>
      <c r="P41" s="55" t="n">
        <f aca="false">'High pensions'!X41</f>
        <v>17169637.5606428</v>
      </c>
      <c r="Q41" s="42"/>
      <c r="R41" s="55" t="n">
        <f aca="false">'High SIPA income'!G36</f>
        <v>21271307.2150915</v>
      </c>
      <c r="S41" s="42"/>
      <c r="T41" s="55" t="n">
        <f aca="false">'High SIPA income'!J36</f>
        <v>81332686.7572599</v>
      </c>
      <c r="U41" s="8"/>
      <c r="V41" s="55" t="n">
        <f aca="false">'High SIPA income'!F36</f>
        <v>139165.973293854</v>
      </c>
      <c r="W41" s="42"/>
      <c r="X41" s="55" t="n">
        <f aca="false">'High SIPA income'!M36</f>
        <v>349544.802250733</v>
      </c>
      <c r="Y41" s="8"/>
      <c r="Z41" s="8" t="n">
        <f aca="false">R41+V41-N41-L41-F41</f>
        <v>-208711.429335173</v>
      </c>
      <c r="AA41" s="8"/>
      <c r="AB41" s="8" t="n">
        <f aca="false">T41-P41-D41</f>
        <v>-36835636.4824139</v>
      </c>
      <c r="AC41" s="23"/>
      <c r="AD41" s="8"/>
      <c r="AE41" s="8"/>
      <c r="AF41" s="8"/>
      <c r="AG41" s="8" t="n">
        <f aca="false">BF41/100*$AG$37</f>
        <v>5308321751.46772</v>
      </c>
      <c r="AH41" s="43" t="n">
        <f aca="false">(AG41-AG40)/AG40</f>
        <v>0.00374364927063141</v>
      </c>
      <c r="AI41" s="43" t="n">
        <f aca="false">(AG41-AG37)/AG37</f>
        <v>0.0108894186720983</v>
      </c>
      <c r="AJ41" s="43" t="n">
        <f aca="false">AB41/AG41</f>
        <v>-0.00693922452463043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 t="n">
        <f aca="false">workers_and_wage_high!C29</f>
        <v>12024144</v>
      </c>
      <c r="AX41" s="7"/>
      <c r="AY41" s="43" t="n">
        <f aca="false">(AW41-AW40)/AW40</f>
        <v>0.0010888292512921</v>
      </c>
      <c r="AZ41" s="11" t="n">
        <f aca="false">workers_and_wage_high!B29</f>
        <v>7087.19944943836</v>
      </c>
      <c r="BA41" s="43" t="n">
        <f aca="false">(AZ41-AZ40)/AZ40</f>
        <v>0.0209865961888391</v>
      </c>
      <c r="BB41" s="11" t="n">
        <v>53</v>
      </c>
      <c r="BC41" s="48" t="n">
        <f aca="false">'Central scenario'!BC41</f>
        <v>11.3722743431335</v>
      </c>
      <c r="BD41" s="48" t="n">
        <f aca="false">'Central scenario'!BD41</f>
        <v>56.6861371715667</v>
      </c>
      <c r="BE41" s="43" t="n">
        <f aca="false">BD41/BD40-1</f>
        <v>0.0179577907679076</v>
      </c>
      <c r="BF41" s="7" t="n">
        <f aca="false">BF40*(1+AY41)*(1+BA41)*(1-BE41)</f>
        <v>101.08894186721</v>
      </c>
      <c r="BG41" s="7"/>
      <c r="BH41" s="43" t="n">
        <f aca="false">T48/AG48</f>
        <v>0.0123538321316903</v>
      </c>
      <c r="BI41" s="7"/>
      <c r="BJ41" s="7"/>
      <c r="BK41" s="7"/>
      <c r="BL41" s="7"/>
      <c r="BM41" s="7"/>
      <c r="BN41" s="7"/>
      <c r="BO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4" t="n">
        <f aca="false">'High pensions'!Q42</f>
        <v>102340715.22398</v>
      </c>
      <c r="E42" s="6"/>
      <c r="F42" s="54" t="n">
        <f aca="false">'High pensions'!I42</f>
        <v>18601636.4220325</v>
      </c>
      <c r="G42" s="54" t="n">
        <f aca="false">'High pensions'!K42</f>
        <v>418834.619386372</v>
      </c>
      <c r="H42" s="54" t="n">
        <f aca="false">'High pensions'!V42</f>
        <v>2304304.49967269</v>
      </c>
      <c r="I42" s="54" t="n">
        <f aca="false">'High pensions'!M42</f>
        <v>12953.648022259</v>
      </c>
      <c r="J42" s="54" t="n">
        <f aca="false">'High pensions'!W42</f>
        <v>71267.1494744135</v>
      </c>
      <c r="K42" s="6"/>
      <c r="L42" s="54" t="n">
        <f aca="false">'High pensions'!N42</f>
        <v>2927404.49555781</v>
      </c>
      <c r="M42" s="35"/>
      <c r="N42" s="54" t="n">
        <f aca="false">'High pensions'!L42</f>
        <v>799027.15814364</v>
      </c>
      <c r="O42" s="6"/>
      <c r="P42" s="54" t="n">
        <f aca="false">'High pensions'!X42</f>
        <v>19586327.516726</v>
      </c>
      <c r="Q42" s="35"/>
      <c r="R42" s="54" t="n">
        <f aca="false">'High SIPA income'!G37</f>
        <v>16496782.6069215</v>
      </c>
      <c r="S42" s="35"/>
      <c r="T42" s="54" t="n">
        <f aca="false">'High SIPA income'!J37</f>
        <v>63076878.1017573</v>
      </c>
      <c r="U42" s="6"/>
      <c r="V42" s="54" t="n">
        <f aca="false">'High SIPA income'!F37</f>
        <v>144576.817205054</v>
      </c>
      <c r="W42" s="35"/>
      <c r="X42" s="54" t="n">
        <f aca="false">'High SIPA income'!M37</f>
        <v>363135.282166081</v>
      </c>
      <c r="Y42" s="6"/>
      <c r="Z42" s="6" t="n">
        <f aca="false">R42+V42-N42-L42-F42</f>
        <v>-5686708.65160746</v>
      </c>
      <c r="AA42" s="6"/>
      <c r="AB42" s="6" t="n">
        <f aca="false">T42-P42-D42</f>
        <v>-58850164.6389492</v>
      </c>
      <c r="AC42" s="23"/>
      <c r="AD42" s="6"/>
      <c r="AE42" s="6"/>
      <c r="AF42" s="6"/>
      <c r="AG42" s="6" t="n">
        <f aca="false">BF42/100*$AG$37</f>
        <v>5337931455.56781</v>
      </c>
      <c r="AH42" s="36" t="n">
        <f aca="false">(AG42-AG41)/AG41</f>
        <v>0.00557797840568121</v>
      </c>
      <c r="AI42" s="36"/>
      <c r="AJ42" s="36" t="n">
        <f aca="false">AB42/AG42</f>
        <v>-0.0110249007745434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 t="n">
        <f aca="false">workers_and_wage_high!C30</f>
        <v>12075734</v>
      </c>
      <c r="AX42" s="5"/>
      <c r="AY42" s="36" t="n">
        <f aca="false">(AW42-AW41)/AW41</f>
        <v>0.00429053411203326</v>
      </c>
      <c r="AZ42" s="10" t="n">
        <f aca="false">workers_and_wage_high!B30</f>
        <v>7111.96761804412</v>
      </c>
      <c r="BA42" s="36" t="n">
        <f aca="false">(AZ42-AZ41)/AZ41</f>
        <v>0.00349477516224313</v>
      </c>
      <c r="BB42" s="10" t="n">
        <f aca="false">BB41*3/4+BB45*1/4</f>
        <v>53</v>
      </c>
      <c r="BC42" s="41" t="n">
        <f aca="false">'Central scenario'!BC42</f>
        <v>11.3722743431335</v>
      </c>
      <c r="BD42" s="41" t="n">
        <f aca="false">'Central scenario'!BD42</f>
        <v>56.8111371715667</v>
      </c>
      <c r="BE42" s="36" t="n">
        <f aca="false">BD42/BD41-1</f>
        <v>0.00220512467839673</v>
      </c>
      <c r="BF42" s="5" t="n">
        <f aca="false">BF41*(1+AY42)*(1+BA42)*(1-BE42)</f>
        <v>101.652813801998</v>
      </c>
      <c r="BG42" s="5"/>
      <c r="BH42" s="36" t="n">
        <f aca="false">T49/AG49</f>
        <v>0.0146850756422365</v>
      </c>
      <c r="BI42" s="5"/>
      <c r="BJ42" s="5"/>
      <c r="BK42" s="5"/>
      <c r="BL42" s="5"/>
      <c r="BM42" s="5"/>
      <c r="BN42" s="5"/>
      <c r="BO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5" t="n">
        <f aca="false">'High pensions'!Q43</f>
        <v>103074289.014532</v>
      </c>
      <c r="E43" s="8"/>
      <c r="F43" s="55" t="n">
        <f aca="false">'High pensions'!I43</f>
        <v>18734972.1419433</v>
      </c>
      <c r="G43" s="55" t="n">
        <f aca="false">'High pensions'!K43</f>
        <v>455533.371013805</v>
      </c>
      <c r="H43" s="55" t="n">
        <f aca="false">'High pensions'!V43</f>
        <v>2506210.20324456</v>
      </c>
      <c r="I43" s="55" t="n">
        <f aca="false">'High pensions'!M43</f>
        <v>14088.6609591901</v>
      </c>
      <c r="J43" s="55" t="n">
        <f aca="false">'High pensions'!W43</f>
        <v>77511.6557704516</v>
      </c>
      <c r="K43" s="8"/>
      <c r="L43" s="55" t="n">
        <f aca="false">'High pensions'!N43</f>
        <v>2443449.23072765</v>
      </c>
      <c r="M43" s="42"/>
      <c r="N43" s="55" t="n">
        <f aca="false">'High pensions'!L43</f>
        <v>806959.391675312</v>
      </c>
      <c r="O43" s="8"/>
      <c r="P43" s="55" t="n">
        <f aca="false">'High pensions'!X43</f>
        <v>17118722.1553998</v>
      </c>
      <c r="Q43" s="42"/>
      <c r="R43" s="55" t="n">
        <f aca="false">'High SIPA income'!G38</f>
        <v>19927318.8079282</v>
      </c>
      <c r="S43" s="42"/>
      <c r="T43" s="55" t="n">
        <f aca="false">'High SIPA income'!J38</f>
        <v>76193830.5967109</v>
      </c>
      <c r="U43" s="8"/>
      <c r="V43" s="55" t="n">
        <f aca="false">'High SIPA income'!F38</f>
        <v>144484.166193315</v>
      </c>
      <c r="W43" s="42"/>
      <c r="X43" s="55" t="n">
        <f aca="false">'High SIPA income'!M38</f>
        <v>362902.56953662</v>
      </c>
      <c r="Y43" s="8"/>
      <c r="Z43" s="8" t="n">
        <f aca="false">R43+V43-N43-L43-F43</f>
        <v>-1913577.79022476</v>
      </c>
      <c r="AA43" s="8"/>
      <c r="AB43" s="8" t="n">
        <f aca="false">T43-P43-D43</f>
        <v>-43999180.5732208</v>
      </c>
      <c r="AC43" s="23"/>
      <c r="AD43" s="8"/>
      <c r="AE43" s="8"/>
      <c r="AF43" s="8"/>
      <c r="AG43" s="8" t="n">
        <f aca="false">BF43/100*$AG$37</f>
        <v>5350407007.80315</v>
      </c>
      <c r="AH43" s="43" t="n">
        <f aca="false">(AG43-AG42)/AG42</f>
        <v>0.00233715107419082</v>
      </c>
      <c r="AI43" s="43"/>
      <c r="AJ43" s="43" t="n">
        <f aca="false">AB43/AG43</f>
        <v>-0.00822352028715787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12064829</v>
      </c>
      <c r="AX43" s="7"/>
      <c r="AY43" s="43" t="n">
        <f aca="false">(AW43-AW42)/AW42</f>
        <v>-0.000903050696545651</v>
      </c>
      <c r="AZ43" s="11" t="n">
        <f aca="false">workers_and_wage_high!B31</f>
        <v>7150.76629360618</v>
      </c>
      <c r="BA43" s="43" t="n">
        <f aca="false">(AZ43-AZ42)/AZ42</f>
        <v>0.00545540666743498</v>
      </c>
      <c r="BB43" s="11" t="n">
        <f aca="false">BB41*2/4+BB45*2/4</f>
        <v>53</v>
      </c>
      <c r="BC43" s="48" t="n">
        <f aca="false">'Central scenario'!BC43</f>
        <v>11.3722743431335</v>
      </c>
      <c r="BD43" s="48" t="n">
        <f aca="false">'Central scenario'!BD43</f>
        <v>56.9361371715667</v>
      </c>
      <c r="BE43" s="43" t="n">
        <f aca="false">BD43/BD42-1</f>
        <v>0.00220027280254054</v>
      </c>
      <c r="BF43" s="7" t="n">
        <f aca="false">BF42*(1+AY43)*(1+BA43)*(1-BE43)</f>
        <v>101.89039178497</v>
      </c>
      <c r="BG43" s="7"/>
      <c r="BH43" s="43" t="n">
        <f aca="false">T50/AG50</f>
        <v>0.0122518948013809</v>
      </c>
      <c r="BI43" s="7"/>
      <c r="BJ43" s="7"/>
      <c r="BK43" s="7"/>
      <c r="BL43" s="7"/>
      <c r="BM43" s="7"/>
      <c r="BN43" s="7"/>
      <c r="BO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5" t="n">
        <f aca="false">'High pensions'!Q44</f>
        <v>103439537.120175</v>
      </c>
      <c r="E44" s="8"/>
      <c r="F44" s="55" t="n">
        <f aca="false">'High pensions'!I44</f>
        <v>18801360.3086679</v>
      </c>
      <c r="G44" s="55" t="n">
        <f aca="false">'High pensions'!K44</f>
        <v>473339.428922237</v>
      </c>
      <c r="H44" s="55" t="n">
        <f aca="false">'High pensions'!V44</f>
        <v>2604173.88022033</v>
      </c>
      <c r="I44" s="55" t="n">
        <f aca="false">'High pensions'!M44</f>
        <v>14639.3637811</v>
      </c>
      <c r="J44" s="55" t="n">
        <f aca="false">'High pensions'!W44</f>
        <v>80541.4602129989</v>
      </c>
      <c r="K44" s="8"/>
      <c r="L44" s="55" t="n">
        <f aca="false">'High pensions'!N44</f>
        <v>2375461.40429962</v>
      </c>
      <c r="M44" s="42"/>
      <c r="N44" s="55" t="n">
        <f aca="false">'High pensions'!L44</f>
        <v>811089.378587697</v>
      </c>
      <c r="O44" s="8"/>
      <c r="P44" s="55" t="n">
        <f aca="false">'High pensions'!X44</f>
        <v>16788654.970313</v>
      </c>
      <c r="Q44" s="42"/>
      <c r="R44" s="55" t="n">
        <f aca="false">'High SIPA income'!G39</f>
        <v>17351773.8196988</v>
      </c>
      <c r="S44" s="42"/>
      <c r="T44" s="55" t="n">
        <f aca="false">'High SIPA income'!J39</f>
        <v>66346011.1073533</v>
      </c>
      <c r="U44" s="8"/>
      <c r="V44" s="55" t="n">
        <f aca="false">'High SIPA income'!F39</f>
        <v>145044.657392885</v>
      </c>
      <c r="W44" s="42"/>
      <c r="X44" s="55" t="n">
        <f aca="false">'High SIPA income'!M39</f>
        <v>364310.361835844</v>
      </c>
      <c r="Y44" s="8"/>
      <c r="Z44" s="8" t="n">
        <f aca="false">R44+V44-N44-L44-F44</f>
        <v>-4491092.61446352</v>
      </c>
      <c r="AA44" s="8"/>
      <c r="AB44" s="8" t="n">
        <f aca="false">T44-P44-D44</f>
        <v>-53882180.9831344</v>
      </c>
      <c r="AC44" s="23"/>
      <c r="AD44" s="8"/>
      <c r="AE44" s="8"/>
      <c r="AF44" s="8"/>
      <c r="AG44" s="8" t="n">
        <f aca="false">BF44/100*$AG$37</f>
        <v>5365670885.80775</v>
      </c>
      <c r="AH44" s="43" t="n">
        <f aca="false">(AG44-AG43)/AG43</f>
        <v>0.00285284427564844</v>
      </c>
      <c r="AI44" s="43"/>
      <c r="AJ44" s="43" t="n">
        <f aca="false">AB44/AG44</f>
        <v>-0.0100420212364596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 t="n">
        <f aca="false">workers_and_wage_high!C32</f>
        <v>12095832</v>
      </c>
      <c r="AX44" s="7"/>
      <c r="AY44" s="43" t="n">
        <f aca="false">(AW44-AW43)/AW43</f>
        <v>0.00256970073923136</v>
      </c>
      <c r="AZ44" s="11" t="n">
        <f aca="false">workers_and_wage_high!B32</f>
        <v>7168.52387739469</v>
      </c>
      <c r="BA44" s="43" t="n">
        <f aca="false">(AZ44-AZ43)/AZ43</f>
        <v>0.00248331200592983</v>
      </c>
      <c r="BB44" s="11" t="n">
        <f aca="false">BB41*1/4+BB45*3/4</f>
        <v>53</v>
      </c>
      <c r="BC44" s="48" t="n">
        <f aca="false">'Central scenario'!BC44</f>
        <v>11.3722743431335</v>
      </c>
      <c r="BD44" s="48" t="n">
        <f aca="false">'Central scenario'!BD44</f>
        <v>57.0611371715667</v>
      </c>
      <c r="BE44" s="43" t="n">
        <f aca="false">BD44/BD43-1</f>
        <v>0.00219544223071089</v>
      </c>
      <c r="BF44" s="7" t="n">
        <f aca="false">BF43*(1+AY44)*(1+BA44)*(1-BE44)</f>
        <v>102.181069205917</v>
      </c>
      <c r="BG44" s="7"/>
      <c r="BH44" s="43" t="n">
        <f aca="false">T51/AG51</f>
        <v>0.0144727235428133</v>
      </c>
      <c r="BI44" s="7"/>
      <c r="BJ44" s="7"/>
      <c r="BK44" s="7"/>
      <c r="BL44" s="7"/>
      <c r="BM44" s="7"/>
      <c r="BN44" s="7"/>
      <c r="BO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5" t="n">
        <f aca="false">'High pensions'!Q45</f>
        <v>105708393.517803</v>
      </c>
      <c r="E45" s="8"/>
      <c r="F45" s="55" t="n">
        <f aca="false">'High pensions'!I45</f>
        <v>19213751.8159005</v>
      </c>
      <c r="G45" s="55" t="n">
        <f aca="false">'High pensions'!K45</f>
        <v>521715.359066062</v>
      </c>
      <c r="H45" s="55" t="n">
        <f aca="false">'High pensions'!V45</f>
        <v>2870323.97466473</v>
      </c>
      <c r="I45" s="55" t="n">
        <f aca="false">'High pensions'!M45</f>
        <v>16135.526569054</v>
      </c>
      <c r="J45" s="55" t="n">
        <f aca="false">'High pensions'!W45</f>
        <v>88772.9064329326</v>
      </c>
      <c r="K45" s="8"/>
      <c r="L45" s="55" t="n">
        <f aca="false">'High pensions'!N45</f>
        <v>2437911.58657194</v>
      </c>
      <c r="M45" s="42"/>
      <c r="N45" s="55" t="n">
        <f aca="false">'High pensions'!L45</f>
        <v>830996.221434847</v>
      </c>
      <c r="O45" s="8"/>
      <c r="P45" s="55" t="n">
        <f aca="false">'High pensions'!X45</f>
        <v>17222230.8388766</v>
      </c>
      <c r="Q45" s="42"/>
      <c r="R45" s="55" t="n">
        <f aca="false">'High SIPA income'!G40</f>
        <v>20779892.4177291</v>
      </c>
      <c r="S45" s="42" t="n">
        <f aca="false">SUM(T42:T45)/AVERAGE(AG42:AG45)</f>
        <v>0.0531801794207083</v>
      </c>
      <c r="T45" s="55" t="n">
        <f aca="false">'High SIPA income'!J40</f>
        <v>79453719.6877889</v>
      </c>
      <c r="U45" s="8"/>
      <c r="V45" s="55" t="n">
        <f aca="false">'High SIPA income'!F40</f>
        <v>148225.668572697</v>
      </c>
      <c r="W45" s="42"/>
      <c r="X45" s="55" t="n">
        <f aca="false">'High SIPA income'!M40</f>
        <v>372300.14480856</v>
      </c>
      <c r="Y45" s="8"/>
      <c r="Z45" s="8" t="n">
        <f aca="false">R45+V45-N45-L45-F45</f>
        <v>-1554541.53760552</v>
      </c>
      <c r="AA45" s="8"/>
      <c r="AB45" s="8" t="n">
        <f aca="false">T45-P45-D45</f>
        <v>-43476904.6688908</v>
      </c>
      <c r="AC45" s="23"/>
      <c r="AD45" s="8"/>
      <c r="AE45" s="8"/>
      <c r="AF45" s="8"/>
      <c r="AG45" s="8" t="n">
        <f aca="false">BF45/100*$AG$37</f>
        <v>5387846815.94768</v>
      </c>
      <c r="AH45" s="43" t="n">
        <f aca="false">(AG45-AG44)/AG44</f>
        <v>0.00413292775719499</v>
      </c>
      <c r="AI45" s="43" t="n">
        <f aca="false">(AG45-AG41)/AG41</f>
        <v>0.0149812065287814</v>
      </c>
      <c r="AJ45" s="43" t="n">
        <f aca="false">AB45/AG45</f>
        <v>-0.00806943963963525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 t="n">
        <f aca="false">workers_and_wage_high!C33</f>
        <v>12118499</v>
      </c>
      <c r="AX45" s="7"/>
      <c r="AY45" s="43" t="n">
        <f aca="false">(AW45-AW44)/AW44</f>
        <v>0.00187395129165154</v>
      </c>
      <c r="AZ45" s="11" t="n">
        <f aca="false">workers_and_wage_high!B33</f>
        <v>7200.46068051314</v>
      </c>
      <c r="BA45" s="43" t="n">
        <f aca="false">(AZ45-AZ44)/AZ44</f>
        <v>0.00445514357832571</v>
      </c>
      <c r="BB45" s="11" t="n">
        <v>53</v>
      </c>
      <c r="BC45" s="48" t="n">
        <f aca="false">'Central scenario'!BC45</f>
        <v>11.3722743431335</v>
      </c>
      <c r="BD45" s="48" t="n">
        <f aca="false">'Central scenario'!BD45</f>
        <v>57.1861371715667</v>
      </c>
      <c r="BE45" s="43" t="n">
        <f aca="false">BD45/BD44-1</f>
        <v>0.00219063282289933</v>
      </c>
      <c r="BF45" s="7" t="n">
        <f aca="false">BF44*(1+AY45)*(1+BA45)*(1-BE45)</f>
        <v>102.603376183098</v>
      </c>
      <c r="BG45" s="7"/>
      <c r="BH45" s="43" t="n">
        <f aca="false">T52/AG52</f>
        <v>0.0124541660204274</v>
      </c>
      <c r="BI45" s="7"/>
      <c r="BJ45" s="7"/>
      <c r="BK45" s="7"/>
      <c r="BL45" s="7"/>
      <c r="BM45" s="7"/>
      <c r="BN45" s="7"/>
      <c r="BO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4" t="n">
        <f aca="false">'High pensions'!Q46</f>
        <v>108027734.609725</v>
      </c>
      <c r="E46" s="6"/>
      <c r="F46" s="54" t="n">
        <f aca="false">'High pensions'!I46</f>
        <v>19635319.5139198</v>
      </c>
      <c r="G46" s="54" t="n">
        <f aca="false">'High pensions'!K46</f>
        <v>543942.918672851</v>
      </c>
      <c r="H46" s="54" t="n">
        <f aca="false">'High pensions'!V46</f>
        <v>2992613.44943094</v>
      </c>
      <c r="I46" s="54" t="n">
        <f aca="false">'High pensions'!M46</f>
        <v>16822.976866171</v>
      </c>
      <c r="J46" s="54" t="n">
        <f aca="false">'High pensions'!W46</f>
        <v>92555.0551370413</v>
      </c>
      <c r="K46" s="6"/>
      <c r="L46" s="54" t="n">
        <f aca="false">'High pensions'!N46</f>
        <v>3001552.70573708</v>
      </c>
      <c r="M46" s="35"/>
      <c r="N46" s="54" t="n">
        <f aca="false">'High pensions'!L46</f>
        <v>851780.222389728</v>
      </c>
      <c r="O46" s="6"/>
      <c r="P46" s="54" t="n">
        <f aca="false">'High pensions'!X46</f>
        <v>20261314.7266437</v>
      </c>
      <c r="Q46" s="35"/>
      <c r="R46" s="54" t="n">
        <f aca="false">'High SIPA income'!G41</f>
        <v>17021410.8012743</v>
      </c>
      <c r="S46" s="35"/>
      <c r="T46" s="54" t="n">
        <f aca="false">'High SIPA income'!J41</f>
        <v>65082839.4732828</v>
      </c>
      <c r="U46" s="6"/>
      <c r="V46" s="54" t="n">
        <f aca="false">'High SIPA income'!F41</f>
        <v>146092.836962889</v>
      </c>
      <c r="W46" s="35"/>
      <c r="X46" s="54" t="n">
        <f aca="false">'High SIPA income'!M41</f>
        <v>366943.086717138</v>
      </c>
      <c r="Y46" s="6"/>
      <c r="Z46" s="6" t="n">
        <f aca="false">R46+V46-N46-L46-F46</f>
        <v>-6321148.80380939</v>
      </c>
      <c r="AA46" s="6"/>
      <c r="AB46" s="6" t="n">
        <f aca="false">T46-P46-D46</f>
        <v>-63206209.8630861</v>
      </c>
      <c r="AC46" s="23"/>
      <c r="AD46" s="6"/>
      <c r="AE46" s="6"/>
      <c r="AF46" s="6"/>
      <c r="AG46" s="6" t="n">
        <f aca="false">BF46/100*$AG$37</f>
        <v>5391363304.44493</v>
      </c>
      <c r="AH46" s="36" t="n">
        <f aca="false">(AG46-AG45)/AG45</f>
        <v>0.000652670466955207</v>
      </c>
      <c r="AI46" s="36"/>
      <c r="AJ46" s="36" t="n">
        <f aca="false">AB46/AG46</f>
        <v>-0.0117236042711081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 t="n">
        <f aca="false">workers_and_wage_high!C34</f>
        <v>12131313</v>
      </c>
      <c r="AX46" s="5"/>
      <c r="AY46" s="36" t="n">
        <f aca="false">(AW46-AW45)/AW45</f>
        <v>0.00105739167862291</v>
      </c>
      <c r="AZ46" s="10" t="n">
        <f aca="false">workers_and_wage_high!B34</f>
        <v>7213.31676786926</v>
      </c>
      <c r="BA46" s="36" t="n">
        <f aca="false">(AZ46-AZ45)/AZ45</f>
        <v>0.00178545344895958</v>
      </c>
      <c r="BB46" s="10" t="n">
        <f aca="false">BB45*3/4+BB49*1/4</f>
        <v>53</v>
      </c>
      <c r="BC46" s="41" t="n">
        <f aca="false">'Central scenario'!BC46</f>
        <v>11.3722743431335</v>
      </c>
      <c r="BD46" s="41" t="n">
        <f aca="false">'Central scenario'!BD46</f>
        <v>57.3111371715667</v>
      </c>
      <c r="BE46" s="36" t="n">
        <f aca="false">BD46/BD45-1</f>
        <v>0.00218584444032266</v>
      </c>
      <c r="BF46" s="5" t="n">
        <f aca="false">BF45*(1+AY46)*(1+BA46)*(1-BE46)</f>
        <v>102.670342376543</v>
      </c>
      <c r="BG46" s="5"/>
      <c r="BH46" s="36" t="n">
        <f aca="false">T53/AG53</f>
        <v>0.0147453351664596</v>
      </c>
      <c r="BI46" s="5"/>
      <c r="BJ46" s="5"/>
      <c r="BK46" s="5"/>
      <c r="BL46" s="5"/>
      <c r="BM46" s="5"/>
      <c r="BN46" s="5"/>
      <c r="BO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5" t="n">
        <f aca="false">'High pensions'!Q47</f>
        <v>109642859.819374</v>
      </c>
      <c r="E47" s="8"/>
      <c r="F47" s="55" t="n">
        <f aca="false">'High pensions'!I47</f>
        <v>19928887.639374</v>
      </c>
      <c r="G47" s="55" t="n">
        <f aca="false">'High pensions'!K47</f>
        <v>566307.364192831</v>
      </c>
      <c r="H47" s="55" t="n">
        <f aca="false">'High pensions'!V47</f>
        <v>3115656.03010366</v>
      </c>
      <c r="I47" s="55" t="n">
        <f aca="false">'High pensions'!M47</f>
        <v>17514.660748232</v>
      </c>
      <c r="J47" s="55" t="n">
        <f aca="false">'High pensions'!W47</f>
        <v>96360.4957764026</v>
      </c>
      <c r="K47" s="8"/>
      <c r="L47" s="55" t="n">
        <f aca="false">'High pensions'!N47</f>
        <v>2603593.81563841</v>
      </c>
      <c r="M47" s="42"/>
      <c r="N47" s="55" t="n">
        <f aca="false">'High pensions'!L47</f>
        <v>865148.071088966</v>
      </c>
      <c r="O47" s="8"/>
      <c r="P47" s="55" t="n">
        <f aca="false">'High pensions'!X47</f>
        <v>18269850.1134949</v>
      </c>
      <c r="Q47" s="42"/>
      <c r="R47" s="55" t="n">
        <f aca="false">'High SIPA income'!G42</f>
        <v>20530253.6573107</v>
      </c>
      <c r="S47" s="42"/>
      <c r="T47" s="55" t="n">
        <f aca="false">'High SIPA income'!J42</f>
        <v>78499204.2507133</v>
      </c>
      <c r="U47" s="8"/>
      <c r="V47" s="55" t="n">
        <f aca="false">'High SIPA income'!F42</f>
        <v>147432.6839639</v>
      </c>
      <c r="W47" s="42"/>
      <c r="X47" s="55" t="n">
        <f aca="false">'High SIPA income'!M42</f>
        <v>370308.396095069</v>
      </c>
      <c r="Y47" s="8"/>
      <c r="Z47" s="8" t="n">
        <f aca="false">R47+V47-N47-L47-F47</f>
        <v>-2719943.18482677</v>
      </c>
      <c r="AA47" s="8"/>
      <c r="AB47" s="8" t="n">
        <f aca="false">T47-P47-D47</f>
        <v>-49413505.6821557</v>
      </c>
      <c r="AC47" s="23"/>
      <c r="AD47" s="8"/>
      <c r="AE47" s="8"/>
      <c r="AF47" s="8"/>
      <c r="AG47" s="8" t="n">
        <f aca="false">BF47/100*$AG$37</f>
        <v>5455607208.24074</v>
      </c>
      <c r="AH47" s="43" t="n">
        <f aca="false">(AG47-AG46)/AG46</f>
        <v>0.011916077653838</v>
      </c>
      <c r="AI47" s="43"/>
      <c r="AJ47" s="43" t="n">
        <f aca="false">AB47/AG47</f>
        <v>-0.00905737964557202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12223801</v>
      </c>
      <c r="AX47" s="7"/>
      <c r="AY47" s="43" t="n">
        <f aca="false">(AW47-AW46)/AW46</f>
        <v>0.00762390682690324</v>
      </c>
      <c r="AZ47" s="11" t="n">
        <f aca="false">workers_and_wage_high!B35</f>
        <v>7259.87765122341</v>
      </c>
      <c r="BA47" s="43" t="n">
        <f aca="false">(AZ47-AZ46)/AZ46</f>
        <v>0.00645485077843097</v>
      </c>
      <c r="BB47" s="11" t="n">
        <f aca="false">BB45*2/4+BB49*2/4</f>
        <v>53</v>
      </c>
      <c r="BC47" s="48" t="n">
        <f aca="false">'Central scenario'!BC47</f>
        <v>11.3722743431335</v>
      </c>
      <c r="BD47" s="48" t="n">
        <f aca="false">'Central scenario'!BD47</f>
        <v>57.4361371715667</v>
      </c>
      <c r="BE47" s="43" t="n">
        <f aca="false">BD47/BD46-1</f>
        <v>0.00218107694540759</v>
      </c>
      <c r="BF47" s="7" t="n">
        <f aca="false">BF46*(1+AY47)*(1+BA47)*(1-BE47)</f>
        <v>103.893770149048</v>
      </c>
      <c r="BG47" s="7"/>
      <c r="BH47" s="43" t="n">
        <f aca="false">T54/AG54</f>
        <v>0.0124203499015911</v>
      </c>
      <c r="BI47" s="7"/>
      <c r="BJ47" s="7"/>
      <c r="BK47" s="7"/>
      <c r="BL47" s="7"/>
      <c r="BM47" s="7"/>
      <c r="BN47" s="7"/>
      <c r="BO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5" t="n">
        <f aca="false">'High pensions'!Q48</f>
        <v>109909140.547135</v>
      </c>
      <c r="E48" s="8"/>
      <c r="F48" s="55" t="n">
        <f aca="false">'High pensions'!I48</f>
        <v>19977287.3136694</v>
      </c>
      <c r="G48" s="55" t="n">
        <f aca="false">'High pensions'!K48</f>
        <v>588252.041834863</v>
      </c>
      <c r="H48" s="55" t="n">
        <f aca="false">'High pensions'!V48</f>
        <v>3236389.17176345</v>
      </c>
      <c r="I48" s="55" t="n">
        <f aca="false">'High pensions'!M48</f>
        <v>18193.362118604</v>
      </c>
      <c r="J48" s="55" t="n">
        <f aca="false">'High pensions'!W48</f>
        <v>100094.510466911</v>
      </c>
      <c r="K48" s="8"/>
      <c r="L48" s="55" t="n">
        <f aca="false">'High pensions'!N48</f>
        <v>2601935.95920976</v>
      </c>
      <c r="M48" s="42"/>
      <c r="N48" s="55" t="n">
        <f aca="false">'High pensions'!L48</f>
        <v>869653.002846699</v>
      </c>
      <c r="O48" s="8"/>
      <c r="P48" s="55" t="n">
        <f aca="false">'High pensions'!X48</f>
        <v>18286032.2939669</v>
      </c>
      <c r="Q48" s="42"/>
      <c r="R48" s="55" t="n">
        <f aca="false">'High SIPA income'!G43</f>
        <v>17690502.6015976</v>
      </c>
      <c r="S48" s="42"/>
      <c r="T48" s="55" t="n">
        <f aca="false">'High SIPA income'!J43</f>
        <v>67641169.9631429</v>
      </c>
      <c r="U48" s="8"/>
      <c r="V48" s="55" t="n">
        <f aca="false">'High SIPA income'!F43</f>
        <v>147480.294848523</v>
      </c>
      <c r="W48" s="42"/>
      <c r="X48" s="55" t="n">
        <f aca="false">'High SIPA income'!M43</f>
        <v>370427.980910643</v>
      </c>
      <c r="Y48" s="8"/>
      <c r="Z48" s="8" t="n">
        <f aca="false">R48+V48-N48-L48-F48</f>
        <v>-5610893.37927973</v>
      </c>
      <c r="AA48" s="8"/>
      <c r="AB48" s="8" t="n">
        <f aca="false">T48-P48-D48</f>
        <v>-60554002.8779591</v>
      </c>
      <c r="AC48" s="23"/>
      <c r="AD48" s="8"/>
      <c r="AE48" s="8"/>
      <c r="AF48" s="8"/>
      <c r="AG48" s="8" t="n">
        <f aca="false">BF48/100*$AG$37</f>
        <v>5475318851.84261</v>
      </c>
      <c r="AH48" s="43" t="n">
        <f aca="false">(AG48-AG47)/AG47</f>
        <v>0.0036130980199768</v>
      </c>
      <c r="AI48" s="43"/>
      <c r="AJ48" s="43" t="n">
        <f aca="false">AB48/AG48</f>
        <v>-0.0110594477721751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 t="n">
        <f aca="false">workers_and_wage_high!C36</f>
        <v>12291026</v>
      </c>
      <c r="AX48" s="7"/>
      <c r="AY48" s="43" t="n">
        <f aca="false">(AW48-AW47)/AW47</f>
        <v>0.00549951688513254</v>
      </c>
      <c r="AZ48" s="11" t="n">
        <f aca="false">workers_and_wage_high!B36</f>
        <v>7262.06203086728</v>
      </c>
      <c r="BA48" s="43" t="n">
        <f aca="false">(AZ48-AZ47)/AZ47</f>
        <v>0.000300883809453959</v>
      </c>
      <c r="BB48" s="11" t="n">
        <f aca="false">BB45*1/4+BB49*3/4</f>
        <v>53</v>
      </c>
      <c r="BC48" s="48" t="n">
        <f aca="false">'Central scenario'!BC48</f>
        <v>11.3722743431335</v>
      </c>
      <c r="BD48" s="48" t="n">
        <f aca="false">'Central scenario'!BD48</f>
        <v>57.5611371715667</v>
      </c>
      <c r="BE48" s="43" t="n">
        <f aca="false">BD48/BD47-1</f>
        <v>0.00217633020177899</v>
      </c>
      <c r="BF48" s="7" t="n">
        <f aca="false">BF47*(1+AY48)*(1+BA48)*(1-BE48)</f>
        <v>104.269148524262</v>
      </c>
      <c r="BG48" s="7"/>
      <c r="BH48" s="43" t="n">
        <f aca="false">T55/AG55</f>
        <v>0.0147006116600384</v>
      </c>
      <c r="BI48" s="7"/>
      <c r="BJ48" s="7"/>
      <c r="BK48" s="7"/>
      <c r="BL48" s="7"/>
      <c r="BM48" s="7"/>
      <c r="BN48" s="7"/>
      <c r="BO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5" t="n">
        <f aca="false">'High pensions'!Q49</f>
        <v>110444687.932854</v>
      </c>
      <c r="E49" s="8"/>
      <c r="F49" s="55" t="n">
        <f aca="false">'High pensions'!I49</f>
        <v>20074629.3904187</v>
      </c>
      <c r="G49" s="55" t="n">
        <f aca="false">'High pensions'!K49</f>
        <v>600888.627353967</v>
      </c>
      <c r="H49" s="55" t="n">
        <f aca="false">'High pensions'!V49</f>
        <v>3305911.93689407</v>
      </c>
      <c r="I49" s="55" t="n">
        <f aca="false">'High pensions'!M49</f>
        <v>18584.184351153</v>
      </c>
      <c r="J49" s="55" t="n">
        <f aca="false">'High pensions'!W49</f>
        <v>102244.699079194</v>
      </c>
      <c r="K49" s="8"/>
      <c r="L49" s="55" t="n">
        <f aca="false">'High pensions'!N49</f>
        <v>2532915.10848239</v>
      </c>
      <c r="M49" s="42"/>
      <c r="N49" s="55" t="n">
        <f aca="false">'High pensions'!L49</f>
        <v>876160.243754145</v>
      </c>
      <c r="O49" s="8"/>
      <c r="P49" s="55" t="n">
        <f aca="false">'High pensions'!X49</f>
        <v>17963683.6909575</v>
      </c>
      <c r="Q49" s="42"/>
      <c r="R49" s="55" t="n">
        <f aca="false">'High SIPA income'!G44</f>
        <v>21148218.125555</v>
      </c>
      <c r="S49" s="42"/>
      <c r="T49" s="55" t="n">
        <f aca="false">'High SIPA income'!J44</f>
        <v>80862044.9550766</v>
      </c>
      <c r="U49" s="8"/>
      <c r="V49" s="55" t="n">
        <f aca="false">'High SIPA income'!F44</f>
        <v>152049.244262952</v>
      </c>
      <c r="W49" s="42"/>
      <c r="X49" s="55" t="n">
        <f aca="false">'High SIPA income'!M44</f>
        <v>381903.864575021</v>
      </c>
      <c r="Y49" s="8"/>
      <c r="Z49" s="8" t="n">
        <f aca="false">R49+V49-N49-L49-F49</f>
        <v>-2183437.37283729</v>
      </c>
      <c r="AA49" s="8"/>
      <c r="AB49" s="8" t="n">
        <f aca="false">T49-P49-D49</f>
        <v>-47546326.6687348</v>
      </c>
      <c r="AC49" s="23"/>
      <c r="AD49" s="8"/>
      <c r="AE49" s="8"/>
      <c r="AF49" s="8"/>
      <c r="AG49" s="8" t="n">
        <f aca="false">BF49/100*$AG$37</f>
        <v>5506409835.74542</v>
      </c>
      <c r="AH49" s="43" t="n">
        <f aca="false">(AG49-AG48)/AG48</f>
        <v>0.00567838782436333</v>
      </c>
      <c r="AI49" s="43" t="n">
        <f aca="false">(AG49-AG45)/AG45</f>
        <v>0.0220056404437489</v>
      </c>
      <c r="AJ49" s="43" t="n">
        <f aca="false">AB49/AG49</f>
        <v>-0.00863472354710741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 t="n">
        <f aca="false">workers_and_wage_high!C37</f>
        <v>12317074</v>
      </c>
      <c r="AX49" s="7"/>
      <c r="AY49" s="43" t="n">
        <f aca="false">(AW49-AW48)/AW48</f>
        <v>0.00211926978268535</v>
      </c>
      <c r="AZ49" s="11" t="n">
        <f aca="false">workers_and_wage_high!B37</f>
        <v>7303.71468348135</v>
      </c>
      <c r="BA49" s="43" t="n">
        <f aca="false">(AZ49-AZ48)/AZ48</f>
        <v>0.0057356508987429</v>
      </c>
      <c r="BB49" s="11" t="n">
        <v>53</v>
      </c>
      <c r="BC49" s="48" t="n">
        <f aca="false">'Central scenario'!BC49</f>
        <v>11.3722743431335</v>
      </c>
      <c r="BD49" s="48" t="n">
        <f aca="false">'Central scenario'!BD49</f>
        <v>57.6861371715667</v>
      </c>
      <c r="BE49" s="43" t="n">
        <f aca="false">BD49/BD48-1</f>
        <v>0.00217160407424588</v>
      </c>
      <c r="BF49" s="7" t="n">
        <f aca="false">BF48*(1+AY49)*(1+BA49)*(1-BE49)</f>
        <v>104.861229187698</v>
      </c>
      <c r="BG49" s="7"/>
      <c r="BH49" s="43" t="n">
        <f aca="false">T56/AG56</f>
        <v>0.0124859028900576</v>
      </c>
      <c r="BI49" s="7"/>
      <c r="BJ49" s="7"/>
      <c r="BK49" s="7"/>
      <c r="BL49" s="7"/>
      <c r="BM49" s="7"/>
      <c r="BN49" s="7"/>
      <c r="BO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4" t="n">
        <f aca="false">'High pensions'!Q50</f>
        <v>111185897.466689</v>
      </c>
      <c r="E50" s="6"/>
      <c r="F50" s="54" t="n">
        <f aca="false">'High pensions'!I50</f>
        <v>20209352.9970573</v>
      </c>
      <c r="G50" s="54" t="n">
        <f aca="false">'High pensions'!K50</f>
        <v>616077.884757442</v>
      </c>
      <c r="H50" s="54" t="n">
        <f aca="false">'High pensions'!V50</f>
        <v>3389478.74957253</v>
      </c>
      <c r="I50" s="54" t="n">
        <f aca="false">'High pensions'!M50</f>
        <v>19053.9551986839</v>
      </c>
      <c r="J50" s="54" t="n">
        <f aca="false">'High pensions'!W50</f>
        <v>104829.239677501</v>
      </c>
      <c r="K50" s="6"/>
      <c r="L50" s="54" t="n">
        <f aca="false">'High pensions'!N50</f>
        <v>3116215.93638796</v>
      </c>
      <c r="M50" s="35"/>
      <c r="N50" s="54" t="n">
        <f aca="false">'High pensions'!L50</f>
        <v>883968.861104615</v>
      </c>
      <c r="O50" s="6"/>
      <c r="P50" s="54" t="n">
        <f aca="false">'High pensions'!X50</f>
        <v>21033395.1686027</v>
      </c>
      <c r="Q50" s="35"/>
      <c r="R50" s="54" t="n">
        <f aca="false">'High SIPA income'!G45</f>
        <v>17814468.603452</v>
      </c>
      <c r="S50" s="35"/>
      <c r="T50" s="54" t="n">
        <f aca="false">'High SIPA income'!J45</f>
        <v>68115164.7155772</v>
      </c>
      <c r="U50" s="6"/>
      <c r="V50" s="54" t="n">
        <f aca="false">'High SIPA income'!F45</f>
        <v>155335.599523845</v>
      </c>
      <c r="W50" s="35"/>
      <c r="X50" s="54" t="n">
        <f aca="false">'High SIPA income'!M45</f>
        <v>390158.241507871</v>
      </c>
      <c r="Y50" s="6"/>
      <c r="Z50" s="6" t="n">
        <f aca="false">R50+V50-N50-L50-F50</f>
        <v>-6239733.59157398</v>
      </c>
      <c r="AA50" s="6"/>
      <c r="AB50" s="6" t="n">
        <f aca="false">T50-P50-D50</f>
        <v>-64104127.9197142</v>
      </c>
      <c r="AC50" s="23"/>
      <c r="AD50" s="6"/>
      <c r="AE50" s="6"/>
      <c r="AF50" s="6"/>
      <c r="AG50" s="6" t="n">
        <f aca="false">BF50/100*$AG$37</f>
        <v>5559561669.42437</v>
      </c>
      <c r="AH50" s="36" t="n">
        <f aca="false">(AG50-AG49)/AG49</f>
        <v>0.00965272024140117</v>
      </c>
      <c r="AI50" s="36"/>
      <c r="AJ50" s="36" t="n">
        <f aca="false">AB50/AG50</f>
        <v>-0.0115304284278857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 t="n">
        <f aca="false">workers_and_wage_high!C38</f>
        <v>12401957</v>
      </c>
      <c r="AX50" s="5"/>
      <c r="AY50" s="36" t="n">
        <f aca="false">(AW50-AW49)/AW49</f>
        <v>0.00689149062512736</v>
      </c>
      <c r="AZ50" s="10" t="n">
        <f aca="false">workers_and_wage_high!B38</f>
        <v>7323.74388571477</v>
      </c>
      <c r="BA50" s="36" t="n">
        <f aca="false">(AZ50-AZ49)/AZ49</f>
        <v>0.00274233086880013</v>
      </c>
      <c r="BB50" s="10" t="n">
        <f aca="false">BB49*3/4+BB53*1/4</f>
        <v>53</v>
      </c>
      <c r="BC50" s="41" t="n">
        <f aca="false">'Central scenario'!BC50</f>
        <v>11.3722743431335</v>
      </c>
      <c r="BD50" s="41" t="n">
        <f aca="false">'Central scenario'!BD50</f>
        <v>57.6861371715667</v>
      </c>
      <c r="BE50" s="36" t="n">
        <f aca="false">BD50/BD49-1</f>
        <v>0</v>
      </c>
      <c r="BF50" s="5" t="n">
        <f aca="false">BF49*(1+AY50)*(1+BA50)*(1-BE50)</f>
        <v>105.873425297217</v>
      </c>
      <c r="BG50" s="5"/>
      <c r="BH50" s="36" t="n">
        <f aca="false">T57/AG57</f>
        <v>0.0147627828948845</v>
      </c>
      <c r="BI50" s="5"/>
      <c r="BJ50" s="5"/>
      <c r="BK50" s="5"/>
      <c r="BL50" s="5"/>
      <c r="BM50" s="5"/>
      <c r="BN50" s="5"/>
      <c r="BO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5" t="n">
        <f aca="false">'High pensions'!Q51</f>
        <v>112950959.849518</v>
      </c>
      <c r="E51" s="8"/>
      <c r="F51" s="55" t="n">
        <f aca="false">'High pensions'!I51</f>
        <v>20530173.9785771</v>
      </c>
      <c r="G51" s="55" t="n">
        <f aca="false">'High pensions'!K51</f>
        <v>625869.973922278</v>
      </c>
      <c r="H51" s="55" t="n">
        <f aca="false">'High pensions'!V51</f>
        <v>3443351.93502407</v>
      </c>
      <c r="I51" s="55" t="n">
        <f aca="false">'High pensions'!M51</f>
        <v>19356.803317184</v>
      </c>
      <c r="J51" s="55" t="n">
        <f aca="false">'High pensions'!W51</f>
        <v>106495.420670848</v>
      </c>
      <c r="K51" s="8"/>
      <c r="L51" s="55" t="n">
        <f aca="false">'High pensions'!N51</f>
        <v>2581833.85519029</v>
      </c>
      <c r="M51" s="42"/>
      <c r="N51" s="55" t="n">
        <f aca="false">'High pensions'!L51</f>
        <v>900906.027615819</v>
      </c>
      <c r="O51" s="8"/>
      <c r="P51" s="55" t="n">
        <f aca="false">'High pensions'!X51</f>
        <v>18353667.3017951</v>
      </c>
      <c r="Q51" s="42"/>
      <c r="R51" s="55" t="n">
        <f aca="false">'High SIPA income'!G46</f>
        <v>21167023.7999227</v>
      </c>
      <c r="S51" s="42"/>
      <c r="T51" s="55" t="n">
        <f aca="false">'High SIPA income'!J46</f>
        <v>80933950.080941</v>
      </c>
      <c r="U51" s="8"/>
      <c r="V51" s="55" t="n">
        <f aca="false">'High SIPA income'!F46</f>
        <v>154300.060901487</v>
      </c>
      <c r="W51" s="42"/>
      <c r="X51" s="55" t="n">
        <f aca="false">'High SIPA income'!M46</f>
        <v>387557.267042577</v>
      </c>
      <c r="Y51" s="8"/>
      <c r="Z51" s="8" t="n">
        <f aca="false">R51+V51-N51-L51-F51</f>
        <v>-2691590.00055908</v>
      </c>
      <c r="AA51" s="8"/>
      <c r="AB51" s="8" t="n">
        <f aca="false">T51-P51-D51</f>
        <v>-50370677.0703724</v>
      </c>
      <c r="AC51" s="23"/>
      <c r="AD51" s="8"/>
      <c r="AE51" s="8"/>
      <c r="AF51" s="8"/>
      <c r="AG51" s="8" t="n">
        <f aca="false">BF51/100*$AG$37</f>
        <v>5592171358.86842</v>
      </c>
      <c r="AH51" s="43" t="n">
        <f aca="false">(AG51-AG50)/AG50</f>
        <v>0.00586551447452982</v>
      </c>
      <c r="AI51" s="43"/>
      <c r="AJ51" s="43" t="n">
        <f aca="false">AB51/AG51</f>
        <v>-0.0090073557904286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12396913</v>
      </c>
      <c r="AX51" s="7"/>
      <c r="AY51" s="43" t="n">
        <f aca="false">(AW51-AW50)/AW50</f>
        <v>-0.000406710005525741</v>
      </c>
      <c r="AZ51" s="11" t="n">
        <f aca="false">workers_and_wage_high!B39</f>
        <v>7369.69874170014</v>
      </c>
      <c r="BA51" s="43" t="n">
        <f aca="false">(AZ51-AZ50)/AZ50</f>
        <v>0.00627477649443842</v>
      </c>
      <c r="BB51" s="11" t="n">
        <f aca="false">BB49*2/4+BB53*2/4</f>
        <v>53</v>
      </c>
      <c r="BC51" s="48" t="n">
        <f aca="false">'Central scenario'!BC51</f>
        <v>11.3722743431335</v>
      </c>
      <c r="BD51" s="48" t="n">
        <f aca="false">'Central scenario'!BD51</f>
        <v>57.6861371715667</v>
      </c>
      <c r="BE51" s="43" t="n">
        <f aca="false">BD51/BD50-1</f>
        <v>0</v>
      </c>
      <c r="BF51" s="7" t="n">
        <f aca="false">BF50*(1+AY51)*(1+BA51)*(1-BE51)</f>
        <v>106.494427405766</v>
      </c>
      <c r="BG51" s="7"/>
      <c r="BH51" s="43" t="n">
        <f aca="false">T58/AG58</f>
        <v>0.0125888354487216</v>
      </c>
      <c r="BI51" s="7"/>
      <c r="BJ51" s="7"/>
      <c r="BK51" s="7"/>
      <c r="BL51" s="7"/>
      <c r="BM51" s="7"/>
      <c r="BN51" s="7"/>
      <c r="BO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5" t="n">
        <f aca="false">'High pensions'!Q52</f>
        <v>114795238.507772</v>
      </c>
      <c r="E52" s="8"/>
      <c r="F52" s="55" t="n">
        <f aca="false">'High pensions'!I52</f>
        <v>20865393.4558562</v>
      </c>
      <c r="G52" s="55" t="n">
        <f aca="false">'High pensions'!K52</f>
        <v>666735.457956725</v>
      </c>
      <c r="H52" s="55" t="n">
        <f aca="false">'High pensions'!V52</f>
        <v>3668181.77091452</v>
      </c>
      <c r="I52" s="55" t="n">
        <f aca="false">'High pensions'!M52</f>
        <v>20620.684266703</v>
      </c>
      <c r="J52" s="55" t="n">
        <f aca="false">'High pensions'!W52</f>
        <v>113448.920749934</v>
      </c>
      <c r="K52" s="8"/>
      <c r="L52" s="55" t="n">
        <f aca="false">'High pensions'!N52</f>
        <v>2545560.56917571</v>
      </c>
      <c r="M52" s="42"/>
      <c r="N52" s="55" t="n">
        <f aca="false">'High pensions'!L52</f>
        <v>917843.240486592</v>
      </c>
      <c r="O52" s="8"/>
      <c r="P52" s="55" t="n">
        <f aca="false">'High pensions'!X52</f>
        <v>18258628.5961588</v>
      </c>
      <c r="Q52" s="42"/>
      <c r="R52" s="55" t="n">
        <f aca="false">'High SIPA income'!G47</f>
        <v>18465290.0880852</v>
      </c>
      <c r="S52" s="42"/>
      <c r="T52" s="55" t="n">
        <f aca="false">'High SIPA income'!J47</f>
        <v>70603637.0698769</v>
      </c>
      <c r="U52" s="8"/>
      <c r="V52" s="55" t="n">
        <f aca="false">'High SIPA income'!F47</f>
        <v>156416.226693078</v>
      </c>
      <c r="W52" s="42"/>
      <c r="X52" s="55" t="n">
        <f aca="false">'High SIPA income'!M47</f>
        <v>392872.465403526</v>
      </c>
      <c r="Y52" s="8"/>
      <c r="Z52" s="8" t="n">
        <f aca="false">R52+V52-N52-L52-F52</f>
        <v>-5707090.95074016</v>
      </c>
      <c r="AA52" s="8"/>
      <c r="AB52" s="8" t="n">
        <f aca="false">T52-P52-D52</f>
        <v>-62450230.0340538</v>
      </c>
      <c r="AC52" s="23"/>
      <c r="AD52" s="8"/>
      <c r="AE52" s="8"/>
      <c r="AF52" s="8"/>
      <c r="AG52" s="8" t="n">
        <f aca="false">BF52/100*$AG$37</f>
        <v>5669077877.561</v>
      </c>
      <c r="AH52" s="43" t="n">
        <f aca="false">(AG52-AG51)/AG51</f>
        <v>0.0137525325597571</v>
      </c>
      <c r="AI52" s="43"/>
      <c r="AJ52" s="43" t="n">
        <f aca="false">AB52/AG52</f>
        <v>-0.0110159414604694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 t="n">
        <f aca="false">workers_and_wage_high!C40</f>
        <v>12462728</v>
      </c>
      <c r="AX52" s="7"/>
      <c r="AY52" s="43" t="n">
        <f aca="false">(AW52-AW51)/AW51</f>
        <v>0.00530898297019589</v>
      </c>
      <c r="AZ52" s="11" t="n">
        <f aca="false">workers_and_wage_high!B40</f>
        <v>7431.59654410694</v>
      </c>
      <c r="BA52" s="43" t="n">
        <f aca="false">(AZ52-AZ51)/AZ51</f>
        <v>0.00839895965578109</v>
      </c>
      <c r="BB52" s="11" t="n">
        <f aca="false">BB49*1/4+BB53*3/4</f>
        <v>53</v>
      </c>
      <c r="BC52" s="48" t="n">
        <f aca="false">'Central scenario'!BC52</f>
        <v>11.3722743431335</v>
      </c>
      <c r="BD52" s="48" t="n">
        <f aca="false">'Central scenario'!BD52</f>
        <v>57.6861371715667</v>
      </c>
      <c r="BE52" s="43" t="n">
        <f aca="false">BD52/BD51-1</f>
        <v>0</v>
      </c>
      <c r="BF52" s="7" t="n">
        <f aca="false">BF51*(1+AY52)*(1+BA52)*(1-BE52)</f>
        <v>107.958995486096</v>
      </c>
      <c r="BG52" s="7"/>
      <c r="BH52" s="43" t="n">
        <f aca="false">T59/AG59</f>
        <v>0.0148369503020867</v>
      </c>
      <c r="BI52" s="7"/>
      <c r="BJ52" s="7"/>
      <c r="BK52" s="7"/>
      <c r="BL52" s="7"/>
      <c r="BM52" s="7"/>
      <c r="BN52" s="7"/>
      <c r="BO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5" t="n">
        <f aca="false">'High pensions'!Q53</f>
        <v>115575900.028095</v>
      </c>
      <c r="E53" s="8"/>
      <c r="F53" s="55" t="n">
        <f aca="false">'High pensions'!I53</f>
        <v>21007287.9280409</v>
      </c>
      <c r="G53" s="55" t="n">
        <f aca="false">'High pensions'!K53</f>
        <v>728682.24164228</v>
      </c>
      <c r="H53" s="55" t="n">
        <f aca="false">'High pensions'!V53</f>
        <v>4008994.6974964</v>
      </c>
      <c r="I53" s="55" t="n">
        <f aca="false">'High pensions'!M53</f>
        <v>22536.564174504</v>
      </c>
      <c r="J53" s="55" t="n">
        <f aca="false">'High pensions'!W53</f>
        <v>123989.526726696</v>
      </c>
      <c r="K53" s="8"/>
      <c r="L53" s="55" t="n">
        <f aca="false">'High pensions'!N53</f>
        <v>2534835.84209536</v>
      </c>
      <c r="M53" s="42"/>
      <c r="N53" s="55" t="n">
        <f aca="false">'High pensions'!L53</f>
        <v>926575.025617398</v>
      </c>
      <c r="O53" s="8"/>
      <c r="P53" s="55" t="n">
        <f aca="false">'High pensions'!X53</f>
        <v>18251017.6418522</v>
      </c>
      <c r="Q53" s="42"/>
      <c r="R53" s="55" t="n">
        <f aca="false">'High SIPA income'!G48</f>
        <v>22055153.4705204</v>
      </c>
      <c r="S53" s="42"/>
      <c r="T53" s="55" t="n">
        <f aca="false">'High SIPA income'!J48</f>
        <v>84329790.8521798</v>
      </c>
      <c r="U53" s="8"/>
      <c r="V53" s="55" t="n">
        <f aca="false">'High SIPA income'!F48</f>
        <v>153104.931234155</v>
      </c>
      <c r="W53" s="42"/>
      <c r="X53" s="55" t="n">
        <f aca="false">'High SIPA income'!M48</f>
        <v>384555.445883683</v>
      </c>
      <c r="Y53" s="8"/>
      <c r="Z53" s="8" t="n">
        <f aca="false">R53+V53-N53-L53-F53</f>
        <v>-2260440.39399913</v>
      </c>
      <c r="AA53" s="8"/>
      <c r="AB53" s="8" t="n">
        <f aca="false">T53-P53-D53</f>
        <v>-49497126.8177671</v>
      </c>
      <c r="AC53" s="23"/>
      <c r="AD53" s="8"/>
      <c r="AE53" s="8"/>
      <c r="AF53" s="8"/>
      <c r="AG53" s="8" t="n">
        <f aca="false">BF53/100*$AG$37</f>
        <v>5719082672.6001</v>
      </c>
      <c r="AH53" s="43" t="n">
        <f aca="false">(AG53-AG52)/AG52</f>
        <v>0.00882062235148077</v>
      </c>
      <c r="AI53" s="43" t="n">
        <f aca="false">(AG53-AG49)/AG49</f>
        <v>0.0386227765819558</v>
      </c>
      <c r="AJ53" s="43" t="n">
        <f aca="false">AB53/AG53</f>
        <v>-0.00865473182524637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 t="n">
        <f aca="false">workers_and_wage_high!C41</f>
        <v>12469879</v>
      </c>
      <c r="AX53" s="7"/>
      <c r="AY53" s="43" t="n">
        <f aca="false">(AW53-AW52)/AW52</f>
        <v>0.000573790906774183</v>
      </c>
      <c r="AZ53" s="11" t="n">
        <f aca="false">workers_and_wage_high!B41</f>
        <v>7492.84852234312</v>
      </c>
      <c r="BA53" s="43" t="n">
        <f aca="false">(AZ53-AZ52)/AZ52</f>
        <v>0.00824210220141066</v>
      </c>
      <c r="BB53" s="7" t="n">
        <v>53</v>
      </c>
      <c r="BC53" s="48" t="n">
        <f aca="false">'Central scenario'!BC53</f>
        <v>11.3722743431335</v>
      </c>
      <c r="BD53" s="48" t="n">
        <f aca="false">'Central scenario'!BD53</f>
        <v>57.6861371715667</v>
      </c>
      <c r="BE53" s="43" t="n">
        <f aca="false">BD53/BD52-1</f>
        <v>0</v>
      </c>
      <c r="BF53" s="7" t="n">
        <f aca="false">BF52*(1+AY53)*(1+BA53)*(1-BE53)</f>
        <v>108.911261014724</v>
      </c>
      <c r="BG53" s="7"/>
      <c r="BH53" s="43" t="n">
        <f aca="false">T60/AG60</f>
        <v>0.0127043033779185</v>
      </c>
      <c r="BI53" s="7"/>
      <c r="BJ53" s="7"/>
      <c r="BK53" s="7"/>
      <c r="BL53" s="7"/>
      <c r="BM53" s="7"/>
      <c r="BN53" s="7"/>
      <c r="BO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4" t="n">
        <f aca="false">'High pensions'!Q54</f>
        <v>116070743.346767</v>
      </c>
      <c r="E54" s="6"/>
      <c r="F54" s="54" t="n">
        <f aca="false">'High pensions'!I54</f>
        <v>21097231.5587814</v>
      </c>
      <c r="G54" s="54" t="n">
        <f aca="false">'High pensions'!K54</f>
        <v>770636.19940904</v>
      </c>
      <c r="H54" s="54" t="n">
        <f aca="false">'High pensions'!V54</f>
        <v>4239812.99471037</v>
      </c>
      <c r="I54" s="54" t="n">
        <f aca="false">'High pensions'!M54</f>
        <v>23834.1092600729</v>
      </c>
      <c r="J54" s="54" t="n">
        <f aca="false">'High pensions'!W54</f>
        <v>131128.236949803</v>
      </c>
      <c r="K54" s="6"/>
      <c r="L54" s="54" t="n">
        <f aca="false">'High pensions'!N54</f>
        <v>3139172.44288513</v>
      </c>
      <c r="M54" s="35"/>
      <c r="N54" s="54" t="n">
        <f aca="false">'High pensions'!L54</f>
        <v>932422.991357029</v>
      </c>
      <c r="O54" s="6"/>
      <c r="P54" s="54" t="n">
        <f aca="false">'High pensions'!X54</f>
        <v>21419096.9183162</v>
      </c>
      <c r="Q54" s="35"/>
      <c r="R54" s="54" t="n">
        <f aca="false">'High SIPA income'!G49</f>
        <v>18751242.4315544</v>
      </c>
      <c r="S54" s="35"/>
      <c r="T54" s="54" t="n">
        <f aca="false">'High SIPA income'!J49</f>
        <v>71697000.639107</v>
      </c>
      <c r="U54" s="6"/>
      <c r="V54" s="54" t="n">
        <f aca="false">'High SIPA income'!F49</f>
        <v>153997.302976405</v>
      </c>
      <c r="W54" s="35"/>
      <c r="X54" s="54" t="n">
        <f aca="false">'High SIPA income'!M49</f>
        <v>386796.826422303</v>
      </c>
      <c r="Y54" s="6"/>
      <c r="Z54" s="6" t="n">
        <f aca="false">R54+V54-N54-L54-F54</f>
        <v>-6263587.2584927</v>
      </c>
      <c r="AA54" s="6"/>
      <c r="AB54" s="6" t="n">
        <f aca="false">T54-P54-D54</f>
        <v>-65792839.6259765</v>
      </c>
      <c r="AC54" s="23"/>
      <c r="AD54" s="6"/>
      <c r="AE54" s="6"/>
      <c r="AF54" s="6"/>
      <c r="AG54" s="6" t="n">
        <f aca="false">BF54/100*$AG$37</f>
        <v>5772542738.90642</v>
      </c>
      <c r="AH54" s="36" t="n">
        <f aca="false">(AG54-AG53)/AG53</f>
        <v>0.00934766454110627</v>
      </c>
      <c r="AI54" s="36"/>
      <c r="AJ54" s="36" t="n">
        <f aca="false">AB54/AG54</f>
        <v>-0.0113975491567241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 t="n">
        <f aca="false">workers_and_wage_high!C42</f>
        <v>12548094</v>
      </c>
      <c r="AX54" s="5"/>
      <c r="AY54" s="36" t="n">
        <f aca="false">(AW54-AW53)/AW53</f>
        <v>0.00627231427025074</v>
      </c>
      <c r="AZ54" s="10" t="n">
        <f aca="false">workers_and_wage_high!B42</f>
        <v>7515.74802320972</v>
      </c>
      <c r="BA54" s="36" t="n">
        <f aca="false">(AZ54-AZ53)/AZ53</f>
        <v>0.00305618094351102</v>
      </c>
      <c r="BB54" s="41"/>
      <c r="BC54" s="41"/>
      <c r="BD54" s="41"/>
      <c r="BE54" s="41"/>
      <c r="BF54" s="5" t="n">
        <f aca="false">BF53*(1+AY54)*(1+BA54)*(1-BE54)</f>
        <v>109.929326947439</v>
      </c>
      <c r="BG54" s="5"/>
      <c r="BH54" s="36" t="n">
        <f aca="false">T61/AG61</f>
        <v>0.0148722945654746</v>
      </c>
      <c r="BI54" s="5"/>
      <c r="BJ54" s="5"/>
      <c r="BK54" s="5"/>
      <c r="BL54" s="5"/>
      <c r="BM54" s="5"/>
      <c r="BN54" s="5"/>
      <c r="BO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5" t="n">
        <f aca="false">'High pensions'!Q55</f>
        <v>117124819.981536</v>
      </c>
      <c r="E55" s="8"/>
      <c r="F55" s="55" t="n">
        <f aca="false">'High pensions'!I55</f>
        <v>21288822.4644929</v>
      </c>
      <c r="G55" s="55" t="n">
        <f aca="false">'High pensions'!K55</f>
        <v>867400.895457736</v>
      </c>
      <c r="H55" s="55" t="n">
        <f aca="false">'High pensions'!V55</f>
        <v>4772183.80216928</v>
      </c>
      <c r="I55" s="55" t="n">
        <f aca="false">'High pensions'!M55</f>
        <v>26826.83181828</v>
      </c>
      <c r="J55" s="55" t="n">
        <f aca="false">'High pensions'!W55</f>
        <v>147593.313469151</v>
      </c>
      <c r="K55" s="8"/>
      <c r="L55" s="55" t="n">
        <f aca="false">'High pensions'!N55</f>
        <v>2579187.95483789</v>
      </c>
      <c r="M55" s="42"/>
      <c r="N55" s="55" t="n">
        <f aca="false">'High pensions'!L55</f>
        <v>943063.880014423</v>
      </c>
      <c r="O55" s="8"/>
      <c r="P55" s="55" t="n">
        <f aca="false">'High pensions'!X55</f>
        <v>18571877.7776081</v>
      </c>
      <c r="Q55" s="42"/>
      <c r="R55" s="55" t="n">
        <f aca="false">'High SIPA income'!G50</f>
        <v>22392237.8891625</v>
      </c>
      <c r="S55" s="42"/>
      <c r="T55" s="55" t="n">
        <f aca="false">'High SIPA income'!J50</f>
        <v>85618662.3425374</v>
      </c>
      <c r="U55" s="8"/>
      <c r="V55" s="55" t="n">
        <f aca="false">'High SIPA income'!F50</f>
        <v>150264.575131176</v>
      </c>
      <c r="W55" s="42"/>
      <c r="X55" s="55" t="n">
        <f aca="false">'High SIPA income'!M50</f>
        <v>377421.290250387</v>
      </c>
      <c r="Y55" s="8"/>
      <c r="Z55" s="8" t="n">
        <f aca="false">R55+V55-N55-L55-F55</f>
        <v>-2268571.83505152</v>
      </c>
      <c r="AA55" s="8"/>
      <c r="AB55" s="8" t="n">
        <f aca="false">T55-P55-D55</f>
        <v>-50078035.4166066</v>
      </c>
      <c r="AC55" s="23"/>
      <c r="AD55" s="8"/>
      <c r="AE55" s="8"/>
      <c r="AF55" s="8"/>
      <c r="AG55" s="8" t="n">
        <f aca="false">BF55/100*$AG$37</f>
        <v>5824156458.42003</v>
      </c>
      <c r="AH55" s="43" t="n">
        <f aca="false">(AG55-AG54)/AG54</f>
        <v>0.0089412451060319</v>
      </c>
      <c r="AI55" s="43"/>
      <c r="AJ55" s="43" t="n">
        <f aca="false">AB55/AG55</f>
        <v>-0.00859833278417657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12624255</v>
      </c>
      <c r="AX55" s="7"/>
      <c r="AY55" s="43" t="n">
        <f aca="false">(AW55-AW54)/AW54</f>
        <v>0.00606952737204551</v>
      </c>
      <c r="AZ55" s="11" t="n">
        <f aca="false">workers_and_wage_high!B43</f>
        <v>7537.20092114094</v>
      </c>
      <c r="BA55" s="43" t="n">
        <f aca="false">(AZ55-AZ54)/AZ54</f>
        <v>0.00285439291803972</v>
      </c>
      <c r="BB55" s="48"/>
      <c r="BC55" s="48"/>
      <c r="BD55" s="48"/>
      <c r="BE55" s="48"/>
      <c r="BF55" s="7" t="n">
        <f aca="false">BF54*(1+AY55)*(1+BA55)*(1-BE55)</f>
        <v>110.912232004017</v>
      </c>
      <c r="BG55" s="7"/>
      <c r="BH55" s="43" t="n">
        <f aca="false">T62/AG62</f>
        <v>0.0127119097173927</v>
      </c>
      <c r="BI55" s="7"/>
      <c r="BJ55" s="7"/>
      <c r="BK55" s="7"/>
      <c r="BL55" s="7"/>
      <c r="BM55" s="7"/>
      <c r="BN55" s="7"/>
      <c r="BO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5" t="n">
        <f aca="false">'High pensions'!Q56</f>
        <v>118750877.018833</v>
      </c>
      <c r="E56" s="8"/>
      <c r="F56" s="55" t="n">
        <f aca="false">'High pensions'!I56</f>
        <v>21584377.5790246</v>
      </c>
      <c r="G56" s="55" t="n">
        <f aca="false">'High pensions'!K56</f>
        <v>936713.678298076</v>
      </c>
      <c r="H56" s="55" t="n">
        <f aca="false">'High pensions'!V56</f>
        <v>5153522.28277967</v>
      </c>
      <c r="I56" s="55" t="n">
        <f aca="false">'High pensions'!M56</f>
        <v>28970.52613293</v>
      </c>
      <c r="J56" s="55" t="n">
        <f aca="false">'High pensions'!W56</f>
        <v>159387.287096277</v>
      </c>
      <c r="K56" s="8"/>
      <c r="L56" s="55" t="n">
        <f aca="false">'High pensions'!N56</f>
        <v>2574283.16127585</v>
      </c>
      <c r="M56" s="42"/>
      <c r="N56" s="55" t="n">
        <f aca="false">'High pensions'!L56</f>
        <v>958107.11759717</v>
      </c>
      <c r="O56" s="8"/>
      <c r="P56" s="55" t="n">
        <f aca="false">'High pensions'!X56</f>
        <v>18629190.2352059</v>
      </c>
      <c r="Q56" s="42"/>
      <c r="R56" s="55" t="n">
        <f aca="false">'High SIPA income'!G51</f>
        <v>19221957.9739118</v>
      </c>
      <c r="S56" s="42"/>
      <c r="T56" s="55" t="n">
        <f aca="false">'High SIPA income'!J51</f>
        <v>73496822.3130269</v>
      </c>
      <c r="U56" s="8"/>
      <c r="V56" s="55" t="n">
        <f aca="false">'High SIPA income'!F51</f>
        <v>156578.864260214</v>
      </c>
      <c r="W56" s="42"/>
      <c r="X56" s="55" t="n">
        <f aca="false">'High SIPA income'!M51</f>
        <v>393280.96408246</v>
      </c>
      <c r="Y56" s="8"/>
      <c r="Z56" s="8" t="n">
        <f aca="false">R56+V56-N56-L56-F56</f>
        <v>-5738231.01972558</v>
      </c>
      <c r="AA56" s="8"/>
      <c r="AB56" s="8" t="n">
        <f aca="false">T56-P56-D56</f>
        <v>-63883244.9410119</v>
      </c>
      <c r="AC56" s="23"/>
      <c r="AD56" s="8"/>
      <c r="AE56" s="8"/>
      <c r="AF56" s="8"/>
      <c r="AG56" s="8" t="n">
        <f aca="false">BF56/100*$AG$37</f>
        <v>5886384265.53452</v>
      </c>
      <c r="AH56" s="43" t="n">
        <f aca="false">(AG56-AG55)/AG55</f>
        <v>0.0106844325970212</v>
      </c>
      <c r="AI56" s="43"/>
      <c r="AJ56" s="43" t="n">
        <f aca="false">AB56/AG56</f>
        <v>-0.0108527140022196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 t="n">
        <f aca="false">workers_and_wage_high!C44</f>
        <v>12686358</v>
      </c>
      <c r="AX56" s="7"/>
      <c r="AY56" s="43" t="n">
        <f aca="false">(AW56-AW55)/AW55</f>
        <v>0.00491933979470472</v>
      </c>
      <c r="AZ56" s="11" t="n">
        <f aca="false">workers_and_wage_high!B44</f>
        <v>7580.44087191048</v>
      </c>
      <c r="BA56" s="43" t="n">
        <f aca="false">(AZ56-AZ55)/AZ55</f>
        <v>0.00573687118360572</v>
      </c>
      <c r="BB56" s="48"/>
      <c r="BC56" s="48"/>
      <c r="BD56" s="48"/>
      <c r="BE56" s="48"/>
      <c r="BF56" s="7" t="n">
        <f aca="false">BF55*(1+AY56)*(1+BA56)*(1-BE56)</f>
        <v>112.097266271049</v>
      </c>
      <c r="BG56" s="7"/>
      <c r="BH56" s="43" t="n">
        <f aca="false">T63/AG63</f>
        <v>0.0148889643532554</v>
      </c>
      <c r="BI56" s="7"/>
      <c r="BJ56" s="7"/>
      <c r="BK56" s="7"/>
      <c r="BL56" s="7"/>
      <c r="BM56" s="7"/>
      <c r="BN56" s="7"/>
      <c r="BO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5" t="n">
        <f aca="false">'High pensions'!Q57</f>
        <v>119482862.143667</v>
      </c>
      <c r="E57" s="8"/>
      <c r="F57" s="55" t="n">
        <f aca="false">'High pensions'!I57</f>
        <v>21717424.5401358</v>
      </c>
      <c r="G57" s="55" t="n">
        <f aca="false">'High pensions'!K57</f>
        <v>1037472.93242916</v>
      </c>
      <c r="H57" s="55" t="n">
        <f aca="false">'High pensions'!V57</f>
        <v>5707869.97022271</v>
      </c>
      <c r="I57" s="55" t="n">
        <f aca="false">'High pensions'!M57</f>
        <v>32086.7917246099</v>
      </c>
      <c r="J57" s="55" t="n">
        <f aca="false">'High pensions'!W57</f>
        <v>176532.060934705</v>
      </c>
      <c r="K57" s="8"/>
      <c r="L57" s="55" t="n">
        <f aca="false">'High pensions'!N57</f>
        <v>2644488.63567955</v>
      </c>
      <c r="M57" s="42"/>
      <c r="N57" s="55" t="n">
        <f aca="false">'High pensions'!L57</f>
        <v>967303.110409692</v>
      </c>
      <c r="O57" s="8"/>
      <c r="P57" s="55" t="n">
        <f aca="false">'High pensions'!X57</f>
        <v>19044080.4148275</v>
      </c>
      <c r="Q57" s="42"/>
      <c r="R57" s="55" t="n">
        <f aca="false">'High SIPA income'!G52</f>
        <v>22958907.3705071</v>
      </c>
      <c r="S57" s="42"/>
      <c r="T57" s="55" t="n">
        <f aca="false">'High SIPA income'!J52</f>
        <v>87785372.218666</v>
      </c>
      <c r="U57" s="8"/>
      <c r="V57" s="55" t="n">
        <f aca="false">'High SIPA income'!F52</f>
        <v>155915.730124072</v>
      </c>
      <c r="W57" s="42"/>
      <c r="X57" s="55" t="n">
        <f aca="false">'High SIPA income'!M52</f>
        <v>391615.362319348</v>
      </c>
      <c r="Y57" s="8"/>
      <c r="Z57" s="8" t="n">
        <f aca="false">R57+V57-N57-L57-F57</f>
        <v>-2214393.18559386</v>
      </c>
      <c r="AA57" s="8"/>
      <c r="AB57" s="8" t="n">
        <f aca="false">T57-P57-D57</f>
        <v>-50741570.3398283</v>
      </c>
      <c r="AC57" s="23"/>
      <c r="AD57" s="8"/>
      <c r="AE57" s="8"/>
      <c r="AF57" s="8"/>
      <c r="AG57" s="8" t="n">
        <f aca="false">BF57/100*$AG$37</f>
        <v>5946397291.33218</v>
      </c>
      <c r="AH57" s="43" t="n">
        <f aca="false">(AG57-AG56)/AG56</f>
        <v>0.0101952273399889</v>
      </c>
      <c r="AI57" s="43" t="n">
        <f aca="false">(AG57-AG53)/AG53</f>
        <v>0.0397466922136191</v>
      </c>
      <c r="AJ57" s="43" t="n">
        <f aca="false">AB57/AG57</f>
        <v>-0.0085331618211572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 t="n">
        <f aca="false">workers_and_wage_high!C45</f>
        <v>12730696</v>
      </c>
      <c r="AX57" s="7"/>
      <c r="AY57" s="43" t="n">
        <f aca="false">(AW57-AW56)/AW56</f>
        <v>0.00349493526826218</v>
      </c>
      <c r="AZ57" s="11" t="n">
        <f aca="false">workers_and_wage_high!B45</f>
        <v>7631.05514617254</v>
      </c>
      <c r="BA57" s="43" t="n">
        <f aca="false">(AZ57-AZ56)/AZ56</f>
        <v>0.0066769565408276</v>
      </c>
      <c r="BB57" s="48"/>
      <c r="BC57" s="48"/>
      <c r="BD57" s="48"/>
      <c r="BE57" s="48"/>
      <c r="BF57" s="7" t="n">
        <f aca="false">BF56*(1+AY57)*(1+BA57)*(1-BE57)</f>
        <v>113.240123384874</v>
      </c>
      <c r="BG57" s="7"/>
      <c r="BH57" s="43" t="n">
        <f aca="false">T64/AG64</f>
        <v>0.012674186208481</v>
      </c>
      <c r="BI57" s="7"/>
      <c r="BJ57" s="7"/>
      <c r="BK57" s="7"/>
      <c r="BL57" s="7"/>
      <c r="BM57" s="7"/>
      <c r="BN57" s="7"/>
      <c r="BO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4" t="n">
        <f aca="false">'High pensions'!Q58</f>
        <v>119302007.477534</v>
      </c>
      <c r="E58" s="6"/>
      <c r="F58" s="54" t="n">
        <f aca="false">'High pensions'!I58</f>
        <v>21684552.0637488</v>
      </c>
      <c r="G58" s="54" t="n">
        <f aca="false">'High pensions'!K58</f>
        <v>1139371.78607214</v>
      </c>
      <c r="H58" s="54" t="n">
        <f aca="false">'High pensions'!V58</f>
        <v>6268487.39794399</v>
      </c>
      <c r="I58" s="54" t="n">
        <f aca="false">'High pensions'!M58</f>
        <v>35238.3026620199</v>
      </c>
      <c r="J58" s="54" t="n">
        <f aca="false">'High pensions'!W58</f>
        <v>193870.744266281</v>
      </c>
      <c r="K58" s="6"/>
      <c r="L58" s="54" t="n">
        <f aca="false">'High pensions'!N58</f>
        <v>3162423.18523578</v>
      </c>
      <c r="M58" s="35"/>
      <c r="N58" s="54" t="n">
        <f aca="false">'High pensions'!L58</f>
        <v>967619.449996177</v>
      </c>
      <c r="O58" s="6"/>
      <c r="P58" s="54" t="n">
        <f aca="false">'High pensions'!X58</f>
        <v>21733385.6617016</v>
      </c>
      <c r="Q58" s="35"/>
      <c r="R58" s="54" t="n">
        <f aca="false">'High SIPA income'!G53</f>
        <v>19713530.9659902</v>
      </c>
      <c r="S58" s="35"/>
      <c r="T58" s="54" t="n">
        <f aca="false">'High SIPA income'!J53</f>
        <v>75376394.2537053</v>
      </c>
      <c r="U58" s="6"/>
      <c r="V58" s="54" t="n">
        <f aca="false">'High SIPA income'!F53</f>
        <v>155587.231140885</v>
      </c>
      <c r="W58" s="35"/>
      <c r="X58" s="54" t="n">
        <f aca="false">'High SIPA income'!M53</f>
        <v>390790.267582467</v>
      </c>
      <c r="Y58" s="6"/>
      <c r="Z58" s="6" t="n">
        <f aca="false">R58+V58-N58-L58-F58</f>
        <v>-5945476.50184966</v>
      </c>
      <c r="AA58" s="6"/>
      <c r="AB58" s="6" t="n">
        <f aca="false">T58-P58-D58</f>
        <v>-65658998.88553</v>
      </c>
      <c r="AC58" s="23"/>
      <c r="AD58" s="6"/>
      <c r="AE58" s="6"/>
      <c r="AF58" s="6"/>
      <c r="AG58" s="6" t="n">
        <f aca="false">BF58/100*$AG$37</f>
        <v>5987558941.47142</v>
      </c>
      <c r="AH58" s="36" t="n">
        <f aca="false">(AG58-AG57)/AG57</f>
        <v>0.00692211571521561</v>
      </c>
      <c r="AI58" s="36"/>
      <c r="AJ58" s="36" t="n">
        <f aca="false">AB58/AG58</f>
        <v>-0.0109659043906455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 t="n">
        <f aca="false">workers_and_wage_high!C46</f>
        <v>12758156</v>
      </c>
      <c r="AX58" s="5"/>
      <c r="AY58" s="36" t="n">
        <f aca="false">(AW58-AW57)/AW57</f>
        <v>0.00215699125955093</v>
      </c>
      <c r="AZ58" s="10" t="n">
        <f aca="false">workers_and_wage_high!B46</f>
        <v>7667.33980797373</v>
      </c>
      <c r="BA58" s="36" t="n">
        <f aca="false">(AZ58-AZ57)/AZ57</f>
        <v>0.00475486824641662</v>
      </c>
      <c r="BB58" s="41"/>
      <c r="BC58" s="41"/>
      <c r="BD58" s="41"/>
      <c r="BE58" s="41"/>
      <c r="BF58" s="5" t="n">
        <f aca="false">BF57*(1+AY58)*(1+BA58)*(1-BE58)</f>
        <v>114.023984622549</v>
      </c>
      <c r="BG58" s="5"/>
      <c r="BH58" s="36" t="n">
        <f aca="false">T65/AG65</f>
        <v>0.0149680241741337</v>
      </c>
      <c r="BI58" s="5"/>
      <c r="BJ58" s="5"/>
      <c r="BK58" s="5"/>
      <c r="BL58" s="5"/>
      <c r="BM58" s="5"/>
      <c r="BN58" s="5"/>
      <c r="BO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5" t="n">
        <f aca="false">'High pensions'!Q59</f>
        <v>120172386.453288</v>
      </c>
      <c r="E59" s="8"/>
      <c r="F59" s="55" t="n">
        <f aca="false">'High pensions'!I59</f>
        <v>21842753.7454638</v>
      </c>
      <c r="G59" s="55" t="n">
        <f aca="false">'High pensions'!K59</f>
        <v>1213985.89794355</v>
      </c>
      <c r="H59" s="55" t="n">
        <f aca="false">'High pensions'!V59</f>
        <v>6678992.22673839</v>
      </c>
      <c r="I59" s="55" t="n">
        <f aca="false">'High pensions'!M59</f>
        <v>37545.9556064999</v>
      </c>
      <c r="J59" s="55" t="n">
        <f aca="false">'High pensions'!W59</f>
        <v>206566.769899117</v>
      </c>
      <c r="K59" s="8"/>
      <c r="L59" s="55" t="n">
        <f aca="false">'High pensions'!N59</f>
        <v>2606352.71635832</v>
      </c>
      <c r="M59" s="42"/>
      <c r="N59" s="55" t="n">
        <f aca="false">'High pensions'!L59</f>
        <v>976706.202266697</v>
      </c>
      <c r="O59" s="8"/>
      <c r="P59" s="55" t="n">
        <f aca="false">'High pensions'!X59</f>
        <v>18897925.9852157</v>
      </c>
      <c r="Q59" s="42"/>
      <c r="R59" s="55" t="n">
        <f aca="false">'High SIPA income'!G54</f>
        <v>23400822.3223312</v>
      </c>
      <c r="S59" s="42"/>
      <c r="T59" s="55" t="n">
        <f aca="false">'High SIPA income'!J54</f>
        <v>89475072.3384856</v>
      </c>
      <c r="U59" s="8"/>
      <c r="V59" s="55" t="n">
        <f aca="false">'High SIPA income'!F54</f>
        <v>157508.602097647</v>
      </c>
      <c r="W59" s="42"/>
      <c r="X59" s="55" t="n">
        <f aca="false">'High SIPA income'!M54</f>
        <v>395616.197479236</v>
      </c>
      <c r="Y59" s="8"/>
      <c r="Z59" s="8" t="n">
        <f aca="false">R59+V59-N59-L59-F59</f>
        <v>-1867481.73965998</v>
      </c>
      <c r="AA59" s="8"/>
      <c r="AB59" s="8" t="n">
        <f aca="false">T59-P59-D59</f>
        <v>-49595240.1000179</v>
      </c>
      <c r="AC59" s="23"/>
      <c r="AD59" s="8"/>
      <c r="AE59" s="8"/>
      <c r="AF59" s="8"/>
      <c r="AG59" s="8" t="n">
        <f aca="false">BF59/100*$AG$37</f>
        <v>6030556854.11994</v>
      </c>
      <c r="AH59" s="43" t="n">
        <f aca="false">(AG59-AG58)/AG58</f>
        <v>0.00718120908183495</v>
      </c>
      <c r="AI59" s="43"/>
      <c r="AJ59" s="43" t="n">
        <f aca="false">AB59/AG59</f>
        <v>-0.00822399013884357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12779924</v>
      </c>
      <c r="AX59" s="7"/>
      <c r="AY59" s="43" t="n">
        <f aca="false">(AW59-AW58)/AW58</f>
        <v>0.00170620268320908</v>
      </c>
      <c r="AZ59" s="11" t="n">
        <f aca="false">workers_and_wage_high!B47</f>
        <v>7709.24704025067</v>
      </c>
      <c r="BA59" s="43" t="n">
        <f aca="false">(AZ59-AZ58)/AZ58</f>
        <v>0.00546568083931247</v>
      </c>
      <c r="BB59" s="48"/>
      <c r="BC59" s="48"/>
      <c r="BD59" s="48"/>
      <c r="BE59" s="48"/>
      <c r="BF59" s="7" t="n">
        <f aca="false">BF58*(1+AY59)*(1+BA59)*(1-BE59)</f>
        <v>114.842814696467</v>
      </c>
      <c r="BG59" s="7"/>
      <c r="BH59" s="43" t="n">
        <f aca="false">T66/AG66</f>
        <v>0.0128285369471445</v>
      </c>
      <c r="BI59" s="7"/>
      <c r="BJ59" s="7"/>
      <c r="BK59" s="7"/>
      <c r="BL59" s="7"/>
      <c r="BM59" s="7"/>
      <c r="BN59" s="7"/>
      <c r="BO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5" t="n">
        <f aca="false">'High pensions'!Q60</f>
        <v>120302542.659896</v>
      </c>
      <c r="E60" s="8"/>
      <c r="F60" s="55" t="n">
        <f aca="false">'High pensions'!I60</f>
        <v>21866411.1767032</v>
      </c>
      <c r="G60" s="55" t="n">
        <f aca="false">'High pensions'!K60</f>
        <v>1261197.17830259</v>
      </c>
      <c r="H60" s="55" t="n">
        <f aca="false">'High pensions'!V60</f>
        <v>6938734.76169415</v>
      </c>
      <c r="I60" s="55" t="n">
        <f aca="false">'High pensions'!M60</f>
        <v>39006.09829802</v>
      </c>
      <c r="J60" s="55" t="n">
        <f aca="false">'High pensions'!W60</f>
        <v>214600.044176117</v>
      </c>
      <c r="K60" s="8"/>
      <c r="L60" s="55" t="n">
        <f aca="false">'High pensions'!N60</f>
        <v>2524385.49192837</v>
      </c>
      <c r="M60" s="42"/>
      <c r="N60" s="55" t="n">
        <f aca="false">'High pensions'!L60</f>
        <v>978483.364443779</v>
      </c>
      <c r="O60" s="8"/>
      <c r="P60" s="55" t="n">
        <f aca="false">'High pensions'!X60</f>
        <v>18482375.0899436</v>
      </c>
      <c r="Q60" s="42"/>
      <c r="R60" s="55" t="n">
        <f aca="false">'High SIPA income'!G55</f>
        <v>20262945.6537589</v>
      </c>
      <c r="S60" s="42"/>
      <c r="T60" s="55" t="n">
        <f aca="false">'High SIPA income'!J55</f>
        <v>77477128.9310941</v>
      </c>
      <c r="U60" s="8"/>
      <c r="V60" s="55" t="n">
        <f aca="false">'High SIPA income'!F55</f>
        <v>156950.763370964</v>
      </c>
      <c r="W60" s="42"/>
      <c r="X60" s="55" t="n">
        <f aca="false">'High SIPA income'!M55</f>
        <v>394215.067427176</v>
      </c>
      <c r="Y60" s="8"/>
      <c r="Z60" s="8" t="n">
        <f aca="false">R60+V60-N60-L60-F60</f>
        <v>-4949383.61594547</v>
      </c>
      <c r="AA60" s="8"/>
      <c r="AB60" s="8" t="n">
        <f aca="false">T60-P60-D60</f>
        <v>-61307788.8187456</v>
      </c>
      <c r="AC60" s="23"/>
      <c r="AD60" s="8"/>
      <c r="AE60" s="8"/>
      <c r="AF60" s="8"/>
      <c r="AG60" s="8" t="n">
        <f aca="false">BF60/100*$AG$37</f>
        <v>6098494866.374</v>
      </c>
      <c r="AH60" s="43" t="n">
        <f aca="false">(AG60-AG59)/AG59</f>
        <v>0.0112656283486738</v>
      </c>
      <c r="AI60" s="43"/>
      <c r="AJ60" s="43" t="n">
        <f aca="false">AB60/AG60</f>
        <v>-0.0100529376775876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 t="n">
        <f aca="false">workers_and_wage_high!C48</f>
        <v>12852963</v>
      </c>
      <c r="AX60" s="7"/>
      <c r="AY60" s="43" t="n">
        <f aca="false">(AW60-AW59)/AW59</f>
        <v>0.00571513570816227</v>
      </c>
      <c r="AZ60" s="11" t="n">
        <f aca="false">workers_and_wage_high!B48</f>
        <v>7751.79399757638</v>
      </c>
      <c r="BA60" s="43" t="n">
        <f aca="false">(AZ60-AZ59)/AZ59</f>
        <v>0.00551895108608779</v>
      </c>
      <c r="BB60" s="48"/>
      <c r="BC60" s="48"/>
      <c r="BD60" s="48"/>
      <c r="BE60" s="48"/>
      <c r="BF60" s="7" t="n">
        <f aca="false">BF59*(1+AY60)*(1+BA60)*(1-BE60)</f>
        <v>116.136591165353</v>
      </c>
      <c r="BG60" s="7"/>
      <c r="BH60" s="43" t="n">
        <f aca="false">T67/AG67</f>
        <v>0.0150625593184992</v>
      </c>
      <c r="BI60" s="7"/>
      <c r="BJ60" s="7"/>
      <c r="BK60" s="7"/>
      <c r="BL60" s="7"/>
      <c r="BM60" s="7"/>
      <c r="BN60" s="7"/>
      <c r="BO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5" t="n">
        <f aca="false">'High pensions'!Q61</f>
        <v>120932871.402942</v>
      </c>
      <c r="E61" s="8"/>
      <c r="F61" s="55" t="n">
        <f aca="false">'High pensions'!I61</f>
        <v>21980980.8870949</v>
      </c>
      <c r="G61" s="55" t="n">
        <f aca="false">'High pensions'!K61</f>
        <v>1304535.44181696</v>
      </c>
      <c r="H61" s="55" t="n">
        <f aca="false">'High pensions'!V61</f>
        <v>7177169.10069524</v>
      </c>
      <c r="I61" s="55" t="n">
        <f aca="false">'High pensions'!M61</f>
        <v>40346.4569634099</v>
      </c>
      <c r="J61" s="55" t="n">
        <f aca="false">'High pensions'!W61</f>
        <v>221974.302083351</v>
      </c>
      <c r="K61" s="8"/>
      <c r="L61" s="55" t="n">
        <f aca="false">'High pensions'!N61</f>
        <v>2554659.70107884</v>
      </c>
      <c r="M61" s="42"/>
      <c r="N61" s="55" t="n">
        <f aca="false">'High pensions'!L61</f>
        <v>986137.955406092</v>
      </c>
      <c r="O61" s="8"/>
      <c r="P61" s="55" t="n">
        <f aca="false">'High pensions'!X61</f>
        <v>18681581.4061481</v>
      </c>
      <c r="Q61" s="42"/>
      <c r="R61" s="55" t="n">
        <f aca="false">'High SIPA income'!G56</f>
        <v>23938199.271848</v>
      </c>
      <c r="S61" s="42"/>
      <c r="T61" s="55" t="n">
        <f aca="false">'High SIPA income'!J56</f>
        <v>91529779.6803366</v>
      </c>
      <c r="U61" s="8"/>
      <c r="V61" s="55" t="n">
        <f aca="false">'High SIPA income'!F56</f>
        <v>162301.660441747</v>
      </c>
      <c r="W61" s="42"/>
      <c r="X61" s="55" t="n">
        <f aca="false">'High SIPA income'!M56</f>
        <v>407654.97816255</v>
      </c>
      <c r="Y61" s="8"/>
      <c r="Z61" s="8" t="n">
        <f aca="false">R61+V61-N61-L61-F61</f>
        <v>-1421277.61129015</v>
      </c>
      <c r="AA61" s="8"/>
      <c r="AB61" s="8" t="n">
        <f aca="false">T61-P61-D61</f>
        <v>-48084673.1287534</v>
      </c>
      <c r="AC61" s="23"/>
      <c r="AD61" s="8"/>
      <c r="AE61" s="8"/>
      <c r="AF61" s="8"/>
      <c r="AG61" s="8" t="n">
        <f aca="false">BF61/100*$AG$37</f>
        <v>6154381845.87999</v>
      </c>
      <c r="AH61" s="43" t="n">
        <f aca="false">(AG61-AG60)/AG60</f>
        <v>0.00916406108893129</v>
      </c>
      <c r="AI61" s="43" t="n">
        <f aca="false">(AG61-AG57)/AG57</f>
        <v>0.0349765655333829</v>
      </c>
      <c r="AJ61" s="43" t="n">
        <f aca="false">AB61/AG61</f>
        <v>-0.00781307925522095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 t="n">
        <f aca="false">workers_and_wage_high!C49</f>
        <v>12889008</v>
      </c>
      <c r="AX61" s="7"/>
      <c r="AY61" s="43" t="n">
        <f aca="false">(AW61-AW60)/AW60</f>
        <v>0.0028044117142483</v>
      </c>
      <c r="AZ61" s="11" t="n">
        <f aca="false">workers_and_wage_high!B49</f>
        <v>7800.95482223319</v>
      </c>
      <c r="BA61" s="43" t="n">
        <f aca="false">(AZ61-AZ60)/AZ60</f>
        <v>0.00634186417649639</v>
      </c>
      <c r="BB61" s="48"/>
      <c r="BC61" s="48"/>
      <c r="BD61" s="48"/>
      <c r="BE61" s="48"/>
      <c r="BF61" s="7" t="n">
        <f aca="false">BF60*(1+AY61)*(1+BA61)*(1-BE61)</f>
        <v>117.200873981453</v>
      </c>
      <c r="BG61" s="7"/>
      <c r="BH61" s="43" t="n">
        <f aca="false">T68/AG68</f>
        <v>0.0128262561559515</v>
      </c>
      <c r="BI61" s="7"/>
      <c r="BJ61" s="7"/>
      <c r="BK61" s="7"/>
      <c r="BL61" s="7"/>
      <c r="BM61" s="7"/>
      <c r="BN61" s="7"/>
      <c r="BO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4" t="n">
        <f aca="false">'High pensions'!Q62</f>
        <v>121323279.221814</v>
      </c>
      <c r="E62" s="6"/>
      <c r="F62" s="54" t="n">
        <f aca="false">'High pensions'!I62</f>
        <v>22051942.1295201</v>
      </c>
      <c r="G62" s="54" t="n">
        <f aca="false">'High pensions'!K62</f>
        <v>1368778.08781634</v>
      </c>
      <c r="H62" s="54" t="n">
        <f aca="false">'High pensions'!V62</f>
        <v>7530613.18433888</v>
      </c>
      <c r="I62" s="54" t="n">
        <f aca="false">'High pensions'!M62</f>
        <v>42333.3429221502</v>
      </c>
      <c r="J62" s="54" t="n">
        <f aca="false">'High pensions'!W62</f>
        <v>232905.562402208</v>
      </c>
      <c r="K62" s="6"/>
      <c r="L62" s="54" t="n">
        <f aca="false">'High pensions'!N62</f>
        <v>3107516.49253433</v>
      </c>
      <c r="M62" s="35"/>
      <c r="N62" s="54" t="n">
        <f aca="false">'High pensions'!L62</f>
        <v>991287.822849147</v>
      </c>
      <c r="O62" s="6"/>
      <c r="P62" s="54" t="n">
        <f aca="false">'High pensions'!X62</f>
        <v>21578690.9763964</v>
      </c>
      <c r="Q62" s="35"/>
      <c r="R62" s="54" t="n">
        <f aca="false">'High SIPA income'!G57</f>
        <v>20549830.0918843</v>
      </c>
      <c r="S62" s="35"/>
      <c r="T62" s="54" t="n">
        <f aca="false">'High SIPA income'!J57</f>
        <v>78574056.4450286</v>
      </c>
      <c r="U62" s="6"/>
      <c r="V62" s="54" t="n">
        <f aca="false">'High SIPA income'!F57</f>
        <v>158331.607780364</v>
      </c>
      <c r="W62" s="35"/>
      <c r="X62" s="54" t="n">
        <f aca="false">'High SIPA income'!M57</f>
        <v>397683.350475098</v>
      </c>
      <c r="Y62" s="6"/>
      <c r="Z62" s="6" t="n">
        <f aca="false">R62+V62-N62-L62-F62</f>
        <v>-5442584.74523883</v>
      </c>
      <c r="AA62" s="6"/>
      <c r="AB62" s="6" t="n">
        <f aca="false">T62-P62-D62</f>
        <v>-64327913.7531813</v>
      </c>
      <c r="AC62" s="23"/>
      <c r="AD62" s="6"/>
      <c r="AE62" s="6"/>
      <c r="AF62" s="6"/>
      <c r="AG62" s="6" t="n">
        <f aca="false">BF62/100*$AG$37</f>
        <v>6181137074.74825</v>
      </c>
      <c r="AH62" s="36" t="n">
        <f aca="false">(AG62-AG61)/AG61</f>
        <v>0.00434734625479414</v>
      </c>
      <c r="AI62" s="36"/>
      <c r="AJ62" s="36" t="n">
        <f aca="false">AB62/AG62</f>
        <v>-0.0104071326966651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 t="n">
        <f aca="false">workers_and_wage_high!C50</f>
        <v>12909090</v>
      </c>
      <c r="AX62" s="5"/>
      <c r="AY62" s="36" t="n">
        <f aca="false">(AW62-AW61)/AW61</f>
        <v>0.00155807180816398</v>
      </c>
      <c r="AZ62" s="10" t="n">
        <f aca="false">workers_and_wage_high!B50</f>
        <v>7822.67997682726</v>
      </c>
      <c r="BA62" s="36" t="n">
        <f aca="false">(AZ62-AZ61)/AZ61</f>
        <v>0.00278493531742458</v>
      </c>
      <c r="BB62" s="41"/>
      <c r="BC62" s="41"/>
      <c r="BD62" s="41"/>
      <c r="BE62" s="41"/>
      <c r="BF62" s="5" t="n">
        <f aca="false">BF61*(1+AY62)*(1+BA62)*(1-BE62)</f>
        <v>117.710386762015</v>
      </c>
      <c r="BG62" s="5"/>
      <c r="BH62" s="36" t="n">
        <f aca="false">T69/AG69</f>
        <v>0.0151236439090314</v>
      </c>
      <c r="BI62" s="5"/>
      <c r="BJ62" s="5"/>
      <c r="BK62" s="5"/>
      <c r="BL62" s="5"/>
      <c r="BM62" s="5"/>
      <c r="BN62" s="5"/>
      <c r="BO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5" t="n">
        <f aca="false">'High pensions'!Q63</f>
        <v>121938434.885392</v>
      </c>
      <c r="E63" s="8"/>
      <c r="F63" s="55" t="n">
        <f aca="false">'High pensions'!I63</f>
        <v>22163753.9531115</v>
      </c>
      <c r="G63" s="55" t="n">
        <f aca="false">'High pensions'!K63</f>
        <v>1424036.92077934</v>
      </c>
      <c r="H63" s="55" t="n">
        <f aca="false">'High pensions'!V63</f>
        <v>7834630.97930974</v>
      </c>
      <c r="I63" s="55" t="n">
        <f aca="false">'High pensions'!M63</f>
        <v>44042.3789931701</v>
      </c>
      <c r="J63" s="55" t="n">
        <f aca="false">'High pensions'!W63</f>
        <v>242308.174617797</v>
      </c>
      <c r="K63" s="8"/>
      <c r="L63" s="55" t="n">
        <f aca="false">'High pensions'!N63</f>
        <v>2578817.56084654</v>
      </c>
      <c r="M63" s="42"/>
      <c r="N63" s="55" t="n">
        <f aca="false">'High pensions'!L63</f>
        <v>998032.602495432</v>
      </c>
      <c r="O63" s="8"/>
      <c r="P63" s="55" t="n">
        <f aca="false">'High pensions'!X63</f>
        <v>18872377.4941216</v>
      </c>
      <c r="Q63" s="42"/>
      <c r="R63" s="55" t="n">
        <f aca="false">'High SIPA income'!G58</f>
        <v>24110430.2504925</v>
      </c>
      <c r="S63" s="42"/>
      <c r="T63" s="55" t="n">
        <f aca="false">'High SIPA income'!J58</f>
        <v>92188319.7547355</v>
      </c>
      <c r="U63" s="8"/>
      <c r="V63" s="55" t="n">
        <f aca="false">'High SIPA income'!F58</f>
        <v>164045.879701466</v>
      </c>
      <c r="W63" s="42"/>
      <c r="X63" s="55" t="n">
        <f aca="false">'High SIPA income'!M58</f>
        <v>412035.954070598</v>
      </c>
      <c r="Y63" s="8"/>
      <c r="Z63" s="8" t="n">
        <f aca="false">R63+V63-N63-L63-F63</f>
        <v>-1466127.98625949</v>
      </c>
      <c r="AA63" s="8"/>
      <c r="AB63" s="8" t="n">
        <f aca="false">T63-P63-D63</f>
        <v>-48622492.6247781</v>
      </c>
      <c r="AC63" s="23"/>
      <c r="AD63" s="8"/>
      <c r="AE63" s="8"/>
      <c r="AF63" s="8"/>
      <c r="AG63" s="8" t="n">
        <f aca="false">BF63/100*$AG$37</f>
        <v>6191721436.594</v>
      </c>
      <c r="AH63" s="43" t="n">
        <f aca="false">(AG63-AG62)/AG62</f>
        <v>0.00171236484772258</v>
      </c>
      <c r="AI63" s="43"/>
      <c r="AJ63" s="43" t="n">
        <f aca="false">AB63/AG63</f>
        <v>-0.0078528230190415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12930743</v>
      </c>
      <c r="AX63" s="7"/>
      <c r="AY63" s="43" t="n">
        <f aca="false">(AW63-AW62)/AW62</f>
        <v>0.00167734518854544</v>
      </c>
      <c r="AZ63" s="11" t="n">
        <f aca="false">workers_and_wage_high!B51</f>
        <v>7822.95346567869</v>
      </c>
      <c r="BA63" s="43" t="n">
        <f aca="false">(AZ63-AZ62)/AZ62</f>
        <v>3.49610174824727E-005</v>
      </c>
      <c r="BB63" s="48"/>
      <c r="BC63" s="48"/>
      <c r="BD63" s="48"/>
      <c r="BE63" s="48"/>
      <c r="BF63" s="7" t="n">
        <f aca="false">BF62*(1+AY63)*(1+BA63)*(1-BE63)</f>
        <v>117.911949890518</v>
      </c>
      <c r="BG63" s="7"/>
      <c r="BH63" s="43" t="n">
        <f aca="false">T70/AG70</f>
        <v>0.0128754284495708</v>
      </c>
      <c r="BI63" s="7"/>
      <c r="BJ63" s="7"/>
      <c r="BK63" s="7"/>
      <c r="BL63" s="7"/>
      <c r="BM63" s="7"/>
      <c r="BN63" s="7"/>
      <c r="BO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5" t="n">
        <f aca="false">'High pensions'!Q64</f>
        <v>122409780.327433</v>
      </c>
      <c r="E64" s="8"/>
      <c r="F64" s="55" t="n">
        <f aca="false">'High pensions'!I64</f>
        <v>22249426.5666244</v>
      </c>
      <c r="G64" s="55" t="n">
        <f aca="false">'High pensions'!K64</f>
        <v>1470843.36949879</v>
      </c>
      <c r="H64" s="55" t="n">
        <f aca="false">'High pensions'!V64</f>
        <v>8092146.25002911</v>
      </c>
      <c r="I64" s="55" t="n">
        <f aca="false">'High pensions'!M64</f>
        <v>45490.00111852</v>
      </c>
      <c r="J64" s="55" t="n">
        <f aca="false">'High pensions'!W64</f>
        <v>250272.564433894</v>
      </c>
      <c r="K64" s="8"/>
      <c r="L64" s="55" t="n">
        <f aca="false">'High pensions'!N64</f>
        <v>2510569.34636999</v>
      </c>
      <c r="M64" s="42"/>
      <c r="N64" s="55" t="n">
        <f aca="false">'High pensions'!L64</f>
        <v>1004120.84960428</v>
      </c>
      <c r="O64" s="8"/>
      <c r="P64" s="55" t="n">
        <f aca="false">'High pensions'!X64</f>
        <v>18551732.924034</v>
      </c>
      <c r="Q64" s="42"/>
      <c r="R64" s="55" t="n">
        <f aca="false">'High SIPA income'!G59</f>
        <v>20732017.8423232</v>
      </c>
      <c r="S64" s="42"/>
      <c r="T64" s="55" t="n">
        <f aca="false">'High SIPA income'!J59</f>
        <v>79270667.0993536</v>
      </c>
      <c r="U64" s="8"/>
      <c r="V64" s="55" t="n">
        <f aca="false">'High SIPA income'!F59</f>
        <v>161510.833429859</v>
      </c>
      <c r="W64" s="42"/>
      <c r="X64" s="55" t="n">
        <f aca="false">'High SIPA income'!M59</f>
        <v>405668.648710441</v>
      </c>
      <c r="Y64" s="8"/>
      <c r="Z64" s="8" t="n">
        <f aca="false">R64+V64-N64-L64-F64</f>
        <v>-4870588.08684562</v>
      </c>
      <c r="AA64" s="8"/>
      <c r="AB64" s="8" t="n">
        <f aca="false">T64-P64-D64</f>
        <v>-61690846.1521131</v>
      </c>
      <c r="AC64" s="23"/>
      <c r="AD64" s="8"/>
      <c r="AE64" s="8"/>
      <c r="AF64" s="8"/>
      <c r="AG64" s="8" t="n">
        <f aca="false">BF64/100*$AG$37</f>
        <v>6254497590.25233</v>
      </c>
      <c r="AH64" s="43" t="n">
        <f aca="false">(AG64-AG63)/AG63</f>
        <v>0.0101387238268356</v>
      </c>
      <c r="AI64" s="43"/>
      <c r="AJ64" s="43" t="n">
        <f aca="false">AB64/AG64</f>
        <v>-0.00986343751227256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 t="n">
        <f aca="false">workers_and_wage_high!C52</f>
        <v>13036374</v>
      </c>
      <c r="AX64" s="7"/>
      <c r="AY64" s="43" t="n">
        <f aca="false">(AW64-AW63)/AW63</f>
        <v>0.00816898147306771</v>
      </c>
      <c r="AZ64" s="11" t="n">
        <f aca="false">workers_and_wage_high!B52</f>
        <v>7838.2378109185</v>
      </c>
      <c r="BA64" s="43" t="n">
        <f aca="false">(AZ64-AZ63)/AZ63</f>
        <v>0.00195378194525463</v>
      </c>
      <c r="BB64" s="48"/>
      <c r="BC64" s="48"/>
      <c r="BD64" s="48"/>
      <c r="BE64" s="48"/>
      <c r="BF64" s="7" t="n">
        <f aca="false">BF63*(1+AY64)*(1+BA64)*(1-BE64)</f>
        <v>119.107426586342</v>
      </c>
      <c r="BG64" s="7"/>
      <c r="BH64" s="43" t="n">
        <f aca="false">T71/AG71</f>
        <v>0.0151746453962451</v>
      </c>
      <c r="BI64" s="7"/>
      <c r="BJ64" s="7"/>
      <c r="BK64" s="7"/>
      <c r="BL64" s="7"/>
      <c r="BM64" s="7"/>
      <c r="BN64" s="7"/>
      <c r="BO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5" t="n">
        <f aca="false">'High pensions'!Q65</f>
        <v>123175536.953141</v>
      </c>
      <c r="E65" s="8"/>
      <c r="F65" s="55" t="n">
        <f aca="false">'High pensions'!I65</f>
        <v>22388611.8977803</v>
      </c>
      <c r="G65" s="55" t="n">
        <f aca="false">'High pensions'!K65</f>
        <v>1546839.73479921</v>
      </c>
      <c r="H65" s="55" t="n">
        <f aca="false">'High pensions'!V65</f>
        <v>8510255.82935923</v>
      </c>
      <c r="I65" s="55" t="n">
        <f aca="false">'High pensions'!M65</f>
        <v>47840.4041690501</v>
      </c>
      <c r="J65" s="55" t="n">
        <f aca="false">'High pensions'!W65</f>
        <v>263203.788536896</v>
      </c>
      <c r="K65" s="8"/>
      <c r="L65" s="55" t="n">
        <f aca="false">'High pensions'!N65</f>
        <v>2489497.810679</v>
      </c>
      <c r="M65" s="42"/>
      <c r="N65" s="55" t="n">
        <f aca="false">'High pensions'!L65</f>
        <v>1012917.84943075</v>
      </c>
      <c r="O65" s="8"/>
      <c r="P65" s="55" t="n">
        <f aca="false">'High pensions'!X65</f>
        <v>18490791.1226742</v>
      </c>
      <c r="Q65" s="42"/>
      <c r="R65" s="55" t="n">
        <f aca="false">'High SIPA income'!G60</f>
        <v>24836525.0723996</v>
      </c>
      <c r="S65" s="42"/>
      <c r="T65" s="55" t="n">
        <f aca="false">'High SIPA income'!J60</f>
        <v>94964606.2381701</v>
      </c>
      <c r="U65" s="8"/>
      <c r="V65" s="55" t="n">
        <f aca="false">'High SIPA income'!F60</f>
        <v>166580.891135956</v>
      </c>
      <c r="W65" s="42"/>
      <c r="X65" s="55" t="n">
        <f aca="false">'High SIPA income'!M60</f>
        <v>418403.17192996</v>
      </c>
      <c r="Y65" s="8"/>
      <c r="Z65" s="8" t="n">
        <f aca="false">R65+V65-N65-L65-F65</f>
        <v>-887921.594354451</v>
      </c>
      <c r="AA65" s="8"/>
      <c r="AB65" s="8" t="n">
        <f aca="false">T65-P65-D65</f>
        <v>-46701721.8376446</v>
      </c>
      <c r="AC65" s="23"/>
      <c r="AD65" s="8"/>
      <c r="AE65" s="8"/>
      <c r="AF65" s="8"/>
      <c r="AG65" s="8" t="n">
        <f aca="false">BF65/100*$AG$37</f>
        <v>6344498454.39711</v>
      </c>
      <c r="AH65" s="43" t="n">
        <f aca="false">(AG65-AG64)/AG64</f>
        <v>0.0143897831674045</v>
      </c>
      <c r="AI65" s="43" t="n">
        <f aca="false">(AG65-AG61)/AG61</f>
        <v>0.0308912598012414</v>
      </c>
      <c r="AJ65" s="43" t="n">
        <f aca="false">AB65/AG65</f>
        <v>-0.00736097930724179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 t="n">
        <f aca="false">workers_and_wage_high!C53</f>
        <v>13060821</v>
      </c>
      <c r="AX65" s="7"/>
      <c r="AY65" s="43" t="n">
        <f aca="false">(AW65-AW64)/AW64</f>
        <v>0.00187529139621186</v>
      </c>
      <c r="AZ65" s="11" t="n">
        <f aca="false">workers_and_wage_high!B53</f>
        <v>7936.14576755519</v>
      </c>
      <c r="BA65" s="43" t="n">
        <f aca="false">(AZ65-AZ64)/AZ64</f>
        <v>0.0124910673800055</v>
      </c>
      <c r="BB65" s="48"/>
      <c r="BC65" s="48"/>
      <c r="BD65" s="48"/>
      <c r="BE65" s="48"/>
      <c r="BF65" s="7" t="n">
        <f aca="false">BF64*(1+AY65)*(1+BA65)*(1-BE65)</f>
        <v>120.821356628547</v>
      </c>
      <c r="BG65" s="7"/>
      <c r="BH65" s="43" t="n">
        <f aca="false">T72/AG72</f>
        <v>0.0128906763047195</v>
      </c>
      <c r="BI65" s="7"/>
      <c r="BJ65" s="7"/>
      <c r="BK65" s="7"/>
      <c r="BL65" s="7"/>
      <c r="BM65" s="7"/>
      <c r="BN65" s="7"/>
      <c r="BO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4" t="n">
        <f aca="false">'High pensions'!Q66</f>
        <v>123244764.901762</v>
      </c>
      <c r="E66" s="6"/>
      <c r="F66" s="54" t="n">
        <f aca="false">'High pensions'!I66</f>
        <v>22401194.8969091</v>
      </c>
      <c r="G66" s="54" t="n">
        <f aca="false">'High pensions'!K66</f>
        <v>1619402.1821228</v>
      </c>
      <c r="H66" s="54" t="n">
        <f aca="false">'High pensions'!V66</f>
        <v>8909473.00515044</v>
      </c>
      <c r="I66" s="54" t="n">
        <f aca="false">'High pensions'!M66</f>
        <v>50084.6035708101</v>
      </c>
      <c r="J66" s="54" t="n">
        <f aca="false">'High pensions'!W66</f>
        <v>275550.711499508</v>
      </c>
      <c r="K66" s="6"/>
      <c r="L66" s="54" t="n">
        <f aca="false">'High pensions'!N66</f>
        <v>3028757.61094268</v>
      </c>
      <c r="M66" s="35"/>
      <c r="N66" s="54" t="n">
        <f aca="false">'High pensions'!L66</f>
        <v>1015558.88575719</v>
      </c>
      <c r="O66" s="6"/>
      <c r="P66" s="54" t="n">
        <f aca="false">'High pensions'!X66</f>
        <v>21303542.9924121</v>
      </c>
      <c r="Q66" s="35"/>
      <c r="R66" s="54" t="n">
        <f aca="false">'High SIPA income'!G61</f>
        <v>21456715.2750116</v>
      </c>
      <c r="S66" s="35"/>
      <c r="T66" s="54" t="n">
        <f aca="false">'High SIPA income'!J61</f>
        <v>82041610.5439962</v>
      </c>
      <c r="U66" s="6"/>
      <c r="V66" s="54" t="n">
        <f aca="false">'High SIPA income'!F61</f>
        <v>167983.495958694</v>
      </c>
      <c r="W66" s="35"/>
      <c r="X66" s="54" t="n">
        <f aca="false">'High SIPA income'!M61</f>
        <v>421926.110862487</v>
      </c>
      <c r="Y66" s="6"/>
      <c r="Z66" s="6" t="n">
        <f aca="false">R66+V66-N66-L66-F66</f>
        <v>-4820812.62263866</v>
      </c>
      <c r="AA66" s="6"/>
      <c r="AB66" s="6" t="n">
        <f aca="false">T66-P66-D66</f>
        <v>-62506697.3501782</v>
      </c>
      <c r="AC66" s="23"/>
      <c r="AD66" s="6"/>
      <c r="AE66" s="6"/>
      <c r="AF66" s="6"/>
      <c r="AG66" s="6" t="n">
        <f aca="false">BF66/100*$AG$37</f>
        <v>6395242955.76492</v>
      </c>
      <c r="AH66" s="36" t="n">
        <f aca="false">(AG66-AG65)/AG65</f>
        <v>0.0079981895704674</v>
      </c>
      <c r="AI66" s="36"/>
      <c r="AJ66" s="36" t="n">
        <f aca="false">AB66/AG66</f>
        <v>-0.00977393631211966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 t="n">
        <f aca="false">workers_and_wage_high!C54</f>
        <v>13086765</v>
      </c>
      <c r="AX66" s="5"/>
      <c r="AY66" s="36" t="n">
        <f aca="false">(AW66-AW65)/AW65</f>
        <v>0.00198639886420616</v>
      </c>
      <c r="AZ66" s="10" t="n">
        <f aca="false">workers_and_wage_high!B54</f>
        <v>7983.76163082739</v>
      </c>
      <c r="BA66" s="36" t="n">
        <f aca="false">(AZ66-AZ65)/AZ65</f>
        <v>0.00599987256621024</v>
      </c>
      <c r="BB66" s="41"/>
      <c r="BC66" s="41"/>
      <c r="BD66" s="41"/>
      <c r="BE66" s="41"/>
      <c r="BF66" s="5" t="n">
        <f aca="false">BF65*(1+AY66)*(1+BA66)*(1-BE66)</f>
        <v>121.787708743023</v>
      </c>
      <c r="BG66" s="5"/>
      <c r="BH66" s="36" t="n">
        <f aca="false">T73/AG73</f>
        <v>0.0152260603622236</v>
      </c>
      <c r="BI66" s="5"/>
      <c r="BJ66" s="5"/>
      <c r="BK66" s="5"/>
      <c r="BL66" s="5"/>
      <c r="BM66" s="5"/>
      <c r="BN66" s="5"/>
      <c r="BO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5" t="n">
        <f aca="false">'High pensions'!Q67</f>
        <v>123711009.08029</v>
      </c>
      <c r="E67" s="8"/>
      <c r="F67" s="55" t="n">
        <f aca="false">'High pensions'!I67</f>
        <v>22485940.2953937</v>
      </c>
      <c r="G67" s="55" t="n">
        <f aca="false">'High pensions'!K67</f>
        <v>1702482.50887019</v>
      </c>
      <c r="H67" s="55" t="n">
        <f aca="false">'High pensions'!V67</f>
        <v>9366556.45025525</v>
      </c>
      <c r="I67" s="55" t="n">
        <f aca="false">'High pensions'!M67</f>
        <v>52654.0982124801</v>
      </c>
      <c r="J67" s="55" t="n">
        <f aca="false">'High pensions'!W67</f>
        <v>289687.312894492</v>
      </c>
      <c r="K67" s="8"/>
      <c r="L67" s="55" t="n">
        <f aca="false">'High pensions'!N67</f>
        <v>2438257.20993327</v>
      </c>
      <c r="M67" s="42"/>
      <c r="N67" s="55" t="n">
        <f aca="false">'High pensions'!L67</f>
        <v>1022470.23456532</v>
      </c>
      <c r="O67" s="8"/>
      <c r="P67" s="55" t="n">
        <f aca="false">'High pensions'!X67</f>
        <v>18277457.8064182</v>
      </c>
      <c r="Q67" s="42"/>
      <c r="R67" s="55" t="n">
        <f aca="false">'High SIPA income'!G62</f>
        <v>25362046.2862592</v>
      </c>
      <c r="S67" s="42"/>
      <c r="T67" s="55" t="n">
        <f aca="false">'High SIPA income'!J62</f>
        <v>96973982.1471791</v>
      </c>
      <c r="U67" s="8"/>
      <c r="V67" s="55" t="n">
        <f aca="false">'High SIPA income'!F62</f>
        <v>169419.472020756</v>
      </c>
      <c r="W67" s="42"/>
      <c r="X67" s="55" t="n">
        <f aca="false">'High SIPA income'!M62</f>
        <v>425532.868727</v>
      </c>
      <c r="Y67" s="8"/>
      <c r="Z67" s="8" t="n">
        <f aca="false">R67+V67-N67-L67-F67</f>
        <v>-415201.981612373</v>
      </c>
      <c r="AA67" s="8"/>
      <c r="AB67" s="8" t="n">
        <f aca="false">T67-P67-D67</f>
        <v>-45014484.7395289</v>
      </c>
      <c r="AC67" s="23"/>
      <c r="AD67" s="8"/>
      <c r="AE67" s="8"/>
      <c r="AF67" s="8"/>
      <c r="AG67" s="8" t="n">
        <f aca="false">BF67/100*$AG$37</f>
        <v>6438081344.38877</v>
      </c>
      <c r="AH67" s="43" t="n">
        <f aca="false">(AG67-AG66)/AG66</f>
        <v>0.00669847712122312</v>
      </c>
      <c r="AI67" s="43"/>
      <c r="AJ67" s="43" t="n">
        <f aca="false">AB67/AG67</f>
        <v>-0.00699190990787373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13132802</v>
      </c>
      <c r="AX67" s="7"/>
      <c r="AY67" s="43" t="n">
        <f aca="false">(AW67-AW66)/AW66</f>
        <v>0.00351782889048592</v>
      </c>
      <c r="AZ67" s="11" t="n">
        <f aca="false">workers_and_wage_high!B55</f>
        <v>8009.06615116042</v>
      </c>
      <c r="BA67" s="43" t="n">
        <f aca="false">(AZ67-AZ66)/AZ66</f>
        <v>0.00316949847742484</v>
      </c>
      <c r="BB67" s="48"/>
      <c r="BC67" s="48"/>
      <c r="BD67" s="48"/>
      <c r="BE67" s="48"/>
      <c r="BF67" s="7" t="n">
        <f aca="false">BF66*(1+AY67)*(1+BA67)*(1-BE67)</f>
        <v>122.603500923684</v>
      </c>
      <c r="BG67" s="7"/>
      <c r="BH67" s="43" t="n">
        <f aca="false">T74/AG74</f>
        <v>0.0129426692770939</v>
      </c>
      <c r="BI67" s="7"/>
      <c r="BJ67" s="7"/>
      <c r="BK67" s="7"/>
      <c r="BL67" s="7"/>
      <c r="BM67" s="7"/>
      <c r="BN67" s="7"/>
      <c r="BO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5" t="n">
        <f aca="false">'High pensions'!Q68</f>
        <v>124008505.453779</v>
      </c>
      <c r="E68" s="8"/>
      <c r="F68" s="55" t="n">
        <f aca="false">'High pensions'!I68</f>
        <v>22540013.7828068</v>
      </c>
      <c r="G68" s="55" t="n">
        <f aca="false">'High pensions'!K68</f>
        <v>1772368.72730098</v>
      </c>
      <c r="H68" s="55" t="n">
        <f aca="false">'High pensions'!V68</f>
        <v>9751049.80429345</v>
      </c>
      <c r="I68" s="55" t="n">
        <f aca="false">'High pensions'!M68</f>
        <v>54815.5276484801</v>
      </c>
      <c r="J68" s="55" t="n">
        <f aca="false">'High pensions'!W68</f>
        <v>301578.859926581</v>
      </c>
      <c r="K68" s="8"/>
      <c r="L68" s="55" t="n">
        <f aca="false">'High pensions'!N68</f>
        <v>2415021.15663759</v>
      </c>
      <c r="M68" s="42"/>
      <c r="N68" s="55" t="n">
        <f aca="false">'High pensions'!L68</f>
        <v>1027066.00044252</v>
      </c>
      <c r="O68" s="8"/>
      <c r="P68" s="55" t="n">
        <f aca="false">'High pensions'!X68</f>
        <v>18182170.3632936</v>
      </c>
      <c r="Q68" s="42"/>
      <c r="R68" s="55" t="n">
        <f aca="false">'High SIPA income'!G63</f>
        <v>21771097.8683649</v>
      </c>
      <c r="S68" s="42"/>
      <c r="T68" s="55" t="n">
        <f aca="false">'High SIPA income'!J63</f>
        <v>83243679.6377563</v>
      </c>
      <c r="U68" s="8"/>
      <c r="V68" s="55" t="n">
        <f aca="false">'High SIPA income'!F63</f>
        <v>169052.717412456</v>
      </c>
      <c r="W68" s="42"/>
      <c r="X68" s="55" t="n">
        <f aca="false">'High SIPA income'!M63</f>
        <v>424611.686889238</v>
      </c>
      <c r="Y68" s="8"/>
      <c r="Z68" s="8" t="n">
        <f aca="false">R68+V68-N68-L68-F68</f>
        <v>-4041950.35410959</v>
      </c>
      <c r="AA68" s="8"/>
      <c r="AB68" s="8" t="n">
        <f aca="false">T68-P68-D68</f>
        <v>-58946996.1793159</v>
      </c>
      <c r="AC68" s="23"/>
      <c r="AD68" s="8"/>
      <c r="AE68" s="8"/>
      <c r="AF68" s="8"/>
      <c r="AG68" s="8" t="n">
        <f aca="false">BF68/100*$AG$37</f>
        <v>6490099575.87123</v>
      </c>
      <c r="AH68" s="43" t="n">
        <f aca="false">(AG68-AG67)/AG67</f>
        <v>0.00807977232654797</v>
      </c>
      <c r="AI68" s="43"/>
      <c r="AJ68" s="43" t="n">
        <f aca="false">AB68/AG68</f>
        <v>-0.00908260273824887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 t="n">
        <f aca="false">workers_and_wage_high!C56</f>
        <v>13203998</v>
      </c>
      <c r="AX68" s="7"/>
      <c r="AY68" s="43" t="n">
        <f aca="false">(AW68-AW67)/AW67</f>
        <v>0.00542123455451472</v>
      </c>
      <c r="AZ68" s="11" t="n">
        <f aca="false">workers_and_wage_high!B56</f>
        <v>8030.24374732588</v>
      </c>
      <c r="BA68" s="43" t="n">
        <f aca="false">(AZ68-AZ67)/AZ67</f>
        <v>0.00264420292775219</v>
      </c>
      <c r="BB68" s="48"/>
      <c r="BC68" s="48"/>
      <c r="BD68" s="48"/>
      <c r="BE68" s="48"/>
      <c r="BF68" s="7" t="n">
        <f aca="false">BF67*(1+AY68)*(1+BA68)*(1-BE68)</f>
        <v>123.594109297585</v>
      </c>
      <c r="BG68" s="7"/>
      <c r="BH68" s="43" t="n">
        <f aca="false">T75/AG75</f>
        <v>0.0152305914246148</v>
      </c>
      <c r="BI68" s="7"/>
      <c r="BJ68" s="7"/>
      <c r="BK68" s="7"/>
      <c r="BL68" s="7"/>
      <c r="BM68" s="7"/>
      <c r="BN68" s="7"/>
      <c r="BO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5" t="n">
        <f aca="false">'High pensions'!Q69</f>
        <v>123978106.813133</v>
      </c>
      <c r="E69" s="8"/>
      <c r="F69" s="55" t="n">
        <f aca="false">'High pensions'!I69</f>
        <v>22534488.470034</v>
      </c>
      <c r="G69" s="55" t="n">
        <f aca="false">'High pensions'!K69</f>
        <v>1867653.26966241</v>
      </c>
      <c r="H69" s="55" t="n">
        <f aca="false">'High pensions'!V69</f>
        <v>10275277.242881</v>
      </c>
      <c r="I69" s="55" t="n">
        <f aca="false">'High pensions'!M69</f>
        <v>57762.4722575999</v>
      </c>
      <c r="J69" s="55" t="n">
        <f aca="false">'High pensions'!W69</f>
        <v>317792.079676729</v>
      </c>
      <c r="K69" s="8"/>
      <c r="L69" s="55" t="n">
        <f aca="false">'High pensions'!N69</f>
        <v>2386995.47721739</v>
      </c>
      <c r="M69" s="42"/>
      <c r="N69" s="55" t="n">
        <f aca="false">'High pensions'!L69</f>
        <v>1028332.2573007</v>
      </c>
      <c r="O69" s="8"/>
      <c r="P69" s="55" t="n">
        <f aca="false">'High pensions'!X69</f>
        <v>18043711.5511812</v>
      </c>
      <c r="Q69" s="42"/>
      <c r="R69" s="55" t="n">
        <f aca="false">'High SIPA income'!G64</f>
        <v>25904914.8599179</v>
      </c>
      <c r="S69" s="42"/>
      <c r="T69" s="55" t="n">
        <f aca="false">'High SIPA income'!J64</f>
        <v>99049687.1899053</v>
      </c>
      <c r="U69" s="8"/>
      <c r="V69" s="55" t="n">
        <f aca="false">'High SIPA income'!F64</f>
        <v>170109.701456028</v>
      </c>
      <c r="W69" s="42"/>
      <c r="X69" s="55" t="n">
        <f aca="false">'High SIPA income'!M64</f>
        <v>427266.526069735</v>
      </c>
      <c r="Y69" s="8"/>
      <c r="Z69" s="8" t="n">
        <f aca="false">R69+V69-N69-L69-F69</f>
        <v>125208.356821828</v>
      </c>
      <c r="AA69" s="8"/>
      <c r="AB69" s="8" t="n">
        <f aca="false">T69-P69-D69</f>
        <v>-42972131.1744092</v>
      </c>
      <c r="AC69" s="23"/>
      <c r="AD69" s="8"/>
      <c r="AE69" s="8"/>
      <c r="AF69" s="8"/>
      <c r="AG69" s="8" t="n">
        <f aca="false">BF69/100*$AG$37</f>
        <v>6549326854.40682</v>
      </c>
      <c r="AH69" s="43" t="n">
        <f aca="false">(AG69-AG68)/AG68</f>
        <v>0.00912578887938535</v>
      </c>
      <c r="AI69" s="43" t="n">
        <f aca="false">(AG69-AG65)/AG65</f>
        <v>0.0322844116807607</v>
      </c>
      <c r="AJ69" s="43" t="n">
        <f aca="false">AB69/AG69</f>
        <v>-0.00656130502106407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 t="n">
        <f aca="false">workers_and_wage_high!C57</f>
        <v>13247013</v>
      </c>
      <c r="AX69" s="7"/>
      <c r="AY69" s="43" t="n">
        <f aca="false">(AW69-AW68)/AW68</f>
        <v>0.00325772542528407</v>
      </c>
      <c r="AZ69" s="11" t="n">
        <f aca="false">workers_and_wage_high!B57</f>
        <v>8077.21271518629</v>
      </c>
      <c r="BA69" s="43" t="n">
        <f aca="false">(AZ69-AZ68)/AZ68</f>
        <v>0.00584900898880572</v>
      </c>
      <c r="BB69" s="48"/>
      <c r="BC69" s="48"/>
      <c r="BD69" s="48"/>
      <c r="BE69" s="48"/>
      <c r="BF69" s="7" t="n">
        <f aca="false">BF68*(1+AY69)*(1+BA69)*(1-BE69)</f>
        <v>124.722003045771</v>
      </c>
      <c r="BG69" s="7"/>
      <c r="BH69" s="43" t="n">
        <f aca="false">T76/AG76</f>
        <v>0.0129833950885364</v>
      </c>
      <c r="BI69" s="7"/>
      <c r="BJ69" s="7"/>
      <c r="BK69" s="7"/>
      <c r="BL69" s="7"/>
      <c r="BM69" s="7"/>
      <c r="BN69" s="7"/>
      <c r="BO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4" t="n">
        <f aca="false">'High pensions'!Q70</f>
        <v>124597649.788408</v>
      </c>
      <c r="E70" s="6"/>
      <c r="F70" s="54" t="n">
        <f aca="false">'High pensions'!I70</f>
        <v>22647097.7394598</v>
      </c>
      <c r="G70" s="54" t="n">
        <f aca="false">'High pensions'!K70</f>
        <v>1933586.87710755</v>
      </c>
      <c r="H70" s="54" t="n">
        <f aca="false">'High pensions'!V70</f>
        <v>10638024.4974849</v>
      </c>
      <c r="I70" s="54" t="n">
        <f aca="false">'High pensions'!M70</f>
        <v>59801.6559930202</v>
      </c>
      <c r="J70" s="54" t="n">
        <f aca="false">'High pensions'!W70</f>
        <v>329011.06693254</v>
      </c>
      <c r="K70" s="6"/>
      <c r="L70" s="54" t="n">
        <f aca="false">'High pensions'!N70</f>
        <v>2906676.02332259</v>
      </c>
      <c r="M70" s="35"/>
      <c r="N70" s="54" t="n">
        <f aca="false">'High pensions'!L70</f>
        <v>1035854.10339758</v>
      </c>
      <c r="O70" s="6"/>
      <c r="P70" s="54" t="n">
        <f aca="false">'High pensions'!X70</f>
        <v>20781719.3533001</v>
      </c>
      <c r="Q70" s="35"/>
      <c r="R70" s="54" t="n">
        <f aca="false">'High SIPA income'!G65</f>
        <v>22237858.0878436</v>
      </c>
      <c r="S70" s="35"/>
      <c r="T70" s="54" t="n">
        <f aca="false">'High SIPA income'!J65</f>
        <v>85028377.7918349</v>
      </c>
      <c r="U70" s="6"/>
      <c r="V70" s="54" t="n">
        <f aca="false">'High SIPA income'!F65</f>
        <v>174324.038630828</v>
      </c>
      <c r="W70" s="35"/>
      <c r="X70" s="54" t="n">
        <f aca="false">'High SIPA income'!M65</f>
        <v>437851.72602571</v>
      </c>
      <c r="Y70" s="6"/>
      <c r="Z70" s="6" t="n">
        <f aca="false">R70+V70-N70-L70-F70</f>
        <v>-4177445.73970557</v>
      </c>
      <c r="AA70" s="6"/>
      <c r="AB70" s="6" t="n">
        <f aca="false">T70-P70-D70</f>
        <v>-60350991.3498736</v>
      </c>
      <c r="AC70" s="23"/>
      <c r="AD70" s="6"/>
      <c r="AE70" s="6"/>
      <c r="AF70" s="6"/>
      <c r="AG70" s="6" t="n">
        <f aca="false">BF70/100*$AG$37</f>
        <v>6603926084.85736</v>
      </c>
      <c r="AH70" s="36" t="n">
        <f aca="false">(AG70-AG69)/AG69</f>
        <v>0.00833661713093471</v>
      </c>
      <c r="AI70" s="36"/>
      <c r="AJ70" s="36" t="n">
        <f aca="false">AB70/AG70</f>
        <v>-0.0091386533668596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 t="n">
        <f aca="false">workers_and_wage_high!C58</f>
        <v>13285208</v>
      </c>
      <c r="AX70" s="5"/>
      <c r="AY70" s="36" t="n">
        <f aca="false">(AW70-AW69)/AW69</f>
        <v>0.00288329150126145</v>
      </c>
      <c r="AZ70" s="10" t="n">
        <f aca="false">workers_and_wage_high!B58</f>
        <v>8121.13374915836</v>
      </c>
      <c r="BA70" s="36" t="n">
        <f aca="false">(AZ70-AZ69)/AZ69</f>
        <v>0.00543764730740502</v>
      </c>
      <c r="BB70" s="41"/>
      <c r="BC70" s="41"/>
      <c r="BD70" s="41"/>
      <c r="BE70" s="41"/>
      <c r="BF70" s="5" t="n">
        <f aca="false">BF69*(1+AY70)*(1+BA70)*(1-BE70)</f>
        <v>125.761762632966</v>
      </c>
      <c r="BG70" s="5"/>
      <c r="BH70" s="36" t="n">
        <f aca="false">T77/AG77</f>
        <v>0.0152510454570658</v>
      </c>
      <c r="BI70" s="5"/>
      <c r="BJ70" s="5"/>
      <c r="BK70" s="5"/>
      <c r="BL70" s="5"/>
      <c r="BM70" s="5"/>
      <c r="BN70" s="5"/>
      <c r="BO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5" t="n">
        <f aca="false">'High pensions'!Q71</f>
        <v>125492253.530596</v>
      </c>
      <c r="E71" s="8"/>
      <c r="F71" s="55" t="n">
        <f aca="false">'High pensions'!I71</f>
        <v>22809702.5592282</v>
      </c>
      <c r="G71" s="55" t="n">
        <f aca="false">'High pensions'!K71</f>
        <v>1998337.40211092</v>
      </c>
      <c r="H71" s="55" t="n">
        <f aca="false">'High pensions'!V71</f>
        <v>10994262.78156</v>
      </c>
      <c r="I71" s="55" t="n">
        <f aca="false">'High pensions'!M71</f>
        <v>61804.2495498199</v>
      </c>
      <c r="J71" s="55" t="n">
        <f aca="false">'High pensions'!W71</f>
        <v>340028.745821429</v>
      </c>
      <c r="K71" s="8"/>
      <c r="L71" s="55" t="n">
        <f aca="false">'High pensions'!N71</f>
        <v>2353071.4379089</v>
      </c>
      <c r="M71" s="42"/>
      <c r="N71" s="55" t="n">
        <f aca="false">'High pensions'!L71</f>
        <v>1044713.53008558</v>
      </c>
      <c r="O71" s="8"/>
      <c r="P71" s="55" t="n">
        <f aca="false">'High pensions'!X71</f>
        <v>17957804.4795469</v>
      </c>
      <c r="Q71" s="42"/>
      <c r="R71" s="55" t="n">
        <f aca="false">'High SIPA income'!G66</f>
        <v>26295783.7608521</v>
      </c>
      <c r="S71" s="42"/>
      <c r="T71" s="55" t="n">
        <f aca="false">'High SIPA income'!J66</f>
        <v>100544208.3099</v>
      </c>
      <c r="U71" s="8"/>
      <c r="V71" s="55" t="n">
        <f aca="false">'High SIPA income'!F66</f>
        <v>171519.429437507</v>
      </c>
      <c r="W71" s="42"/>
      <c r="X71" s="55" t="n">
        <f aca="false">'High SIPA income'!M66</f>
        <v>430807.356323355</v>
      </c>
      <c r="Y71" s="8"/>
      <c r="Z71" s="8" t="n">
        <f aca="false">R71+V71-N71-L71-F71</f>
        <v>259815.663066991</v>
      </c>
      <c r="AA71" s="8"/>
      <c r="AB71" s="8" t="n">
        <f aca="false">T71-P71-D71</f>
        <v>-42905849.700243</v>
      </c>
      <c r="AC71" s="23"/>
      <c r="AD71" s="8"/>
      <c r="AE71" s="8"/>
      <c r="AF71" s="8"/>
      <c r="AG71" s="8" t="n">
        <f aca="false">BF71/100*$AG$37</f>
        <v>6625802823.35819</v>
      </c>
      <c r="AH71" s="43" t="n">
        <f aca="false">(AG71-AG70)/AG70</f>
        <v>0.00331268675931964</v>
      </c>
      <c r="AI71" s="43"/>
      <c r="AJ71" s="43" t="n">
        <f aca="false">AB71/AG71</f>
        <v>-0.00647556995644142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13280433</v>
      </c>
      <c r="AX71" s="7"/>
      <c r="AY71" s="43" t="n">
        <f aca="false">(AW71-AW70)/AW70</f>
        <v>-0.000359422298845453</v>
      </c>
      <c r="AZ71" s="11" t="n">
        <f aca="false">workers_and_wage_high!B59</f>
        <v>8150.96616039504</v>
      </c>
      <c r="BA71" s="43" t="n">
        <f aca="false">(AZ71-AZ70)/AZ70</f>
        <v>0.00367342937059393</v>
      </c>
      <c r="BB71" s="48"/>
      <c r="BC71" s="48"/>
      <c r="BD71" s="48"/>
      <c r="BE71" s="48"/>
      <c r="BF71" s="7" t="n">
        <f aca="false">BF70*(1+AY71)*(1+BA71)*(1-BE71)</f>
        <v>126.178371958869</v>
      </c>
      <c r="BG71" s="7"/>
      <c r="BH71" s="43" t="n">
        <f aca="false">T78/AG78</f>
        <v>0.0130399579255118</v>
      </c>
      <c r="BI71" s="7"/>
      <c r="BJ71" s="7"/>
      <c r="BK71" s="7"/>
      <c r="BL71" s="7"/>
      <c r="BM71" s="7"/>
      <c r="BN71" s="7"/>
      <c r="BO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5" t="n">
        <f aca="false">'High pensions'!Q72</f>
        <v>126060412.348693</v>
      </c>
      <c r="E72" s="8"/>
      <c r="F72" s="55" t="n">
        <f aca="false">'High pensions'!I72</f>
        <v>22912972.1498411</v>
      </c>
      <c r="G72" s="55" t="n">
        <f aca="false">'High pensions'!K72</f>
        <v>2035639.30568089</v>
      </c>
      <c r="H72" s="55" t="n">
        <f aca="false">'High pensions'!V72</f>
        <v>11199486.8491611</v>
      </c>
      <c r="I72" s="55" t="n">
        <f aca="false">'High pensions'!M72</f>
        <v>62957.9166705501</v>
      </c>
      <c r="J72" s="55" t="n">
        <f aca="false">'High pensions'!W72</f>
        <v>346375.881932856</v>
      </c>
      <c r="K72" s="8"/>
      <c r="L72" s="55" t="n">
        <f aca="false">'High pensions'!N72</f>
        <v>2299472.42740523</v>
      </c>
      <c r="M72" s="42"/>
      <c r="N72" s="55" t="n">
        <f aca="false">'High pensions'!L72</f>
        <v>1051318.76540445</v>
      </c>
      <c r="O72" s="8"/>
      <c r="P72" s="55" t="n">
        <f aca="false">'High pensions'!X72</f>
        <v>17716019.0151093</v>
      </c>
      <c r="Q72" s="42"/>
      <c r="R72" s="55" t="n">
        <f aca="false">'High SIPA income'!G67</f>
        <v>22444262.4414761</v>
      </c>
      <c r="S72" s="42"/>
      <c r="T72" s="55" t="n">
        <f aca="false">'High SIPA income'!J67</f>
        <v>85817582.7273649</v>
      </c>
      <c r="U72" s="8"/>
      <c r="V72" s="55" t="n">
        <f aca="false">'High SIPA income'!F67</f>
        <v>174035.907779283</v>
      </c>
      <c r="W72" s="42"/>
      <c r="X72" s="55" t="n">
        <f aca="false">'High SIPA income'!M67</f>
        <v>437128.024397059</v>
      </c>
      <c r="Y72" s="8"/>
      <c r="Z72" s="8" t="n">
        <f aca="false">R72+V72-N72-L72-F72</f>
        <v>-3645464.9933954</v>
      </c>
      <c r="AA72" s="8"/>
      <c r="AB72" s="8" t="n">
        <f aca="false">T72-P72-D72</f>
        <v>-57958848.6364372</v>
      </c>
      <c r="AC72" s="23"/>
      <c r="AD72" s="8"/>
      <c r="AE72" s="8"/>
      <c r="AF72" s="8"/>
      <c r="AG72" s="8" t="n">
        <f aca="false">BF72/100*$AG$37</f>
        <v>6657337497.17581</v>
      </c>
      <c r="AH72" s="43" t="n">
        <f aca="false">(AG72-AG71)/AG71</f>
        <v>0.00475937401977218</v>
      </c>
      <c r="AI72" s="43"/>
      <c r="AJ72" s="43" t="n">
        <f aca="false">AB72/AG72</f>
        <v>-0.00870601027227846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 t="n">
        <f aca="false">workers_and_wage_high!C60</f>
        <v>13337060</v>
      </c>
      <c r="AX72" s="7"/>
      <c r="AY72" s="43" t="n">
        <f aca="false">(AW72-AW71)/AW71</f>
        <v>0.00426394229766454</v>
      </c>
      <c r="AZ72" s="11" t="n">
        <f aca="false">workers_and_wage_high!B60</f>
        <v>8154.98726185214</v>
      </c>
      <c r="BA72" s="43" t="n">
        <f aca="false">(AZ72-AZ71)/AZ71</f>
        <v>0.00049332819913285</v>
      </c>
      <c r="BB72" s="48"/>
      <c r="BC72" s="48"/>
      <c r="BD72" s="48"/>
      <c r="BE72" s="48"/>
      <c r="BF72" s="7" t="n">
        <f aca="false">BF71*(1+AY72)*(1+BA72)*(1-BE72)</f>
        <v>126.778902024228</v>
      </c>
      <c r="BG72" s="7"/>
      <c r="BH72" s="43" t="n">
        <f aca="false">T79/AG79</f>
        <v>0.0153800241451461</v>
      </c>
      <c r="BI72" s="7"/>
      <c r="BJ72" s="7"/>
      <c r="BK72" s="7"/>
      <c r="BL72" s="7"/>
      <c r="BM72" s="7"/>
      <c r="BN72" s="7"/>
      <c r="BO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5" t="n">
        <f aca="false">'High pensions'!Q73</f>
        <v>126288650.212555</v>
      </c>
      <c r="E73" s="8"/>
      <c r="F73" s="55" t="n">
        <f aca="false">'High pensions'!I73</f>
        <v>22954457.083301</v>
      </c>
      <c r="G73" s="55" t="n">
        <f aca="false">'High pensions'!K73</f>
        <v>2064446.00121675</v>
      </c>
      <c r="H73" s="55" t="n">
        <f aca="false">'High pensions'!V73</f>
        <v>11357972.7886501</v>
      </c>
      <c r="I73" s="55" t="n">
        <f aca="false">'High pensions'!M73</f>
        <v>63848.8453984603</v>
      </c>
      <c r="J73" s="55" t="n">
        <f aca="false">'High pensions'!W73</f>
        <v>351277.508927346</v>
      </c>
      <c r="K73" s="8"/>
      <c r="L73" s="55" t="n">
        <f aca="false">'High pensions'!N73</f>
        <v>2302281.33056819</v>
      </c>
      <c r="M73" s="42"/>
      <c r="N73" s="55" t="n">
        <f aca="false">'High pensions'!L73</f>
        <v>1054094.00434864</v>
      </c>
      <c r="O73" s="8"/>
      <c r="P73" s="55" t="n">
        <f aca="false">'High pensions'!X73</f>
        <v>17745862.972818</v>
      </c>
      <c r="Q73" s="42"/>
      <c r="R73" s="55" t="n">
        <f aca="false">'High SIPA income'!G68</f>
        <v>26642817.5792091</v>
      </c>
      <c r="S73" s="42"/>
      <c r="T73" s="55" t="n">
        <f aca="false">'High SIPA income'!J68</f>
        <v>101871122.192399</v>
      </c>
      <c r="U73" s="8"/>
      <c r="V73" s="55" t="n">
        <f aca="false">'High SIPA income'!F68</f>
        <v>170798.637069661</v>
      </c>
      <c r="W73" s="42"/>
      <c r="X73" s="55" t="n">
        <f aca="false">'High SIPA income'!M68</f>
        <v>428996.933705532</v>
      </c>
      <c r="Y73" s="8"/>
      <c r="Z73" s="8" t="n">
        <f aca="false">R73+V73-N73-L73-F73</f>
        <v>502783.79806092</v>
      </c>
      <c r="AA73" s="8"/>
      <c r="AB73" s="8" t="n">
        <f aca="false">T73-P73-D73</f>
        <v>-42163390.9929746</v>
      </c>
      <c r="AC73" s="23"/>
      <c r="AD73" s="8"/>
      <c r="AE73" s="8"/>
      <c r="AF73" s="8"/>
      <c r="AG73" s="8" t="n">
        <f aca="false">BF73/100*$AG$37</f>
        <v>6690576535.8152</v>
      </c>
      <c r="AH73" s="43" t="n">
        <f aca="false">(AG73-AG72)/AG72</f>
        <v>0.0049928426572159</v>
      </c>
      <c r="AI73" s="43" t="n">
        <f aca="false">(AG73-AG69)/AG69</f>
        <v>0.0215670533092016</v>
      </c>
      <c r="AJ73" s="43" t="n">
        <f aca="false">AB73/AG73</f>
        <v>-0.00630190698324287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 t="n">
        <f aca="false">workers_and_wage_high!C61</f>
        <v>13274574</v>
      </c>
      <c r="AX73" s="7"/>
      <c r="AY73" s="43" t="n">
        <f aca="false">(AW73-AW72)/AW72</f>
        <v>-0.00468514050322935</v>
      </c>
      <c r="AZ73" s="11" t="n">
        <f aca="false">workers_and_wage_high!B61</f>
        <v>8234.28260105139</v>
      </c>
      <c r="BA73" s="43" t="n">
        <f aca="false">(AZ73-AZ72)/AZ72</f>
        <v>0.00972353930829331</v>
      </c>
      <c r="BB73" s="48"/>
      <c r="BC73" s="48"/>
      <c r="BD73" s="48"/>
      <c r="BE73" s="48"/>
      <c r="BF73" s="7" t="n">
        <f aca="false">BF72*(1+AY73)*(1+BA73)*(1-BE73)</f>
        <v>127.411889134289</v>
      </c>
      <c r="BG73" s="7"/>
      <c r="BH73" s="43" t="n">
        <f aca="false">T80/AG80</f>
        <v>0.013123180642564</v>
      </c>
      <c r="BI73" s="7"/>
      <c r="BJ73" s="7"/>
      <c r="BK73" s="7"/>
      <c r="BL73" s="7"/>
      <c r="BM73" s="7"/>
      <c r="BN73" s="7"/>
      <c r="BO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4" t="n">
        <f aca="false">'High pensions'!Q74</f>
        <v>126709222.381635</v>
      </c>
      <c r="E74" s="6"/>
      <c r="F74" s="54" t="n">
        <f aca="false">'High pensions'!I74</f>
        <v>23030901.0534388</v>
      </c>
      <c r="G74" s="54" t="n">
        <f aca="false">'High pensions'!K74</f>
        <v>2117216.15536334</v>
      </c>
      <c r="H74" s="54" t="n">
        <f aca="false">'High pensions'!V74</f>
        <v>11648298.6070521</v>
      </c>
      <c r="I74" s="54" t="n">
        <f aca="false">'High pensions'!M74</f>
        <v>65480.9120215499</v>
      </c>
      <c r="J74" s="54" t="n">
        <f aca="false">'High pensions'!W74</f>
        <v>360256.657950082</v>
      </c>
      <c r="K74" s="6"/>
      <c r="L74" s="54" t="n">
        <f aca="false">'High pensions'!N74</f>
        <v>2848443.21843832</v>
      </c>
      <c r="M74" s="35"/>
      <c r="N74" s="54" t="n">
        <f aca="false">'High pensions'!L74</f>
        <v>1058610.86795485</v>
      </c>
      <c r="O74" s="6"/>
      <c r="P74" s="54" t="n">
        <f aca="false">'High pensions'!X74</f>
        <v>20604750.0561916</v>
      </c>
      <c r="Q74" s="35"/>
      <c r="R74" s="54" t="n">
        <f aca="false">'High SIPA income'!G69</f>
        <v>22843790.3730348</v>
      </c>
      <c r="S74" s="35"/>
      <c r="T74" s="54" t="n">
        <f aca="false">'High SIPA income'!J69</f>
        <v>87345212.4014445</v>
      </c>
      <c r="U74" s="6"/>
      <c r="V74" s="54" t="n">
        <f aca="false">'High SIPA income'!F69</f>
        <v>174457.712068332</v>
      </c>
      <c r="W74" s="35"/>
      <c r="X74" s="54" t="n">
        <f aca="false">'High SIPA income'!M69</f>
        <v>438187.475161599</v>
      </c>
      <c r="Y74" s="6"/>
      <c r="Z74" s="6" t="n">
        <f aca="false">R74+V74-N74-L74-F74</f>
        <v>-3919707.05472883</v>
      </c>
      <c r="AA74" s="6"/>
      <c r="AB74" s="6" t="n">
        <f aca="false">T74-P74-D74</f>
        <v>-59968760.0363824</v>
      </c>
      <c r="AC74" s="23"/>
      <c r="AD74" s="6"/>
      <c r="AE74" s="6"/>
      <c r="AF74" s="6"/>
      <c r="AG74" s="6" t="n">
        <f aca="false">BF74/100*$AG$37</f>
        <v>6748624300.8642</v>
      </c>
      <c r="AH74" s="36" t="n">
        <f aca="false">(AG74-AG73)/AG73</f>
        <v>0.00867604828048307</v>
      </c>
      <c r="AI74" s="36"/>
      <c r="AJ74" s="36" t="n">
        <f aca="false">AB74/AG74</f>
        <v>-0.00888607179224707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 t="n">
        <f aca="false">workers_and_wage_high!C62</f>
        <v>13397960</v>
      </c>
      <c r="AX74" s="5"/>
      <c r="AY74" s="36" t="n">
        <f aca="false">(AW74-AW73)/AW73</f>
        <v>0.00929491221337875</v>
      </c>
      <c r="AZ74" s="10" t="n">
        <f aca="false">workers_and_wage_high!B62</f>
        <v>8229.23363027645</v>
      </c>
      <c r="BA74" s="36" t="n">
        <f aca="false">(AZ74-AZ73)/AZ73</f>
        <v>-0.000613164621565887</v>
      </c>
      <c r="BB74" s="41"/>
      <c r="BC74" s="41"/>
      <c r="BD74" s="41"/>
      <c r="BE74" s="41"/>
      <c r="BF74" s="5" t="n">
        <f aca="false">BF73*(1+AY74)*(1+BA74)*(1-BE74)</f>
        <v>128.517320835926</v>
      </c>
      <c r="BG74" s="5"/>
      <c r="BH74" s="36" t="n">
        <f aca="false">T81/AG81</f>
        <v>0.0154535914448972</v>
      </c>
      <c r="BI74" s="5"/>
      <c r="BJ74" s="5"/>
      <c r="BK74" s="5"/>
      <c r="BL74" s="5"/>
      <c r="BM74" s="5"/>
      <c r="BN74" s="5"/>
      <c r="BO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5" t="n">
        <f aca="false">'High pensions'!Q75</f>
        <v>127111348.055462</v>
      </c>
      <c r="E75" s="8"/>
      <c r="F75" s="55" t="n">
        <f aca="false">'High pensions'!I75</f>
        <v>23103992.1547088</v>
      </c>
      <c r="G75" s="55" t="n">
        <f aca="false">'High pensions'!K75</f>
        <v>2203608.8471626</v>
      </c>
      <c r="H75" s="55" t="n">
        <f aca="false">'High pensions'!V75</f>
        <v>12123605.7073666</v>
      </c>
      <c r="I75" s="55" t="n">
        <f aca="false">'High pensions'!M75</f>
        <v>68152.8509431798</v>
      </c>
      <c r="J75" s="55" t="n">
        <f aca="false">'High pensions'!W75</f>
        <v>374956.877547456</v>
      </c>
      <c r="K75" s="8"/>
      <c r="L75" s="55" t="n">
        <f aca="false">'High pensions'!N75</f>
        <v>2324206.90557888</v>
      </c>
      <c r="M75" s="42"/>
      <c r="N75" s="55" t="n">
        <f aca="false">'High pensions'!L75</f>
        <v>1065055.42517432</v>
      </c>
      <c r="O75" s="8"/>
      <c r="P75" s="55" t="n">
        <f aca="false">'High pensions'!X75</f>
        <v>17919941.3890191</v>
      </c>
      <c r="Q75" s="42"/>
      <c r="R75" s="55" t="n">
        <f aca="false">'High SIPA income'!G70</f>
        <v>27137681.3119703</v>
      </c>
      <c r="S75" s="42"/>
      <c r="T75" s="55" t="n">
        <f aca="false">'High SIPA income'!J70</f>
        <v>103763276.565292</v>
      </c>
      <c r="U75" s="8"/>
      <c r="V75" s="55" t="n">
        <f aca="false">'High SIPA income'!F70</f>
        <v>170090.127454574</v>
      </c>
      <c r="W75" s="42"/>
      <c r="X75" s="55" t="n">
        <f aca="false">'High SIPA income'!M70</f>
        <v>427217.361821424</v>
      </c>
      <c r="Y75" s="8"/>
      <c r="Z75" s="8" t="n">
        <f aca="false">R75+V75-N75-L75-F75</f>
        <v>814516.95396287</v>
      </c>
      <c r="AA75" s="8"/>
      <c r="AB75" s="8" t="n">
        <f aca="false">T75-P75-D75</f>
        <v>-41268012.8791891</v>
      </c>
      <c r="AC75" s="23"/>
      <c r="AD75" s="8"/>
      <c r="AE75" s="8"/>
      <c r="AF75" s="8"/>
      <c r="AG75" s="8" t="n">
        <f aca="false">BF75/100*$AG$37</f>
        <v>6812819914.37286</v>
      </c>
      <c r="AH75" s="43" t="n">
        <f aca="false">(AG75-AG74)/AG74</f>
        <v>0.00951239995689827</v>
      </c>
      <c r="AI75" s="43"/>
      <c r="AJ75" s="43" t="n">
        <f aca="false">AB75/AG75</f>
        <v>-0.0060574055087126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13438556</v>
      </c>
      <c r="AX75" s="7"/>
      <c r="AY75" s="43" t="n">
        <f aca="false">(AW75-AW74)/AW74</f>
        <v>0.00303001352444701</v>
      </c>
      <c r="AZ75" s="11" t="n">
        <f aca="false">workers_and_wage_high!B63</f>
        <v>8282.41755470054</v>
      </c>
      <c r="BA75" s="43" t="n">
        <f aca="false">(AZ75-AZ74)/AZ74</f>
        <v>0.00646280404877781</v>
      </c>
      <c r="BB75" s="48"/>
      <c r="BC75" s="48"/>
      <c r="BD75" s="48"/>
      <c r="BE75" s="48"/>
      <c r="BF75" s="7" t="n">
        <f aca="false">BF74*(1+AY75)*(1+BA75)*(1-BE75)</f>
        <v>129.739828993106</v>
      </c>
      <c r="BG75" s="7"/>
      <c r="BH75" s="43" t="n">
        <f aca="false">T82/AG82</f>
        <v>0.0131752413983063</v>
      </c>
      <c r="BI75" s="7"/>
      <c r="BJ75" s="7"/>
      <c r="BK75" s="7"/>
      <c r="BL75" s="7"/>
      <c r="BM75" s="7"/>
      <c r="BN75" s="7"/>
      <c r="BO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5" t="n">
        <f aca="false">'High pensions'!Q76</f>
        <v>128052396.550751</v>
      </c>
      <c r="E76" s="8"/>
      <c r="F76" s="55" t="n">
        <f aca="false">'High pensions'!I76</f>
        <v>23275038.8581303</v>
      </c>
      <c r="G76" s="55" t="n">
        <f aca="false">'High pensions'!K76</f>
        <v>2237790.65870545</v>
      </c>
      <c r="H76" s="55" t="n">
        <f aca="false">'High pensions'!V76</f>
        <v>12311663.9492105</v>
      </c>
      <c r="I76" s="55" t="n">
        <f aca="false">'High pensions'!M76</f>
        <v>69210.0203723297</v>
      </c>
      <c r="J76" s="55" t="n">
        <f aca="false">'High pensions'!W76</f>
        <v>380773.11183123</v>
      </c>
      <c r="K76" s="8"/>
      <c r="L76" s="55" t="n">
        <f aca="false">'High pensions'!N76</f>
        <v>2326406.21488065</v>
      </c>
      <c r="M76" s="42"/>
      <c r="N76" s="55" t="n">
        <f aca="false">'High pensions'!L76</f>
        <v>1075746.40843367</v>
      </c>
      <c r="O76" s="8"/>
      <c r="P76" s="55" t="n">
        <f aca="false">'High pensions'!X76</f>
        <v>17990172.250984</v>
      </c>
      <c r="Q76" s="42"/>
      <c r="R76" s="55" t="n">
        <f aca="false">'High SIPA income'!G71</f>
        <v>23231659.1151611</v>
      </c>
      <c r="S76" s="42"/>
      <c r="T76" s="55" t="n">
        <f aca="false">'High SIPA income'!J71</f>
        <v>88828262.1542077</v>
      </c>
      <c r="U76" s="8"/>
      <c r="V76" s="55" t="n">
        <f aca="false">'High SIPA income'!F71</f>
        <v>168949.739164752</v>
      </c>
      <c r="W76" s="42"/>
      <c r="X76" s="55" t="n">
        <f aca="false">'High SIPA income'!M71</f>
        <v>424353.035220458</v>
      </c>
      <c r="Y76" s="8"/>
      <c r="Z76" s="8" t="n">
        <f aca="false">R76+V76-N76-L76-F76</f>
        <v>-3276582.62711884</v>
      </c>
      <c r="AA76" s="8"/>
      <c r="AB76" s="8" t="n">
        <f aca="false">T76-P76-D76</f>
        <v>-57214306.647527</v>
      </c>
      <c r="AC76" s="23"/>
      <c r="AD76" s="8"/>
      <c r="AE76" s="8"/>
      <c r="AF76" s="8"/>
      <c r="AG76" s="8" t="n">
        <f aca="false">BF76/100*$AG$37</f>
        <v>6841682129.24813</v>
      </c>
      <c r="AH76" s="43" t="n">
        <f aca="false">(AG76-AG75)/AG75</f>
        <v>0.00423645645093051</v>
      </c>
      <c r="AI76" s="43"/>
      <c r="AJ76" s="43" t="n">
        <f aca="false">AB76/AG76</f>
        <v>-0.00836260813739597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 t="n">
        <f aca="false">workers_and_wage_high!C64</f>
        <v>13465111</v>
      </c>
      <c r="AX76" s="7"/>
      <c r="AY76" s="43" t="n">
        <f aca="false">(AW76-AW75)/AW75</f>
        <v>0.00197603075806657</v>
      </c>
      <c r="AZ76" s="11" t="n">
        <f aca="false">workers_and_wage_high!B64</f>
        <v>8301.10242226719</v>
      </c>
      <c r="BA76" s="43" t="n">
        <f aca="false">(AZ76-AZ75)/AZ75</f>
        <v>0.00225596783104052</v>
      </c>
      <c r="BB76" s="48"/>
      <c r="BC76" s="48"/>
      <c r="BD76" s="48"/>
      <c r="BE76" s="48"/>
      <c r="BF76" s="7" t="n">
        <f aca="false">BF75*(1+AY76)*(1+BA76)*(1-BE76)</f>
        <v>130.289466128587</v>
      </c>
      <c r="BG76" s="7"/>
      <c r="BH76" s="43" t="n">
        <f aca="false">T83/AG83</f>
        <v>0.0154270743400805</v>
      </c>
      <c r="BI76" s="7"/>
      <c r="BJ76" s="7"/>
      <c r="BK76" s="7"/>
      <c r="BL76" s="7"/>
      <c r="BM76" s="7"/>
      <c r="BN76" s="7"/>
      <c r="BO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5" t="n">
        <f aca="false">'High pensions'!Q77</f>
        <v>128667520.520231</v>
      </c>
      <c r="E77" s="8"/>
      <c r="F77" s="55" t="n">
        <f aca="false">'High pensions'!I77</f>
        <v>23386844.9209442</v>
      </c>
      <c r="G77" s="55" t="n">
        <f aca="false">'High pensions'!K77</f>
        <v>2273551.21875749</v>
      </c>
      <c r="H77" s="55" t="n">
        <f aca="false">'High pensions'!V77</f>
        <v>12508407.9995458</v>
      </c>
      <c r="I77" s="55" t="n">
        <f aca="false">'High pensions'!M77</f>
        <v>70316.0170749798</v>
      </c>
      <c r="J77" s="55" t="n">
        <f aca="false">'High pensions'!W77</f>
        <v>386857.979367428</v>
      </c>
      <c r="K77" s="8"/>
      <c r="L77" s="55" t="n">
        <f aca="false">'High pensions'!N77</f>
        <v>2335875.17322378</v>
      </c>
      <c r="M77" s="42"/>
      <c r="N77" s="55" t="n">
        <f aca="false">'High pensions'!L77</f>
        <v>1083404.19670332</v>
      </c>
      <c r="O77" s="8"/>
      <c r="P77" s="55" t="n">
        <f aca="false">'High pensions'!X77</f>
        <v>18081437.6124868</v>
      </c>
      <c r="Q77" s="42"/>
      <c r="R77" s="55" t="n">
        <f aca="false">'High SIPA income'!G72</f>
        <v>27451116.3081629</v>
      </c>
      <c r="S77" s="42"/>
      <c r="T77" s="55" t="n">
        <f aca="false">'High SIPA income'!J72</f>
        <v>104961722.439178</v>
      </c>
      <c r="U77" s="8"/>
      <c r="V77" s="55" t="n">
        <f aca="false">'High SIPA income'!F72</f>
        <v>172463.266169183</v>
      </c>
      <c r="W77" s="42"/>
      <c r="X77" s="55" t="n">
        <f aca="false">'High SIPA income'!M72</f>
        <v>433178.002077645</v>
      </c>
      <c r="Y77" s="8"/>
      <c r="Z77" s="8" t="n">
        <f aca="false">R77+V77-N77-L77-F77</f>
        <v>817455.283460748</v>
      </c>
      <c r="AA77" s="8"/>
      <c r="AB77" s="8" t="n">
        <f aca="false">T77-P77-D77</f>
        <v>-41787235.6935396</v>
      </c>
      <c r="AC77" s="23"/>
      <c r="AD77" s="8"/>
      <c r="AE77" s="8"/>
      <c r="AF77" s="8"/>
      <c r="AG77" s="8" t="n">
        <f aca="false">BF77/100*$AG$37</f>
        <v>6882264087.05307</v>
      </c>
      <c r="AH77" s="43" t="n">
        <f aca="false">(AG77-AG76)/AG76</f>
        <v>0.00593157604201644</v>
      </c>
      <c r="AI77" s="43" t="n">
        <f aca="false">(AG77-AG73)/AG73</f>
        <v>0.0286503786649412</v>
      </c>
      <c r="AJ77" s="43" t="n">
        <f aca="false">AB77/AG77</f>
        <v>-0.0060717280192938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 t="n">
        <f aca="false">workers_and_wage_high!C65</f>
        <v>13534867</v>
      </c>
      <c r="AX77" s="7"/>
      <c r="AY77" s="43" t="n">
        <f aca="false">(AW77-AW76)/AW76</f>
        <v>0.00518049944036852</v>
      </c>
      <c r="AZ77" s="11" t="n">
        <f aca="false">workers_and_wage_high!B65</f>
        <v>8307.30505333765</v>
      </c>
      <c r="BA77" s="43" t="n">
        <f aca="false">(AZ77-AZ76)/AZ76</f>
        <v>0.000747205702922339</v>
      </c>
      <c r="BB77" s="48"/>
      <c r="BC77" s="48"/>
      <c r="BD77" s="48"/>
      <c r="BE77" s="48"/>
      <c r="BF77" s="7" t="n">
        <f aca="false">BF76*(1+AY77)*(1+BA77)*(1-BE77)</f>
        <v>131.062288004402</v>
      </c>
      <c r="BG77" s="7"/>
      <c r="BH77" s="43" t="n">
        <f aca="false">T84/AG84</f>
        <v>0.0131681961495021</v>
      </c>
      <c r="BI77" s="7"/>
      <c r="BJ77" s="7"/>
      <c r="BK77" s="7"/>
      <c r="BL77" s="7"/>
      <c r="BM77" s="7"/>
      <c r="BN77" s="7"/>
      <c r="BO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4" t="n">
        <f aca="false">'High pensions'!Q78</f>
        <v>129398188.41465</v>
      </c>
      <c r="E78" s="6"/>
      <c r="F78" s="54" t="n">
        <f aca="false">'High pensions'!I78</f>
        <v>23519652.4598352</v>
      </c>
      <c r="G78" s="54" t="n">
        <f aca="false">'High pensions'!K78</f>
        <v>2345286.02162676</v>
      </c>
      <c r="H78" s="54" t="n">
        <f aca="false">'High pensions'!V78</f>
        <v>12903071.7197439</v>
      </c>
      <c r="I78" s="54" t="n">
        <f aca="false">'High pensions'!M78</f>
        <v>72534.61922557</v>
      </c>
      <c r="J78" s="54" t="n">
        <f aca="false">'High pensions'!W78</f>
        <v>399064.073806513</v>
      </c>
      <c r="K78" s="6"/>
      <c r="L78" s="54" t="n">
        <f aca="false">'High pensions'!N78</f>
        <v>2809943.26158385</v>
      </c>
      <c r="M78" s="35"/>
      <c r="N78" s="54" t="n">
        <f aca="false">'High pensions'!L78</f>
        <v>1091093.98943413</v>
      </c>
      <c r="O78" s="6"/>
      <c r="P78" s="54" t="n">
        <f aca="false">'High pensions'!X78</f>
        <v>20583686.1473614</v>
      </c>
      <c r="Q78" s="35"/>
      <c r="R78" s="54" t="n">
        <f aca="false">'High SIPA income'!G73</f>
        <v>23769860.3526049</v>
      </c>
      <c r="S78" s="35"/>
      <c r="T78" s="54" t="n">
        <f aca="false">'High SIPA income'!J73</f>
        <v>90886121.2323905</v>
      </c>
      <c r="U78" s="6"/>
      <c r="V78" s="54" t="n">
        <f aca="false">'High SIPA income'!F73</f>
        <v>181831.125761253</v>
      </c>
      <c r="W78" s="35"/>
      <c r="X78" s="54" t="n">
        <f aca="false">'High SIPA income'!M73</f>
        <v>456707.364544062</v>
      </c>
      <c r="Y78" s="6"/>
      <c r="Z78" s="6" t="n">
        <f aca="false">R78+V78-N78-L78-F78</f>
        <v>-3468998.23248705</v>
      </c>
      <c r="AA78" s="6"/>
      <c r="AB78" s="6" t="n">
        <f aca="false">T78-P78-D78</f>
        <v>-59095753.3296214</v>
      </c>
      <c r="AC78" s="23"/>
      <c r="AD78" s="6"/>
      <c r="AE78" s="6"/>
      <c r="AF78" s="6"/>
      <c r="AG78" s="6" t="n">
        <f aca="false">BF78/100*$AG$37</f>
        <v>6969817061.64693</v>
      </c>
      <c r="AH78" s="36" t="n">
        <f aca="false">(AG78-AG77)/AG77</f>
        <v>0.0127215366173701</v>
      </c>
      <c r="AI78" s="36"/>
      <c r="AJ78" s="36" t="n">
        <f aca="false">AB78/AG78</f>
        <v>-0.00847880981766505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 t="n">
        <f aca="false">workers_and_wage_high!C66</f>
        <v>13583723</v>
      </c>
      <c r="AX78" s="5"/>
      <c r="AY78" s="36" t="n">
        <f aca="false">(AW78-AW77)/AW77</f>
        <v>0.00360964019816375</v>
      </c>
      <c r="AZ78" s="10" t="n">
        <f aca="false">workers_and_wage_high!B66</f>
        <v>8382.72810642213</v>
      </c>
      <c r="BA78" s="36" t="n">
        <f aca="false">(AZ78-AZ77)/AZ77</f>
        <v>0.00907912404807824</v>
      </c>
      <c r="BB78" s="41"/>
      <c r="BC78" s="41"/>
      <c r="BD78" s="41"/>
      <c r="BE78" s="41"/>
      <c r="BF78" s="5" t="n">
        <f aca="false">BF77*(1+AY78)*(1+BA78)*(1-BE78)</f>
        <v>132.729601700406</v>
      </c>
      <c r="BG78" s="5"/>
      <c r="BH78" s="36" t="n">
        <f aca="false">T85/AG85</f>
        <v>0.0155043612058012</v>
      </c>
      <c r="BI78" s="5"/>
      <c r="BJ78" s="5"/>
      <c r="BK78" s="5"/>
      <c r="BL78" s="5"/>
      <c r="BM78" s="5"/>
      <c r="BN78" s="5"/>
      <c r="BO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5" t="n">
        <f aca="false">'High pensions'!Q79</f>
        <v>129569771.562438</v>
      </c>
      <c r="E79" s="8"/>
      <c r="F79" s="55" t="n">
        <f aca="false">'High pensions'!I79</f>
        <v>23550839.728014</v>
      </c>
      <c r="G79" s="55" t="n">
        <f aca="false">'High pensions'!K79</f>
        <v>2416879.47292994</v>
      </c>
      <c r="H79" s="55" t="n">
        <f aca="false">'High pensions'!V79</f>
        <v>13296957.7653309</v>
      </c>
      <c r="I79" s="55" t="n">
        <f aca="false">'High pensions'!M79</f>
        <v>74748.8496782398</v>
      </c>
      <c r="J79" s="55" t="n">
        <f aca="false">'High pensions'!W79</f>
        <v>411246.1164535</v>
      </c>
      <c r="K79" s="8"/>
      <c r="L79" s="55" t="n">
        <f aca="false">'High pensions'!N79</f>
        <v>2333250.0762499</v>
      </c>
      <c r="M79" s="42"/>
      <c r="N79" s="55" t="n">
        <f aca="false">'High pensions'!L79</f>
        <v>1094562.11348086</v>
      </c>
      <c r="O79" s="8"/>
      <c r="P79" s="55" t="n">
        <f aca="false">'High pensions'!X79</f>
        <v>18129203.5378026</v>
      </c>
      <c r="Q79" s="42"/>
      <c r="R79" s="55" t="n">
        <f aca="false">'High SIPA income'!G74</f>
        <v>28176670.8151048</v>
      </c>
      <c r="S79" s="42"/>
      <c r="T79" s="55" t="n">
        <f aca="false">'High SIPA income'!J74</f>
        <v>107735942.981513</v>
      </c>
      <c r="U79" s="8"/>
      <c r="V79" s="55" t="n">
        <f aca="false">'High SIPA income'!F74</f>
        <v>177657.037668114</v>
      </c>
      <c r="W79" s="42"/>
      <c r="X79" s="55" t="n">
        <f aca="false">'High SIPA income'!M74</f>
        <v>446223.258677086</v>
      </c>
      <c r="Y79" s="8"/>
      <c r="Z79" s="8" t="n">
        <f aca="false">R79+V79-N79-L79-F79</f>
        <v>1375675.93502821</v>
      </c>
      <c r="AA79" s="8"/>
      <c r="AB79" s="8" t="n">
        <f aca="false">T79-P79-D79</f>
        <v>-39963032.1187274</v>
      </c>
      <c r="AC79" s="23"/>
      <c r="AD79" s="8"/>
      <c r="AE79" s="8"/>
      <c r="AF79" s="8"/>
      <c r="AG79" s="8" t="n">
        <f aca="false">BF79/100*$AG$37</f>
        <v>7004926778.05803</v>
      </c>
      <c r="AH79" s="43" t="n">
        <f aca="false">(AG79-AG78)/AG78</f>
        <v>0.00503739425304246</v>
      </c>
      <c r="AI79" s="43"/>
      <c r="AJ79" s="43" t="n">
        <f aca="false">AB79/AG79</f>
        <v>-0.0057049892718231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13568870</v>
      </c>
      <c r="AX79" s="7"/>
      <c r="AY79" s="43" t="n">
        <f aca="false">(AW79-AW78)/AW78</f>
        <v>-0.0010934410249679</v>
      </c>
      <c r="AZ79" s="11" t="n">
        <f aca="false">workers_and_wage_high!B67</f>
        <v>8434.17748848801</v>
      </c>
      <c r="BA79" s="43" t="n">
        <f aca="false">(AZ79-AZ78)/AZ78</f>
        <v>0.0061375463229524</v>
      </c>
      <c r="BB79" s="48"/>
      <c r="BC79" s="48"/>
      <c r="BD79" s="48"/>
      <c r="BE79" s="48"/>
      <c r="BF79" s="7" t="n">
        <f aca="false">BF78*(1+AY79)*(1+BA79)*(1-BE79)</f>
        <v>133.398213033221</v>
      </c>
      <c r="BG79" s="7"/>
      <c r="BH79" s="43" t="n">
        <f aca="false">T86/AG86</f>
        <v>0.0132085489258762</v>
      </c>
      <c r="BI79" s="7"/>
      <c r="BJ79" s="7"/>
      <c r="BK79" s="7"/>
      <c r="BL79" s="7"/>
      <c r="BM79" s="7"/>
      <c r="BN79" s="7"/>
      <c r="BO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5" t="n">
        <f aca="false">'High pensions'!Q80</f>
        <v>130094080.779919</v>
      </c>
      <c r="E80" s="8"/>
      <c r="F80" s="55" t="n">
        <f aca="false">'High pensions'!I80</f>
        <v>23646139.1346573</v>
      </c>
      <c r="G80" s="55" t="n">
        <f aca="false">'High pensions'!K80</f>
        <v>2461619.73534115</v>
      </c>
      <c r="H80" s="55" t="n">
        <f aca="false">'High pensions'!V80</f>
        <v>13543105.4886058</v>
      </c>
      <c r="I80" s="55" t="n">
        <f aca="false">'High pensions'!M80</f>
        <v>76132.5691342703</v>
      </c>
      <c r="J80" s="55" t="n">
        <f aca="false">'High pensions'!W80</f>
        <v>418858.932637337</v>
      </c>
      <c r="K80" s="8"/>
      <c r="L80" s="55" t="n">
        <f aca="false">'High pensions'!N80</f>
        <v>2280430.16367049</v>
      </c>
      <c r="M80" s="42"/>
      <c r="N80" s="55" t="n">
        <f aca="false">'High pensions'!L80</f>
        <v>1101268.05468213</v>
      </c>
      <c r="O80" s="8"/>
      <c r="P80" s="55" t="n">
        <f aca="false">'High pensions'!X80</f>
        <v>17892014.8702496</v>
      </c>
      <c r="Q80" s="42"/>
      <c r="R80" s="55" t="n">
        <f aca="false">'High SIPA income'!G75</f>
        <v>24242751.8873772</v>
      </c>
      <c r="S80" s="42"/>
      <c r="T80" s="55" t="n">
        <f aca="false">'High SIPA income'!J75</f>
        <v>92694263.0019056</v>
      </c>
      <c r="U80" s="8"/>
      <c r="V80" s="55" t="n">
        <f aca="false">'High SIPA income'!F75</f>
        <v>178549.982493096</v>
      </c>
      <c r="W80" s="42"/>
      <c r="X80" s="55" t="n">
        <f aca="false">'High SIPA income'!M75</f>
        <v>448466.078634305</v>
      </c>
      <c r="Y80" s="8"/>
      <c r="Z80" s="8" t="n">
        <f aca="false">R80+V80-N80-L80-F80</f>
        <v>-2606535.48313965</v>
      </c>
      <c r="AA80" s="8"/>
      <c r="AB80" s="8" t="n">
        <f aca="false">T80-P80-D80</f>
        <v>-55291832.6482631</v>
      </c>
      <c r="AC80" s="23"/>
      <c r="AD80" s="8"/>
      <c r="AE80" s="8"/>
      <c r="AF80" s="8"/>
      <c r="AG80" s="8" t="n">
        <f aca="false">BF80/100*$AG$37</f>
        <v>7063399150.45133</v>
      </c>
      <c r="AH80" s="43" t="n">
        <f aca="false">(AG80-AG79)/AG79</f>
        <v>0.00834732099933797</v>
      </c>
      <c r="AI80" s="43"/>
      <c r="AJ80" s="43" t="n">
        <f aca="false">AB80/AG80</f>
        <v>-0.00782793545579682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 t="n">
        <f aca="false">workers_and_wage_high!C68</f>
        <v>13616917</v>
      </c>
      <c r="AX80" s="7"/>
      <c r="AY80" s="43" t="n">
        <f aca="false">(AW80-AW79)/AW79</f>
        <v>0.00354097282971979</v>
      </c>
      <c r="AZ80" s="11" t="n">
        <f aca="false">workers_and_wage_high!B68</f>
        <v>8474.57204599145</v>
      </c>
      <c r="BA80" s="43" t="n">
        <f aca="false">(AZ80-AZ79)/AZ79</f>
        <v>0.00478938907303942</v>
      </c>
      <c r="BB80" s="48"/>
      <c r="BC80" s="48"/>
      <c r="BD80" s="48"/>
      <c r="BE80" s="48"/>
      <c r="BF80" s="7" t="n">
        <f aca="false">BF79*(1+AY80)*(1+BA80)*(1-BE80)</f>
        <v>134.511730738147</v>
      </c>
      <c r="BG80" s="7"/>
      <c r="BH80" s="43" t="n">
        <f aca="false">T87/AG87</f>
        <v>0.0155716169998481</v>
      </c>
      <c r="BI80" s="7"/>
      <c r="BJ80" s="7"/>
      <c r="BK80" s="7"/>
      <c r="BL80" s="7"/>
      <c r="BM80" s="7"/>
      <c r="BN80" s="7"/>
      <c r="BO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5" t="n">
        <f aca="false">'High pensions'!Q81</f>
        <v>130328248.528075</v>
      </c>
      <c r="E81" s="8"/>
      <c r="F81" s="55" t="n">
        <f aca="false">'High pensions'!I81</f>
        <v>23688701.8947809</v>
      </c>
      <c r="G81" s="55" t="n">
        <f aca="false">'High pensions'!K81</f>
        <v>2535651.67630778</v>
      </c>
      <c r="H81" s="55" t="n">
        <f aca="false">'High pensions'!V81</f>
        <v>13950407.3848503</v>
      </c>
      <c r="I81" s="55" t="n">
        <f aca="false">'High pensions'!M81</f>
        <v>78422.2167930198</v>
      </c>
      <c r="J81" s="55" t="n">
        <f aca="false">'High pensions'!W81</f>
        <v>431455.898500501</v>
      </c>
      <c r="K81" s="8"/>
      <c r="L81" s="55" t="n">
        <f aca="false">'High pensions'!N81</f>
        <v>2227410.61597828</v>
      </c>
      <c r="M81" s="42"/>
      <c r="N81" s="55" t="n">
        <f aca="false">'High pensions'!L81</f>
        <v>1105003.82556848</v>
      </c>
      <c r="O81" s="8"/>
      <c r="P81" s="55" t="n">
        <f aca="false">'High pensions'!X81</f>
        <v>17637449.2944164</v>
      </c>
      <c r="Q81" s="42"/>
      <c r="R81" s="55" t="n">
        <f aca="false">'High SIPA income'!G76</f>
        <v>28655201.2746109</v>
      </c>
      <c r="S81" s="42"/>
      <c r="T81" s="55" t="n">
        <f aca="false">'High SIPA income'!J76</f>
        <v>109565645.668483</v>
      </c>
      <c r="U81" s="8"/>
      <c r="V81" s="55" t="n">
        <f aca="false">'High SIPA income'!F76</f>
        <v>176717.733378992</v>
      </c>
      <c r="W81" s="42"/>
      <c r="X81" s="55" t="n">
        <f aca="false">'High SIPA income'!M76</f>
        <v>443863.997111753</v>
      </c>
      <c r="Y81" s="8"/>
      <c r="Z81" s="8" t="n">
        <f aca="false">R81+V81-N81-L81-F81</f>
        <v>1810802.67166222</v>
      </c>
      <c r="AA81" s="8"/>
      <c r="AB81" s="8" t="n">
        <f aca="false">T81-P81-D81</f>
        <v>-38400052.1540079</v>
      </c>
      <c r="AC81" s="23"/>
      <c r="AD81" s="8"/>
      <c r="AE81" s="8"/>
      <c r="AF81" s="8"/>
      <c r="AG81" s="8" t="n">
        <f aca="false">BF81/100*$AG$37</f>
        <v>7089979443.23562</v>
      </c>
      <c r="AH81" s="43" t="n">
        <f aca="false">(AG81-AG80)/AG80</f>
        <v>0.00376310218608901</v>
      </c>
      <c r="AI81" s="43" t="n">
        <f aca="false">(AG81-AG77)/AG77</f>
        <v>0.0301812533717356</v>
      </c>
      <c r="AJ81" s="43" t="n">
        <f aca="false">AB81/AG81</f>
        <v>-0.00541610204394097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 t="n">
        <f aca="false">workers_and_wage_high!C69</f>
        <v>13604417</v>
      </c>
      <c r="AX81" s="7"/>
      <c r="AY81" s="43" t="n">
        <f aca="false">(AW81-AW80)/AW80</f>
        <v>-0.0009179757796864</v>
      </c>
      <c r="AZ81" s="11" t="n">
        <f aca="false">workers_and_wage_high!B69</f>
        <v>8514.27862814603</v>
      </c>
      <c r="BA81" s="43" t="n">
        <f aca="false">(AZ81-AZ80)/AZ80</f>
        <v>0.00468537903024399</v>
      </c>
      <c r="BB81" s="48"/>
      <c r="BC81" s="48"/>
      <c r="BD81" s="48"/>
      <c r="BE81" s="48"/>
      <c r="BF81" s="7" t="n">
        <f aca="false">BF80*(1+AY81)*(1+BA81)*(1-BE81)</f>
        <v>135.017912126142</v>
      </c>
      <c r="BG81" s="7"/>
      <c r="BH81" s="43" t="n">
        <f aca="false">T88/AG88</f>
        <v>0.0132433602975843</v>
      </c>
      <c r="BI81" s="7"/>
      <c r="BJ81" s="7"/>
      <c r="BK81" s="7"/>
      <c r="BL81" s="7"/>
      <c r="BM81" s="7"/>
      <c r="BN81" s="7"/>
      <c r="BO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4" t="n">
        <f aca="false">'High pensions'!Q82</f>
        <v>130740780.351974</v>
      </c>
      <c r="E82" s="6"/>
      <c r="F82" s="54" t="n">
        <f aca="false">'High pensions'!I82</f>
        <v>23763684.4370067</v>
      </c>
      <c r="G82" s="54" t="n">
        <f aca="false">'High pensions'!K82</f>
        <v>2598413.50184458</v>
      </c>
      <c r="H82" s="54" t="n">
        <f aca="false">'High pensions'!V82</f>
        <v>14295704.4312215</v>
      </c>
      <c r="I82" s="54" t="n">
        <f aca="false">'High pensions'!M82</f>
        <v>80363.3041807604</v>
      </c>
      <c r="J82" s="54" t="n">
        <f aca="false">'High pensions'!W82</f>
        <v>442135.188594481</v>
      </c>
      <c r="K82" s="6"/>
      <c r="L82" s="54" t="n">
        <f aca="false">'High pensions'!N82</f>
        <v>2729700.76927723</v>
      </c>
      <c r="M82" s="35"/>
      <c r="N82" s="54" t="n">
        <f aca="false">'High pensions'!L82</f>
        <v>1110939.31914874</v>
      </c>
      <c r="O82" s="6"/>
      <c r="P82" s="54" t="n">
        <f aca="false">'High pensions'!X82</f>
        <v>20276490.6220965</v>
      </c>
      <c r="Q82" s="35"/>
      <c r="R82" s="54" t="n">
        <f aca="false">'High SIPA income'!G77</f>
        <v>24565440.2254459</v>
      </c>
      <c r="S82" s="35"/>
      <c r="T82" s="54" t="n">
        <f aca="false">'High SIPA income'!J77</f>
        <v>93928089.8304578</v>
      </c>
      <c r="U82" s="6"/>
      <c r="V82" s="54" t="n">
        <f aca="false">'High SIPA income'!F77</f>
        <v>179310.06374949</v>
      </c>
      <c r="W82" s="35"/>
      <c r="X82" s="54" t="n">
        <f aca="false">'High SIPA income'!M77</f>
        <v>450375.183612859</v>
      </c>
      <c r="Y82" s="6"/>
      <c r="Z82" s="6" t="n">
        <f aca="false">R82+V82-N82-L82-F82</f>
        <v>-2859574.23623734</v>
      </c>
      <c r="AA82" s="6"/>
      <c r="AB82" s="6" t="n">
        <f aca="false">T82-P82-D82</f>
        <v>-57089181.1436129</v>
      </c>
      <c r="AC82" s="23"/>
      <c r="AD82" s="6"/>
      <c r="AE82" s="6"/>
      <c r="AF82" s="6"/>
      <c r="AG82" s="6" t="n">
        <f aca="false">BF82/100*$AG$37</f>
        <v>7129136157.04471</v>
      </c>
      <c r="AH82" s="36" t="n">
        <f aca="false">(AG82-AG81)/AG81</f>
        <v>0.00552282473067637</v>
      </c>
      <c r="AI82" s="36"/>
      <c r="AJ82" s="36" t="n">
        <f aca="false">AB82/AG82</f>
        <v>-0.00800786797811399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 t="n">
        <f aca="false">workers_and_wage_high!C70</f>
        <v>13626851</v>
      </c>
      <c r="AX82" s="5"/>
      <c r="AY82" s="36" t="n">
        <f aca="false">(AW82-AW81)/AW81</f>
        <v>0.00164902325472676</v>
      </c>
      <c r="AZ82" s="10" t="n">
        <f aca="false">workers_and_wage_high!B70</f>
        <v>8547.20695368783</v>
      </c>
      <c r="BA82" s="36" t="n">
        <f aca="false">(AZ82-AZ81)/AZ81</f>
        <v>0.00386742400383127</v>
      </c>
      <c r="BB82" s="41"/>
      <c r="BC82" s="41"/>
      <c r="BD82" s="41"/>
      <c r="BE82" s="41"/>
      <c r="BF82" s="5" t="n">
        <f aca="false">BF81*(1+AY82)*(1+BA82)*(1-BE82)</f>
        <v>135.763592390317</v>
      </c>
      <c r="BG82" s="5"/>
      <c r="BH82" s="36" t="n">
        <f aca="false">T89/AG89</f>
        <v>0.0156319074033285</v>
      </c>
      <c r="BI82" s="5"/>
      <c r="BJ82" s="5"/>
      <c r="BK82" s="5"/>
      <c r="BL82" s="5"/>
      <c r="BM82" s="5"/>
      <c r="BN82" s="5"/>
      <c r="BO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5" t="n">
        <f aca="false">'High pensions'!Q83</f>
        <v>131177634.693118</v>
      </c>
      <c r="E83" s="8"/>
      <c r="F83" s="55" t="n">
        <f aca="false">'High pensions'!I83</f>
        <v>23843087.8846528</v>
      </c>
      <c r="G83" s="55" t="n">
        <f aca="false">'High pensions'!K83</f>
        <v>2686614.35825372</v>
      </c>
      <c r="H83" s="55" t="n">
        <f aca="false">'High pensions'!V83</f>
        <v>14780959.5197248</v>
      </c>
      <c r="I83" s="55" t="n">
        <f aca="false">'High pensions'!M83</f>
        <v>83091.1657191897</v>
      </c>
      <c r="J83" s="55" t="n">
        <f aca="false">'High pensions'!W83</f>
        <v>457143.077929646</v>
      </c>
      <c r="K83" s="8"/>
      <c r="L83" s="55" t="n">
        <f aca="false">'High pensions'!N83</f>
        <v>2215281.10991331</v>
      </c>
      <c r="M83" s="42"/>
      <c r="N83" s="55" t="n">
        <f aca="false">'High pensions'!L83</f>
        <v>1117389.96182981</v>
      </c>
      <c r="O83" s="8"/>
      <c r="P83" s="55" t="n">
        <f aca="false">'High pensions'!X83</f>
        <v>17642654.0969929</v>
      </c>
      <c r="Q83" s="42"/>
      <c r="R83" s="55" t="n">
        <f aca="false">'High SIPA income'!G78</f>
        <v>28864496.5010018</v>
      </c>
      <c r="S83" s="42"/>
      <c r="T83" s="55" t="n">
        <f aca="false">'High SIPA income'!J78</f>
        <v>110365904.106562</v>
      </c>
      <c r="U83" s="8"/>
      <c r="V83" s="55" t="n">
        <f aca="false">'High SIPA income'!F78</f>
        <v>185736.508547269</v>
      </c>
      <c r="W83" s="42"/>
      <c r="X83" s="55" t="n">
        <f aca="false">'High SIPA income'!M78</f>
        <v>466516.560149434</v>
      </c>
      <c r="Y83" s="8"/>
      <c r="Z83" s="8" t="n">
        <f aca="false">R83+V83-N83-L83-F83</f>
        <v>1874474.05315318</v>
      </c>
      <c r="AA83" s="8"/>
      <c r="AB83" s="8" t="n">
        <f aca="false">T83-P83-D83</f>
        <v>-38454384.6835494</v>
      </c>
      <c r="AC83" s="23"/>
      <c r="AD83" s="8"/>
      <c r="AE83" s="8"/>
      <c r="AF83" s="8"/>
      <c r="AG83" s="8" t="n">
        <f aca="false">BF83/100*$AG$37</f>
        <v>7154039818.15428</v>
      </c>
      <c r="AH83" s="43" t="n">
        <f aca="false">(AG83-AG82)/AG82</f>
        <v>0.00349322281984605</v>
      </c>
      <c r="AI83" s="43"/>
      <c r="AJ83" s="43" t="n">
        <f aca="false">AB83/AG83</f>
        <v>-0.00537519858164145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13672714</v>
      </c>
      <c r="AX83" s="7"/>
      <c r="AY83" s="43" t="n">
        <f aca="false">(AW83-AW82)/AW82</f>
        <v>0.00336563451086388</v>
      </c>
      <c r="AZ83" s="11" t="n">
        <f aca="false">workers_and_wage_high!B71</f>
        <v>8548.2938193769</v>
      </c>
      <c r="BA83" s="43" t="n">
        <f aca="false">(AZ83-AZ82)/AZ82</f>
        <v>0.000127160333774502</v>
      </c>
      <c r="BB83" s="48"/>
      <c r="BC83" s="48"/>
      <c r="BD83" s="48"/>
      <c r="BE83" s="48"/>
      <c r="BF83" s="7" t="n">
        <f aca="false">BF82*(1+AY83)*(1+BA83)*(1-BE83)</f>
        <v>136.237844869359</v>
      </c>
      <c r="BG83" s="7"/>
      <c r="BH83" s="43" t="n">
        <f aca="false">T90/AG90</f>
        <v>0.0133155592297238</v>
      </c>
      <c r="BI83" s="7"/>
      <c r="BJ83" s="7"/>
      <c r="BK83" s="7"/>
      <c r="BL83" s="7"/>
      <c r="BM83" s="7"/>
      <c r="BN83" s="7"/>
      <c r="BO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5" t="n">
        <f aca="false">'High pensions'!Q84</f>
        <v>131974948.547097</v>
      </c>
      <c r="E84" s="8"/>
      <c r="F84" s="55" t="n">
        <f aca="false">'High pensions'!I84</f>
        <v>23988009.1155969</v>
      </c>
      <c r="G84" s="55" t="n">
        <f aca="false">'High pensions'!K84</f>
        <v>2807504.83844366</v>
      </c>
      <c r="H84" s="55" t="n">
        <f aca="false">'High pensions'!V84</f>
        <v>15446063.2732717</v>
      </c>
      <c r="I84" s="55" t="n">
        <f aca="false">'High pensions'!M84</f>
        <v>86830.0465498096</v>
      </c>
      <c r="J84" s="55" t="n">
        <f aca="false">'High pensions'!W84</f>
        <v>477713.297111527</v>
      </c>
      <c r="K84" s="8"/>
      <c r="L84" s="55" t="n">
        <f aca="false">'High pensions'!N84</f>
        <v>2162978.21982676</v>
      </c>
      <c r="M84" s="42"/>
      <c r="N84" s="55" t="n">
        <f aca="false">'High pensions'!L84</f>
        <v>1126763.05952219</v>
      </c>
      <c r="O84" s="8"/>
      <c r="P84" s="55" t="n">
        <f aca="false">'High pensions'!X84</f>
        <v>17422822.1696888</v>
      </c>
      <c r="Q84" s="42"/>
      <c r="R84" s="55" t="n">
        <f aca="false">'High SIPA income'!G79</f>
        <v>24786605.9147703</v>
      </c>
      <c r="S84" s="42"/>
      <c r="T84" s="55" t="n">
        <f aca="false">'High SIPA income'!J79</f>
        <v>94773736.0123961</v>
      </c>
      <c r="U84" s="8"/>
      <c r="V84" s="55" t="n">
        <f aca="false">'High SIPA income'!F79</f>
        <v>188274.975199848</v>
      </c>
      <c r="W84" s="42"/>
      <c r="X84" s="55" t="n">
        <f aca="false">'High SIPA income'!M79</f>
        <v>472892.456520468</v>
      </c>
      <c r="Y84" s="8"/>
      <c r="Z84" s="8" t="n">
        <f aca="false">R84+V84-N84-L84-F84</f>
        <v>-2302869.50497574</v>
      </c>
      <c r="AA84" s="8"/>
      <c r="AB84" s="8" t="n">
        <f aca="false">T84-P84-D84</f>
        <v>-54624034.7043899</v>
      </c>
      <c r="AC84" s="23"/>
      <c r="AD84" s="8"/>
      <c r="AE84" s="8"/>
      <c r="AF84" s="8"/>
      <c r="AG84" s="8" t="n">
        <f aca="false">BF84/100*$AG$37</f>
        <v>7197169220.17293</v>
      </c>
      <c r="AH84" s="43" t="n">
        <f aca="false">(AG84-AG83)/AG83</f>
        <v>0.00602867793791098</v>
      </c>
      <c r="AI84" s="43"/>
      <c r="AJ84" s="43" t="n">
        <f aca="false">AB84/AG84</f>
        <v>-0.00758965546499648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 t="n">
        <f aca="false">workers_and_wage_high!C72</f>
        <v>13665029</v>
      </c>
      <c r="AX84" s="7"/>
      <c r="AY84" s="43" t="n">
        <f aca="false">(AW84-AW83)/AW83</f>
        <v>-0.000562068364773812</v>
      </c>
      <c r="AZ84" s="11" t="n">
        <f aca="false">workers_and_wage_high!B72</f>
        <v>8604.66513979711</v>
      </c>
      <c r="BA84" s="43" t="n">
        <f aca="false">(AZ84-AZ83)/AZ83</f>
        <v>0.00659445283600692</v>
      </c>
      <c r="BB84" s="48"/>
      <c r="BC84" s="48"/>
      <c r="BD84" s="48"/>
      <c r="BE84" s="48"/>
      <c r="BF84" s="7" t="n">
        <f aca="false">BF83*(1+AY84)*(1+BA84)*(1-BE84)</f>
        <v>137.059178959031</v>
      </c>
      <c r="BG84" s="7"/>
      <c r="BH84" s="43" t="n">
        <f aca="false">T91/AG91</f>
        <v>0.0156559400813135</v>
      </c>
      <c r="BI84" s="7"/>
      <c r="BJ84" s="7"/>
      <c r="BK84" s="7"/>
      <c r="BL84" s="7"/>
      <c r="BM84" s="7"/>
      <c r="BN84" s="7"/>
      <c r="BO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5" t="n">
        <f aca="false">'High pensions'!Q85</f>
        <v>132433301.845807</v>
      </c>
      <c r="E85" s="8"/>
      <c r="F85" s="55" t="n">
        <f aca="false">'High pensions'!I85</f>
        <v>24071320.2532685</v>
      </c>
      <c r="G85" s="55" t="n">
        <f aca="false">'High pensions'!K85</f>
        <v>2885793.67632588</v>
      </c>
      <c r="H85" s="55" t="n">
        <f aca="false">'High pensions'!V85</f>
        <v>15876785.3603581</v>
      </c>
      <c r="I85" s="55" t="n">
        <f aca="false">'High pensions'!M85</f>
        <v>89251.3508142</v>
      </c>
      <c r="J85" s="55" t="n">
        <f aca="false">'High pensions'!W85</f>
        <v>491034.598773949</v>
      </c>
      <c r="K85" s="8"/>
      <c r="L85" s="55" t="n">
        <f aca="false">'High pensions'!N85</f>
        <v>2196420.33912455</v>
      </c>
      <c r="M85" s="42"/>
      <c r="N85" s="55" t="n">
        <f aca="false">'High pensions'!L85</f>
        <v>1133313.2405088</v>
      </c>
      <c r="O85" s="8"/>
      <c r="P85" s="55" t="n">
        <f aca="false">'High pensions'!X85</f>
        <v>17632390.6488747</v>
      </c>
      <c r="Q85" s="42"/>
      <c r="R85" s="55" t="n">
        <f aca="false">'High SIPA income'!G80</f>
        <v>29408294.3038113</v>
      </c>
      <c r="S85" s="42"/>
      <c r="T85" s="55" t="n">
        <f aca="false">'High SIPA income'!J80</f>
        <v>112445162.137484</v>
      </c>
      <c r="U85" s="8"/>
      <c r="V85" s="55" t="n">
        <f aca="false">'High SIPA income'!F80</f>
        <v>189234.697853094</v>
      </c>
      <c r="W85" s="42"/>
      <c r="X85" s="55" t="n">
        <f aca="false">'High SIPA income'!M80</f>
        <v>475303.003129703</v>
      </c>
      <c r="Y85" s="8"/>
      <c r="Z85" s="8" t="n">
        <f aca="false">R85+V85-N85-L85-F85</f>
        <v>2196475.16876256</v>
      </c>
      <c r="AA85" s="8"/>
      <c r="AB85" s="8" t="n">
        <f aca="false">T85-P85-D85</f>
        <v>-37620530.3571974</v>
      </c>
      <c r="AC85" s="23"/>
      <c r="AD85" s="8"/>
      <c r="AE85" s="8"/>
      <c r="AF85" s="8"/>
      <c r="AG85" s="8" t="n">
        <f aca="false">BF85/100*$AG$37</f>
        <v>7252485971.19956</v>
      </c>
      <c r="AH85" s="43" t="n">
        <f aca="false">(AG85-AG84)/AG84</f>
        <v>0.00768590390671713</v>
      </c>
      <c r="AI85" s="43" t="n">
        <f aca="false">(AG85-AG81)/AG81</f>
        <v>0.0229205922619402</v>
      </c>
      <c r="AJ85" s="43" t="n">
        <f aca="false">AB85/AG85</f>
        <v>-0.00518725999699865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 t="n">
        <f aca="false">workers_and_wage_high!C73</f>
        <v>13649974</v>
      </c>
      <c r="AX85" s="7"/>
      <c r="AY85" s="43" t="n">
        <f aca="false">(AW85-AW84)/AW84</f>
        <v>-0.00110171738384163</v>
      </c>
      <c r="AZ85" s="11" t="n">
        <f aca="false">workers_and_wage_high!B73</f>
        <v>8680.36307611008</v>
      </c>
      <c r="BA85" s="43" t="n">
        <f aca="false">(AZ85-AZ84)/AZ84</f>
        <v>0.008797313443711</v>
      </c>
      <c r="BB85" s="48"/>
      <c r="BC85" s="48"/>
      <c r="BD85" s="48"/>
      <c r="BE85" s="48"/>
      <c r="BF85" s="7" t="n">
        <f aca="false">BF84*(1+AY85)*(1+BA85)*(1-BE85)</f>
        <v>138.112602638044</v>
      </c>
      <c r="BG85" s="7"/>
      <c r="BH85" s="43" t="n">
        <f aca="false">T92/AG92</f>
        <v>0.0134452343648433</v>
      </c>
      <c r="BI85" s="7"/>
      <c r="BJ85" s="7"/>
      <c r="BK85" s="7"/>
      <c r="BL85" s="7"/>
      <c r="BM85" s="7"/>
      <c r="BN85" s="7"/>
      <c r="BO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4" t="n">
        <f aca="false">'High pensions'!Q86</f>
        <v>132696988.038041</v>
      </c>
      <c r="E86" s="6"/>
      <c r="F86" s="54" t="n">
        <f aca="false">'High pensions'!I86</f>
        <v>24119248.3400199</v>
      </c>
      <c r="G86" s="54" t="n">
        <f aca="false">'High pensions'!K86</f>
        <v>2967808.58778008</v>
      </c>
      <c r="H86" s="54" t="n">
        <f aca="false">'High pensions'!V86</f>
        <v>16328007.2048681</v>
      </c>
      <c r="I86" s="54" t="n">
        <f aca="false">'High pensions'!M86</f>
        <v>91787.8944674302</v>
      </c>
      <c r="J86" s="54" t="n">
        <f aca="false">'High pensions'!W86</f>
        <v>504989.91355265</v>
      </c>
      <c r="K86" s="6"/>
      <c r="L86" s="54" t="n">
        <f aca="false">'High pensions'!N86</f>
        <v>2697521.09865424</v>
      </c>
      <c r="M86" s="35"/>
      <c r="N86" s="54" t="n">
        <f aca="false">'High pensions'!L86</f>
        <v>1136568.50072167</v>
      </c>
      <c r="O86" s="6"/>
      <c r="P86" s="54" t="n">
        <f aca="false">'High pensions'!X86</f>
        <v>20250514.3534413</v>
      </c>
      <c r="Q86" s="35"/>
      <c r="R86" s="54" t="n">
        <f aca="false">'High SIPA income'!G81</f>
        <v>25247192.2348507</v>
      </c>
      <c r="S86" s="35"/>
      <c r="T86" s="54" t="n">
        <f aca="false">'High SIPA income'!J81</f>
        <v>96534827.7270229</v>
      </c>
      <c r="U86" s="6"/>
      <c r="V86" s="54" t="n">
        <f aca="false">'High SIPA income'!F81</f>
        <v>190667.686145851</v>
      </c>
      <c r="W86" s="35"/>
      <c r="X86" s="54" t="n">
        <f aca="false">'High SIPA income'!M81</f>
        <v>478902.25657912</v>
      </c>
      <c r="Y86" s="6"/>
      <c r="Z86" s="6" t="n">
        <f aca="false">R86+V86-N86-L86-F86</f>
        <v>-2515478.01839928</v>
      </c>
      <c r="AA86" s="6"/>
      <c r="AB86" s="6" t="n">
        <f aca="false">T86-P86-D86</f>
        <v>-56412674.6644595</v>
      </c>
      <c r="AC86" s="23"/>
      <c r="AD86" s="6"/>
      <c r="AE86" s="6"/>
      <c r="AF86" s="6"/>
      <c r="AG86" s="6" t="n">
        <f aca="false">BF86/100*$AG$37</f>
        <v>7308511197.46442</v>
      </c>
      <c r="AH86" s="36" t="n">
        <f aca="false">(AG86-AG85)/AG85</f>
        <v>0.00772496858144153</v>
      </c>
      <c r="AI86" s="36"/>
      <c r="AJ86" s="36" t="n">
        <f aca="false">AB86/AG86</f>
        <v>-0.00771876421069602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 t="n">
        <f aca="false">workers_and_wage_high!C74</f>
        <v>13707055</v>
      </c>
      <c r="AX86" s="5"/>
      <c r="AY86" s="36" t="n">
        <f aca="false">(AW86-AW85)/AW85</f>
        <v>0.00418176620702721</v>
      </c>
      <c r="AZ86" s="10" t="n">
        <f aca="false">workers_and_wage_high!B74</f>
        <v>8710.99127918752</v>
      </c>
      <c r="BA86" s="36" t="n">
        <f aca="false">(AZ86-AZ85)/AZ85</f>
        <v>0.00352844723301199</v>
      </c>
      <c r="BB86" s="41"/>
      <c r="BC86" s="41"/>
      <c r="BD86" s="41"/>
      <c r="BE86" s="41"/>
      <c r="BF86" s="5" t="n">
        <f aca="false">BF85*(1+AY86)*(1+BA86)*(1-BE86)</f>
        <v>139.179518154124</v>
      </c>
      <c r="BG86" s="5"/>
      <c r="BH86" s="36" t="n">
        <f aca="false">T93/AG93</f>
        <v>0.0157929080860918</v>
      </c>
      <c r="BI86" s="5"/>
      <c r="BJ86" s="5"/>
      <c r="BK86" s="5"/>
      <c r="BL86" s="5"/>
      <c r="BM86" s="5"/>
      <c r="BN86" s="5"/>
      <c r="BO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5" t="n">
        <f aca="false">'High pensions'!Q87</f>
        <v>132872941.687569</v>
      </c>
      <c r="E87" s="8"/>
      <c r="F87" s="55" t="n">
        <f aca="false">'High pensions'!I87</f>
        <v>24151229.9986245</v>
      </c>
      <c r="G87" s="55" t="n">
        <f aca="false">'High pensions'!K87</f>
        <v>3045057.7332822</v>
      </c>
      <c r="H87" s="55" t="n">
        <f aca="false">'High pensions'!V87</f>
        <v>16753009.2112381</v>
      </c>
      <c r="I87" s="55" t="n">
        <f aca="false">'High pensions'!M87</f>
        <v>94177.04329739</v>
      </c>
      <c r="J87" s="55" t="n">
        <f aca="false">'High pensions'!W87</f>
        <v>518134.305502222</v>
      </c>
      <c r="K87" s="8"/>
      <c r="L87" s="55" t="n">
        <f aca="false">'High pensions'!N87</f>
        <v>2223936.18701048</v>
      </c>
      <c r="M87" s="42"/>
      <c r="N87" s="55" t="n">
        <f aca="false">'High pensions'!L87</f>
        <v>1140601.55097861</v>
      </c>
      <c r="O87" s="8"/>
      <c r="P87" s="55" t="n">
        <f aca="false">'High pensions'!X87</f>
        <v>17815268.6481653</v>
      </c>
      <c r="Q87" s="42"/>
      <c r="R87" s="55" t="n">
        <f aca="false">'High SIPA income'!G82</f>
        <v>29876806.899541</v>
      </c>
      <c r="S87" s="42"/>
      <c r="T87" s="55" t="n">
        <f aca="false">'High SIPA income'!J82</f>
        <v>114236560.65404</v>
      </c>
      <c r="U87" s="8"/>
      <c r="V87" s="55" t="n">
        <f aca="false">'High SIPA income'!F82</f>
        <v>187601.739441395</v>
      </c>
      <c r="W87" s="42"/>
      <c r="X87" s="55" t="n">
        <f aca="false">'High SIPA income'!M82</f>
        <v>471201.482394489</v>
      </c>
      <c r="Y87" s="8"/>
      <c r="Z87" s="8" t="n">
        <f aca="false">R87+V87-N87-L87-F87</f>
        <v>2548640.90236882</v>
      </c>
      <c r="AA87" s="8"/>
      <c r="AB87" s="8" t="n">
        <f aca="false">T87-P87-D87</f>
        <v>-36451649.6816944</v>
      </c>
      <c r="AC87" s="23"/>
      <c r="AD87" s="8"/>
      <c r="AE87" s="8"/>
      <c r="AF87" s="8"/>
      <c r="AG87" s="8" t="n">
        <f aca="false">BF87/100*$AG$37</f>
        <v>7336204111.31064</v>
      </c>
      <c r="AH87" s="43" t="n">
        <f aca="false">(AG87-AG86)/AG86</f>
        <v>0.00378913202675677</v>
      </c>
      <c r="AI87" s="43"/>
      <c r="AJ87" s="43" t="n">
        <f aca="false">AB87/AG87</f>
        <v>-0.0049687343929669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13709559</v>
      </c>
      <c r="AX87" s="7"/>
      <c r="AY87" s="43" t="n">
        <f aca="false">(AW87-AW86)/AW86</f>
        <v>0.000182679649275501</v>
      </c>
      <c r="AZ87" s="11" t="n">
        <f aca="false">workers_and_wage_high!B75</f>
        <v>8742.40131642198</v>
      </c>
      <c r="BA87" s="43" t="n">
        <f aca="false">(AZ87-AZ86)/AZ86</f>
        <v>0.003605793672358</v>
      </c>
      <c r="BB87" s="48"/>
      <c r="BC87" s="48"/>
      <c r="BD87" s="48"/>
      <c r="BE87" s="48"/>
      <c r="BF87" s="7" t="n">
        <f aca="false">BF86*(1+AY87)*(1+BA87)*(1-BE87)</f>
        <v>139.70688772383</v>
      </c>
      <c r="BG87" s="7"/>
      <c r="BH87" s="43" t="n">
        <f aca="false">T94/AG94</f>
        <v>0.0134303808674457</v>
      </c>
      <c r="BI87" s="7"/>
      <c r="BJ87" s="7"/>
      <c r="BK87" s="7"/>
      <c r="BL87" s="7"/>
      <c r="BM87" s="7"/>
      <c r="BN87" s="7"/>
      <c r="BO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5" t="n">
        <f aca="false">'High pensions'!Q88</f>
        <v>133145439.817811</v>
      </c>
      <c r="E88" s="8"/>
      <c r="F88" s="55" t="n">
        <f aca="false">'High pensions'!I88</f>
        <v>24200759.7594177</v>
      </c>
      <c r="G88" s="55" t="n">
        <f aca="false">'High pensions'!K88</f>
        <v>3075455.86577339</v>
      </c>
      <c r="H88" s="55" t="n">
        <f aca="false">'High pensions'!V88</f>
        <v>16920250.7673055</v>
      </c>
      <c r="I88" s="55" t="n">
        <f aca="false">'High pensions'!M88</f>
        <v>95117.19172495</v>
      </c>
      <c r="J88" s="55" t="n">
        <f aca="false">'High pensions'!W88</f>
        <v>523306.724762026</v>
      </c>
      <c r="K88" s="8"/>
      <c r="L88" s="55" t="n">
        <f aca="false">'High pensions'!N88</f>
        <v>2178917.00543801</v>
      </c>
      <c r="M88" s="42"/>
      <c r="N88" s="55" t="n">
        <f aca="false">'High pensions'!L88</f>
        <v>1144222.06894795</v>
      </c>
      <c r="O88" s="8"/>
      <c r="P88" s="55" t="n">
        <f aca="false">'High pensions'!X88</f>
        <v>17601582.9226154</v>
      </c>
      <c r="Q88" s="42"/>
      <c r="R88" s="55" t="n">
        <f aca="false">'High SIPA income'!G83</f>
        <v>25643703.1719076</v>
      </c>
      <c r="S88" s="42"/>
      <c r="T88" s="55" t="n">
        <f aca="false">'High SIPA income'!J83</f>
        <v>98050921.661137</v>
      </c>
      <c r="U88" s="8"/>
      <c r="V88" s="55" t="n">
        <f aca="false">'High SIPA income'!F83</f>
        <v>194783.369772106</v>
      </c>
      <c r="W88" s="42"/>
      <c r="X88" s="55" t="n">
        <f aca="false">'High SIPA income'!M83</f>
        <v>489239.667263758</v>
      </c>
      <c r="Y88" s="8"/>
      <c r="Z88" s="8" t="n">
        <f aca="false">R88+V88-N88-L88-F88</f>
        <v>-1685412.29212394</v>
      </c>
      <c r="AA88" s="8"/>
      <c r="AB88" s="8" t="n">
        <f aca="false">T88-P88-D88</f>
        <v>-52696101.0792893</v>
      </c>
      <c r="AC88" s="23"/>
      <c r="AD88" s="8"/>
      <c r="AE88" s="8"/>
      <c r="AF88" s="8"/>
      <c r="AG88" s="8" t="n">
        <f aca="false">BF88/100*$AG$37</f>
        <v>7403779664.51781</v>
      </c>
      <c r="AH88" s="43" t="n">
        <f aca="false">(AG88-AG87)/AG87</f>
        <v>0.00921124224215324</v>
      </c>
      <c r="AI88" s="43"/>
      <c r="AJ88" s="43" t="n">
        <f aca="false">AB88/AG88</f>
        <v>-0.00711745938791675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 t="n">
        <f aca="false">workers_and_wage_high!C76</f>
        <v>13806010</v>
      </c>
      <c r="AX88" s="7"/>
      <c r="AY88" s="43" t="n">
        <f aca="false">(AW88-AW87)/AW87</f>
        <v>0.00703531018029099</v>
      </c>
      <c r="AZ88" s="11" t="n">
        <f aca="false">workers_and_wage_high!B76</f>
        <v>8761.2912909142</v>
      </c>
      <c r="BA88" s="43" t="n">
        <f aca="false">(AZ88-AZ87)/AZ87</f>
        <v>0.00216073065151294</v>
      </c>
      <c r="BB88" s="48"/>
      <c r="BC88" s="48"/>
      <c r="BD88" s="48"/>
      <c r="BE88" s="48"/>
      <c r="BF88" s="7" t="n">
        <f aca="false">BF87*(1+AY88)*(1+BA88)*(1-BE88)</f>
        <v>140.993761709552</v>
      </c>
      <c r="BG88" s="7"/>
      <c r="BH88" s="43" t="n">
        <f aca="false">T95/AG95</f>
        <v>0.0157737586963378</v>
      </c>
      <c r="BI88" s="7"/>
      <c r="BJ88" s="7"/>
      <c r="BK88" s="7"/>
      <c r="BL88" s="7"/>
      <c r="BM88" s="7"/>
      <c r="BN88" s="7"/>
      <c r="BO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5" t="n">
        <f aca="false">'High pensions'!Q89</f>
        <v>133738833.010406</v>
      </c>
      <c r="E89" s="8"/>
      <c r="F89" s="55" t="n">
        <f aca="false">'High pensions'!I89</f>
        <v>24308615.9963007</v>
      </c>
      <c r="G89" s="55" t="n">
        <f aca="false">'High pensions'!K89</f>
        <v>3164805.02565423</v>
      </c>
      <c r="H89" s="55" t="n">
        <f aca="false">'High pensions'!V89</f>
        <v>17411823.4827058</v>
      </c>
      <c r="I89" s="55" t="n">
        <f aca="false">'High pensions'!M89</f>
        <v>97880.56780374</v>
      </c>
      <c r="J89" s="55" t="n">
        <f aca="false">'High pensions'!W89</f>
        <v>538510.004619772</v>
      </c>
      <c r="K89" s="8"/>
      <c r="L89" s="55" t="n">
        <f aca="false">'High pensions'!N89</f>
        <v>2195237.19226377</v>
      </c>
      <c r="M89" s="42"/>
      <c r="N89" s="55" t="n">
        <f aca="false">'High pensions'!L89</f>
        <v>1152074.59820986</v>
      </c>
      <c r="O89" s="8"/>
      <c r="P89" s="55" t="n">
        <f aca="false">'High pensions'!X89</f>
        <v>17729470.7487655</v>
      </c>
      <c r="Q89" s="42"/>
      <c r="R89" s="55" t="n">
        <f aca="false">'High SIPA income'!G84</f>
        <v>30523210.6653493</v>
      </c>
      <c r="S89" s="42"/>
      <c r="T89" s="55" t="n">
        <f aca="false">'High SIPA income'!J84</f>
        <v>116708141.477521</v>
      </c>
      <c r="U89" s="8"/>
      <c r="V89" s="55" t="n">
        <f aca="false">'High SIPA income'!F84</f>
        <v>199220.11415879</v>
      </c>
      <c r="W89" s="42"/>
      <c r="X89" s="55" t="n">
        <f aca="false">'High SIPA income'!M84</f>
        <v>500383.490014208</v>
      </c>
      <c r="Y89" s="8"/>
      <c r="Z89" s="8" t="n">
        <f aca="false">R89+V89-N89-L89-F89</f>
        <v>3066502.99273384</v>
      </c>
      <c r="AA89" s="8"/>
      <c r="AB89" s="8" t="n">
        <f aca="false">T89-P89-D89</f>
        <v>-34760162.2816508</v>
      </c>
      <c r="AC89" s="23"/>
      <c r="AD89" s="8"/>
      <c r="AE89" s="8"/>
      <c r="AF89" s="8"/>
      <c r="AG89" s="8" t="n">
        <f aca="false">BF89/100*$AG$37</f>
        <v>7466020522.40089</v>
      </c>
      <c r="AH89" s="43" t="n">
        <f aca="false">(AG89-AG88)/AG88</f>
        <v>0.00840663292309578</v>
      </c>
      <c r="AI89" s="43" t="n">
        <f aca="false">(AG89-AG85)/AG85</f>
        <v>0.0294429457773927</v>
      </c>
      <c r="AJ89" s="43" t="n">
        <f aca="false">AB89/AG89</f>
        <v>-0.00465578177522513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 t="n">
        <f aca="false">workers_and_wage_high!C77</f>
        <v>13792712</v>
      </c>
      <c r="AX89" s="7"/>
      <c r="AY89" s="43" t="n">
        <f aca="false">(AW89-AW88)/AW88</f>
        <v>-0.000963203706212005</v>
      </c>
      <c r="AZ89" s="11" t="n">
        <f aca="false">workers_and_wage_high!B77</f>
        <v>8843.4623063985</v>
      </c>
      <c r="BA89" s="43" t="n">
        <f aca="false">(AZ89-AZ88)/AZ88</f>
        <v>0.00937887039202942</v>
      </c>
      <c r="BB89" s="48"/>
      <c r="BC89" s="48"/>
      <c r="BD89" s="48"/>
      <c r="BE89" s="48"/>
      <c r="BF89" s="7" t="n">
        <f aca="false">BF88*(1+AY89)*(1+BA89)*(1-BE89)</f>
        <v>142.179044508691</v>
      </c>
      <c r="BG89" s="7"/>
      <c r="BH89" s="43" t="n">
        <f aca="false">T96/AG96</f>
        <v>0.0134234796316673</v>
      </c>
      <c r="BI89" s="7"/>
      <c r="BJ89" s="7"/>
      <c r="BK89" s="7"/>
      <c r="BL89" s="7"/>
      <c r="BM89" s="7"/>
      <c r="BN89" s="7"/>
      <c r="BO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4" t="n">
        <f aca="false">'High pensions'!Q90</f>
        <v>134434563.111605</v>
      </c>
      <c r="E90" s="6"/>
      <c r="F90" s="54" t="n">
        <f aca="false">'High pensions'!I90</f>
        <v>24435073.1777073</v>
      </c>
      <c r="G90" s="54" t="n">
        <f aca="false">'High pensions'!K90</f>
        <v>3216587.22350423</v>
      </c>
      <c r="H90" s="54" t="n">
        <f aca="false">'High pensions'!V90</f>
        <v>17696713.8570581</v>
      </c>
      <c r="I90" s="54" t="n">
        <f aca="false">'High pensions'!M90</f>
        <v>99482.0790774501</v>
      </c>
      <c r="J90" s="54" t="n">
        <f aca="false">'High pensions'!W90</f>
        <v>547321.047125507</v>
      </c>
      <c r="K90" s="6"/>
      <c r="L90" s="54" t="n">
        <f aca="false">'High pensions'!N90</f>
        <v>2636115.9884341</v>
      </c>
      <c r="M90" s="35"/>
      <c r="N90" s="54" t="n">
        <f aca="false">'High pensions'!L90</f>
        <v>1159689.18742085</v>
      </c>
      <c r="O90" s="6"/>
      <c r="P90" s="54" t="n">
        <f aca="false">'High pensions'!X90</f>
        <v>20059086.1411148</v>
      </c>
      <c r="Q90" s="35"/>
      <c r="R90" s="54" t="n">
        <f aca="false">'High SIPA income'!G85</f>
        <v>26249445.6104018</v>
      </c>
      <c r="S90" s="35"/>
      <c r="T90" s="54" t="n">
        <f aca="false">'High SIPA income'!J85</f>
        <v>100367030.375446</v>
      </c>
      <c r="U90" s="6"/>
      <c r="V90" s="54" t="n">
        <f aca="false">'High SIPA income'!F85</f>
        <v>193850.869644316</v>
      </c>
      <c r="W90" s="35"/>
      <c r="X90" s="54" t="n">
        <f aca="false">'High SIPA income'!M85</f>
        <v>486897.495789996</v>
      </c>
      <c r="Y90" s="6"/>
      <c r="Z90" s="6" t="n">
        <f aca="false">R90+V90-N90-L90-F90</f>
        <v>-1787581.87351612</v>
      </c>
      <c r="AA90" s="6"/>
      <c r="AB90" s="6" t="n">
        <f aca="false">T90-P90-D90</f>
        <v>-54126618.8772735</v>
      </c>
      <c r="AC90" s="23"/>
      <c r="AD90" s="6"/>
      <c r="AE90" s="6"/>
      <c r="AF90" s="6"/>
      <c r="AG90" s="6" t="n">
        <f aca="false">BF90/100*$AG$37</f>
        <v>7537575301.48643</v>
      </c>
      <c r="AH90" s="36" t="n">
        <f aca="false">(AG90-AG89)/AG89</f>
        <v>0.00958405871921305</v>
      </c>
      <c r="AI90" s="36"/>
      <c r="AJ90" s="36" t="n">
        <f aca="false">AB90/AG90</f>
        <v>-0.00718090588980246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 t="n">
        <f aca="false">workers_and_wage_high!C78</f>
        <v>13851063</v>
      </c>
      <c r="AX90" s="5"/>
      <c r="AY90" s="36" t="n">
        <f aca="false">(AW90-AW89)/AW89</f>
        <v>0.00423056756350745</v>
      </c>
      <c r="AZ90" s="10" t="n">
        <f aca="false">workers_and_wage_high!B78</f>
        <v>8890.60625796929</v>
      </c>
      <c r="BA90" s="36" t="n">
        <f aca="false">(AZ90-AZ89)/AZ89</f>
        <v>0.0053309382612147</v>
      </c>
      <c r="BB90" s="41"/>
      <c r="BC90" s="41"/>
      <c r="BD90" s="41"/>
      <c r="BE90" s="41"/>
      <c r="BF90" s="5" t="n">
        <f aca="false">BF89*(1+AY90)*(1+BA90)*(1-BE90)</f>
        <v>143.541696819903</v>
      </c>
      <c r="BG90" s="5"/>
      <c r="BH90" s="36" t="n">
        <f aca="false">T97/AG97</f>
        <v>0.0158287600191995</v>
      </c>
      <c r="BI90" s="5"/>
      <c r="BJ90" s="5"/>
      <c r="BK90" s="5"/>
      <c r="BL90" s="5"/>
      <c r="BM90" s="5"/>
      <c r="BN90" s="5"/>
      <c r="BO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5" t="n">
        <f aca="false">'High pensions'!Q91</f>
        <v>135427642.658096</v>
      </c>
      <c r="E91" s="8"/>
      <c r="F91" s="55" t="n">
        <f aca="false">'High pensions'!I91</f>
        <v>24615577.1405881</v>
      </c>
      <c r="G91" s="55" t="n">
        <f aca="false">'High pensions'!K91</f>
        <v>3315248.1655544</v>
      </c>
      <c r="H91" s="55" t="n">
        <f aca="false">'High pensions'!V91</f>
        <v>18239517.2505341</v>
      </c>
      <c r="I91" s="55" t="n">
        <f aca="false">'High pensions'!M91</f>
        <v>102533.44841921</v>
      </c>
      <c r="J91" s="55" t="n">
        <f aca="false">'High pensions'!W91</f>
        <v>564108.780944365</v>
      </c>
      <c r="K91" s="8"/>
      <c r="L91" s="55" t="n">
        <f aca="false">'High pensions'!N91</f>
        <v>2057691.79892997</v>
      </c>
      <c r="M91" s="42"/>
      <c r="N91" s="55" t="n">
        <f aca="false">'High pensions'!L91</f>
        <v>1169216.30239069</v>
      </c>
      <c r="O91" s="8"/>
      <c r="P91" s="55" t="n">
        <f aca="false">'High pensions'!X91</f>
        <v>17110055.6476756</v>
      </c>
      <c r="Q91" s="42"/>
      <c r="R91" s="55" t="n">
        <f aca="false">'High SIPA income'!G86</f>
        <v>31024136.6147776</v>
      </c>
      <c r="S91" s="42"/>
      <c r="T91" s="55" t="n">
        <f aca="false">'High SIPA income'!J86</f>
        <v>118623475.261264</v>
      </c>
      <c r="U91" s="8"/>
      <c r="V91" s="55" t="n">
        <f aca="false">'High SIPA income'!F86</f>
        <v>199966.182025429</v>
      </c>
      <c r="W91" s="42"/>
      <c r="X91" s="55" t="n">
        <f aca="false">'High SIPA income'!M86</f>
        <v>502257.39739787</v>
      </c>
      <c r="Y91" s="8"/>
      <c r="Z91" s="8" t="n">
        <f aca="false">R91+V91-N91-L91-F91</f>
        <v>3381617.55489427</v>
      </c>
      <c r="AA91" s="8"/>
      <c r="AB91" s="8" t="n">
        <f aca="false">T91-P91-D91</f>
        <v>-33914223.0445082</v>
      </c>
      <c r="AC91" s="23"/>
      <c r="AD91" s="8"/>
      <c r="AE91" s="8"/>
      <c r="AF91" s="8"/>
      <c r="AG91" s="8" t="n">
        <f aca="false">BF91/100*$AG$37</f>
        <v>7576898905.1542</v>
      </c>
      <c r="AH91" s="43" t="n">
        <f aca="false">(AG91-AG90)/AG90</f>
        <v>0.00521700972725533</v>
      </c>
      <c r="AI91" s="43"/>
      <c r="AJ91" s="43" t="n">
        <f aca="false">AB91/AG91</f>
        <v>-0.00447600310747686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13833520</v>
      </c>
      <c r="AX91" s="7"/>
      <c r="AY91" s="43" t="n">
        <f aca="false">(AW91-AW90)/AW90</f>
        <v>-0.00126654539077614</v>
      </c>
      <c r="AZ91" s="11" t="n">
        <f aca="false">workers_and_wage_high!B79</f>
        <v>8948.32209340089</v>
      </c>
      <c r="BA91" s="43" t="n">
        <f aca="false">(AZ91-AZ90)/AZ90</f>
        <v>0.00649177724858357</v>
      </c>
      <c r="BB91" s="48"/>
      <c r="BC91" s="48"/>
      <c r="BD91" s="48"/>
      <c r="BE91" s="48"/>
      <c r="BF91" s="7" t="n">
        <f aca="false">BF90*(1+AY91)*(1+BA91)*(1-BE91)</f>
        <v>144.29055524848</v>
      </c>
      <c r="BG91" s="7"/>
      <c r="BH91" s="43" t="n">
        <f aca="false">T98/AG98</f>
        <v>0.0134921466082341</v>
      </c>
      <c r="BI91" s="7"/>
      <c r="BJ91" s="7"/>
      <c r="BK91" s="7"/>
      <c r="BL91" s="7"/>
      <c r="BM91" s="7"/>
      <c r="BN91" s="7"/>
      <c r="BO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5" t="n">
        <f aca="false">'High pensions'!Q92</f>
        <v>136318697.310216</v>
      </c>
      <c r="E92" s="8"/>
      <c r="F92" s="55" t="n">
        <f aca="false">'High pensions'!I92</f>
        <v>24777536.8712253</v>
      </c>
      <c r="G92" s="55" t="n">
        <f aca="false">'High pensions'!K92</f>
        <v>3275028.16391614</v>
      </c>
      <c r="H92" s="55" t="n">
        <f aca="false">'High pensions'!V92</f>
        <v>18018238.6683394</v>
      </c>
      <c r="I92" s="55" t="n">
        <f aca="false">'High pensions'!M92</f>
        <v>101289.53084276</v>
      </c>
      <c r="J92" s="55" t="n">
        <f aca="false">'High pensions'!W92</f>
        <v>557265.113453757</v>
      </c>
      <c r="K92" s="8"/>
      <c r="L92" s="55" t="n">
        <f aca="false">'High pensions'!N92</f>
        <v>2064746.54048133</v>
      </c>
      <c r="M92" s="42"/>
      <c r="N92" s="55" t="n">
        <f aca="false">'High pensions'!L92</f>
        <v>1176076.61464134</v>
      </c>
      <c r="O92" s="8"/>
      <c r="P92" s="55" t="n">
        <f aca="false">'High pensions'!X92</f>
        <v>17184406.1490062</v>
      </c>
      <c r="Q92" s="42"/>
      <c r="R92" s="55" t="n">
        <f aca="false">'High SIPA income'!G87</f>
        <v>26950965.7181815</v>
      </c>
      <c r="S92" s="42"/>
      <c r="T92" s="55" t="n">
        <f aca="false">'High SIPA income'!J87</f>
        <v>103049353.309482</v>
      </c>
      <c r="U92" s="8"/>
      <c r="V92" s="55" t="n">
        <f aca="false">'High SIPA income'!F87</f>
        <v>190857.059547152</v>
      </c>
      <c r="W92" s="42"/>
      <c r="X92" s="55" t="n">
        <f aca="false">'High SIPA income'!M87</f>
        <v>479377.907965322</v>
      </c>
      <c r="Y92" s="8"/>
      <c r="Z92" s="8" t="n">
        <f aca="false">R92+V92-N92-L92-F92</f>
        <v>-876537.248619281</v>
      </c>
      <c r="AA92" s="8"/>
      <c r="AB92" s="8" t="n">
        <f aca="false">T92-P92-D92</f>
        <v>-50453750.1497397</v>
      </c>
      <c r="AC92" s="23"/>
      <c r="AD92" s="8"/>
      <c r="AE92" s="8"/>
      <c r="AF92" s="8"/>
      <c r="AG92" s="8" t="n">
        <f aca="false">BF92/100*$AG$37</f>
        <v>7664377616.12669</v>
      </c>
      <c r="AH92" s="43" t="n">
        <f aca="false">(AG92-AG91)/AG91</f>
        <v>0.0115454504629824</v>
      </c>
      <c r="AI92" s="43"/>
      <c r="AJ92" s="43" t="n">
        <f aca="false">AB92/AG92</f>
        <v>-0.00658288939777439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 t="n">
        <f aca="false">workers_and_wage_high!C80</f>
        <v>13894006</v>
      </c>
      <c r="AX92" s="7"/>
      <c r="AY92" s="43" t="n">
        <f aca="false">(AW92-AW91)/AW91</f>
        <v>0.00437242292634123</v>
      </c>
      <c r="AZ92" s="11" t="n">
        <f aca="false">workers_and_wage_high!B80</f>
        <v>9012.22922517546</v>
      </c>
      <c r="BA92" s="43" t="n">
        <f aca="false">(AZ92-AZ91)/AZ91</f>
        <v>0.00714180056411924</v>
      </c>
      <c r="BB92" s="48"/>
      <c r="BC92" s="48"/>
      <c r="BD92" s="48"/>
      <c r="BE92" s="48"/>
      <c r="BF92" s="7" t="n">
        <f aca="false">BF91*(1+AY92)*(1+BA92)*(1-BE92)</f>
        <v>145.956454706377</v>
      </c>
      <c r="BG92" s="7"/>
      <c r="BH92" s="43" t="n">
        <f aca="false">T99/AG99</f>
        <v>0.0158992803128468</v>
      </c>
      <c r="BI92" s="7"/>
      <c r="BJ92" s="7"/>
      <c r="BK92" s="7"/>
      <c r="BL92" s="7"/>
      <c r="BM92" s="7"/>
      <c r="BN92" s="7"/>
      <c r="BO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5" t="n">
        <f aca="false">'High pensions'!Q93</f>
        <v>137119977.221675</v>
      </c>
      <c r="E93" s="8"/>
      <c r="F93" s="55" t="n">
        <f aca="false">'High pensions'!I93</f>
        <v>24923178.9800636</v>
      </c>
      <c r="G93" s="55" t="n">
        <f aca="false">'High pensions'!K93</f>
        <v>3322366.30118343</v>
      </c>
      <c r="H93" s="55" t="n">
        <f aca="false">'High pensions'!V93</f>
        <v>18278679.1325755</v>
      </c>
      <c r="I93" s="55" t="n">
        <f aca="false">'High pensions'!M93</f>
        <v>102753.59694382</v>
      </c>
      <c r="J93" s="55" t="n">
        <f aca="false">'High pensions'!W93</f>
        <v>565319.973172452</v>
      </c>
      <c r="K93" s="8"/>
      <c r="L93" s="55" t="n">
        <f aca="false">'High pensions'!N93</f>
        <v>2055993.13184323</v>
      </c>
      <c r="M93" s="42"/>
      <c r="N93" s="55" t="n">
        <f aca="false">'High pensions'!L93</f>
        <v>1184363.50000578</v>
      </c>
      <c r="O93" s="8"/>
      <c r="P93" s="55" t="n">
        <f aca="false">'High pensions'!X93</f>
        <v>17184576.6682198</v>
      </c>
      <c r="Q93" s="42"/>
      <c r="R93" s="55" t="n">
        <f aca="false">'High SIPA income'!G88</f>
        <v>31767604.0868936</v>
      </c>
      <c r="S93" s="42"/>
      <c r="T93" s="55" t="n">
        <f aca="false">'High SIPA income'!J88</f>
        <v>121466187.578489</v>
      </c>
      <c r="U93" s="8"/>
      <c r="V93" s="55" t="n">
        <f aca="false">'High SIPA income'!F88</f>
        <v>199206.794399433</v>
      </c>
      <c r="W93" s="42"/>
      <c r="X93" s="55" t="n">
        <f aca="false">'High SIPA income'!M88</f>
        <v>500350.034618896</v>
      </c>
      <c r="Y93" s="8"/>
      <c r="Z93" s="8" t="n">
        <f aca="false">R93+V93-N93-L93-F93</f>
        <v>3803275.26938045</v>
      </c>
      <c r="AA93" s="8"/>
      <c r="AB93" s="8" t="n">
        <f aca="false">T93-P93-D93</f>
        <v>-32838366.311406</v>
      </c>
      <c r="AC93" s="23"/>
      <c r="AD93" s="8"/>
      <c r="AE93" s="8"/>
      <c r="AF93" s="8"/>
      <c r="AG93" s="8" t="n">
        <f aca="false">BF93/100*$AG$37</f>
        <v>7691185620.55457</v>
      </c>
      <c r="AH93" s="43" t="n">
        <f aca="false">(AG93-AG92)/AG92</f>
        <v>0.00349774055645084</v>
      </c>
      <c r="AI93" s="43" t="n">
        <f aca="false">(AG93-AG89)/AG89</f>
        <v>0.0301586497757537</v>
      </c>
      <c r="AJ93" s="43" t="n">
        <f aca="false">AB93/AG93</f>
        <v>-0.004269610425686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 t="n">
        <f aca="false">workers_and_wage_high!C81</f>
        <v>13908189</v>
      </c>
      <c r="AX93" s="7"/>
      <c r="AY93" s="43" t="n">
        <f aca="false">(AW93-AW92)/AW92</f>
        <v>0.00102079990464953</v>
      </c>
      <c r="AZ93" s="11" t="n">
        <f aca="false">workers_and_wage_high!B81</f>
        <v>9034.52921827582</v>
      </c>
      <c r="BA93" s="43" t="n">
        <f aca="false">(AZ93-AZ92)/AZ92</f>
        <v>0.00247441476944074</v>
      </c>
      <c r="BB93" s="48"/>
      <c r="BC93" s="48"/>
      <c r="BD93" s="48"/>
      <c r="BE93" s="48"/>
      <c r="BF93" s="7" t="n">
        <f aca="false">BF92*(1+AY93)*(1+BA93)*(1-BE93)</f>
        <v>146.466972517479</v>
      </c>
      <c r="BG93" s="7"/>
      <c r="BH93" s="43" t="n">
        <f aca="false">T100/AG100</f>
        <v>0.0135123365564102</v>
      </c>
      <c r="BI93" s="7"/>
      <c r="BJ93" s="7"/>
      <c r="BK93" s="7"/>
      <c r="BL93" s="7"/>
      <c r="BM93" s="7"/>
      <c r="BN93" s="7"/>
      <c r="BO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4" t="n">
        <f aca="false">'High pensions'!Q94</f>
        <v>138408990.398675</v>
      </c>
      <c r="E94" s="6"/>
      <c r="F94" s="54" t="n">
        <f aca="false">'High pensions'!I94</f>
        <v>25157472.3833224</v>
      </c>
      <c r="G94" s="54" t="n">
        <f aca="false">'High pensions'!K94</f>
        <v>3369434.31796473</v>
      </c>
      <c r="H94" s="54" t="n">
        <f aca="false">'High pensions'!V94</f>
        <v>18537633.4735961</v>
      </c>
      <c r="I94" s="54" t="n">
        <f aca="false">'High pensions'!M94</f>
        <v>104209.30880304</v>
      </c>
      <c r="J94" s="54" t="n">
        <f aca="false">'High pensions'!W94</f>
        <v>573328.870317445</v>
      </c>
      <c r="K94" s="6"/>
      <c r="L94" s="54" t="n">
        <f aca="false">'High pensions'!N94</f>
        <v>2584606.39273584</v>
      </c>
      <c r="M94" s="35"/>
      <c r="N94" s="54" t="n">
        <f aca="false">'High pensions'!L94</f>
        <v>1196080.84248536</v>
      </c>
      <c r="O94" s="6"/>
      <c r="P94" s="54" t="n">
        <f aca="false">'High pensions'!X94</f>
        <v>19992018.753061</v>
      </c>
      <c r="Q94" s="35"/>
      <c r="R94" s="54" t="n">
        <f aca="false">'High SIPA income'!G89</f>
        <v>27098314.1713298</v>
      </c>
      <c r="S94" s="35"/>
      <c r="T94" s="54" t="n">
        <f aca="false">'High SIPA income'!J89</f>
        <v>103612752.891036</v>
      </c>
      <c r="U94" s="6"/>
      <c r="V94" s="54" t="n">
        <f aca="false">'High SIPA income'!F89</f>
        <v>203313.477462941</v>
      </c>
      <c r="W94" s="35"/>
      <c r="X94" s="54" t="n">
        <f aca="false">'High SIPA income'!M89</f>
        <v>510664.838484847</v>
      </c>
      <c r="Y94" s="6"/>
      <c r="Z94" s="6" t="n">
        <f aca="false">R94+V94-N94-L94-F94</f>
        <v>-1636531.96975079</v>
      </c>
      <c r="AA94" s="6"/>
      <c r="AB94" s="6" t="n">
        <f aca="false">T94-P94-D94</f>
        <v>-54788256.2607002</v>
      </c>
      <c r="AC94" s="23"/>
      <c r="AD94" s="6"/>
      <c r="AE94" s="6"/>
      <c r="AF94" s="6"/>
      <c r="AG94" s="6" t="n">
        <f aca="false">BF94/100*$AG$37</f>
        <v>7714803765.70602</v>
      </c>
      <c r="AH94" s="36" t="n">
        <f aca="false">(AG94-AG93)/AG93</f>
        <v>0.00307080680621422</v>
      </c>
      <c r="AI94" s="36"/>
      <c r="AJ94" s="36" t="n">
        <f aca="false">AB94/AG94</f>
        <v>-0.00710170445348796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 t="n">
        <f aca="false">workers_and_wage_high!C82</f>
        <v>13905828</v>
      </c>
      <c r="AX94" s="5"/>
      <c r="AY94" s="36" t="n">
        <f aca="false">(AW94-AW93)/AW93</f>
        <v>-0.000169756105557668</v>
      </c>
      <c r="AZ94" s="10" t="n">
        <f aca="false">workers_and_wage_high!B82</f>
        <v>9063.81114937247</v>
      </c>
      <c r="BA94" s="36" t="n">
        <f aca="false">(AZ94-AZ93)/AZ93</f>
        <v>0.00324111311051114</v>
      </c>
      <c r="BB94" s="41"/>
      <c r="BC94" s="41"/>
      <c r="BD94" s="41"/>
      <c r="BE94" s="41"/>
      <c r="BF94" s="5" t="n">
        <f aca="false">BF93*(1+AY94)*(1+BA94)*(1-BE94)</f>
        <v>146.916744293572</v>
      </c>
      <c r="BG94" s="5"/>
      <c r="BH94" s="36" t="n">
        <f aca="false">T101/AG101</f>
        <v>0.0159421859865456</v>
      </c>
      <c r="BI94" s="5"/>
      <c r="BJ94" s="5"/>
      <c r="BK94" s="5"/>
      <c r="BL94" s="5"/>
      <c r="BM94" s="5"/>
      <c r="BN94" s="5"/>
      <c r="BO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5" t="n">
        <f aca="false">'High pensions'!Q95</f>
        <v>139023765.671552</v>
      </c>
      <c r="E95" s="8"/>
      <c r="F95" s="55" t="n">
        <f aca="false">'High pensions'!I95</f>
        <v>25269215.066401</v>
      </c>
      <c r="G95" s="55" t="n">
        <f aca="false">'High pensions'!K95</f>
        <v>3429586.97757676</v>
      </c>
      <c r="H95" s="55" t="n">
        <f aca="false">'High pensions'!V95</f>
        <v>18868575.6588776</v>
      </c>
      <c r="I95" s="55" t="n">
        <f aca="false">'High pensions'!M95</f>
        <v>106069.70033743</v>
      </c>
      <c r="J95" s="55" t="n">
        <f aca="false">'High pensions'!W95</f>
        <v>583564.195635416</v>
      </c>
      <c r="K95" s="8"/>
      <c r="L95" s="55" t="n">
        <f aca="false">'High pensions'!N95</f>
        <v>2089647.81275753</v>
      </c>
      <c r="M95" s="42"/>
      <c r="N95" s="55" t="n">
        <f aca="false">'High pensions'!L95</f>
        <v>1203982.29939567</v>
      </c>
      <c r="O95" s="8"/>
      <c r="P95" s="55" t="n">
        <f aca="false">'High pensions'!X95</f>
        <v>17467147.8132333</v>
      </c>
      <c r="Q95" s="42"/>
      <c r="R95" s="55" t="n">
        <f aca="false">'High SIPA income'!G90</f>
        <v>31855557.629282</v>
      </c>
      <c r="S95" s="42"/>
      <c r="T95" s="55" t="n">
        <f aca="false">'High SIPA income'!J90</f>
        <v>121802485.570894</v>
      </c>
      <c r="U95" s="8"/>
      <c r="V95" s="55" t="n">
        <f aca="false">'High SIPA income'!F90</f>
        <v>201070.315851305</v>
      </c>
      <c r="W95" s="42"/>
      <c r="X95" s="55" t="n">
        <f aca="false">'High SIPA income'!M90</f>
        <v>505030.663237856</v>
      </c>
      <c r="Y95" s="8"/>
      <c r="Z95" s="8" t="n">
        <f aca="false">R95+V95-N95-L95-F95</f>
        <v>3493782.76657905</v>
      </c>
      <c r="AA95" s="8"/>
      <c r="AB95" s="8" t="n">
        <f aca="false">T95-P95-D95</f>
        <v>-34688427.9138918</v>
      </c>
      <c r="AC95" s="23"/>
      <c r="AD95" s="8"/>
      <c r="AE95" s="8"/>
      <c r="AF95" s="8"/>
      <c r="AG95" s="8" t="n">
        <f aca="false">BF95/100*$AG$37</f>
        <v>7721842835.03542</v>
      </c>
      <c r="AH95" s="43" t="n">
        <f aca="false">(AG95-AG94)/AG94</f>
        <v>0.000912410677338321</v>
      </c>
      <c r="AI95" s="43"/>
      <c r="AJ95" s="43" t="n">
        <f aca="false">AB95/AG95</f>
        <v>-0.00449224733719055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13880080</v>
      </c>
      <c r="AX95" s="7"/>
      <c r="AY95" s="43" t="n">
        <f aca="false">(AW95-AW94)/AW94</f>
        <v>-0.00185159776174421</v>
      </c>
      <c r="AZ95" s="11" t="n">
        <f aca="false">workers_and_wage_high!B83</f>
        <v>9088.91007299038</v>
      </c>
      <c r="BA95" s="43" t="n">
        <f aca="false">(AZ95-AZ94)/AZ94</f>
        <v>0.0027691357646665</v>
      </c>
      <c r="BB95" s="48"/>
      <c r="BC95" s="48"/>
      <c r="BD95" s="48"/>
      <c r="BE95" s="48"/>
      <c r="BF95" s="7" t="n">
        <f aca="false">BF94*(1+AY95)*(1+BA95)*(1-BE95)</f>
        <v>147.050792699745</v>
      </c>
      <c r="BG95" s="7"/>
      <c r="BH95" s="43" t="n">
        <f aca="false">T102/AG102</f>
        <v>0.0135438448165171</v>
      </c>
      <c r="BI95" s="7"/>
      <c r="BJ95" s="7"/>
      <c r="BK95" s="7"/>
      <c r="BL95" s="7"/>
      <c r="BM95" s="7"/>
      <c r="BN95" s="7"/>
      <c r="BO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5" t="n">
        <f aca="false">'High pensions'!Q96</f>
        <v>139646118.212979</v>
      </c>
      <c r="E96" s="8"/>
      <c r="F96" s="55" t="n">
        <f aca="false">'High pensions'!I96</f>
        <v>25382335.0077324</v>
      </c>
      <c r="G96" s="55" t="n">
        <f aca="false">'High pensions'!K96</f>
        <v>3486479.69604661</v>
      </c>
      <c r="H96" s="55" t="n">
        <f aca="false">'High pensions'!V96</f>
        <v>19181582.609833</v>
      </c>
      <c r="I96" s="55" t="n">
        <f aca="false">'High pensions'!M96</f>
        <v>107829.26894989</v>
      </c>
      <c r="J96" s="55" t="n">
        <f aca="false">'High pensions'!W96</f>
        <v>593244.822984499</v>
      </c>
      <c r="K96" s="8"/>
      <c r="L96" s="55" t="n">
        <f aca="false">'High pensions'!N96</f>
        <v>2087948.64851944</v>
      </c>
      <c r="M96" s="42"/>
      <c r="N96" s="55" t="n">
        <f aca="false">'High pensions'!L96</f>
        <v>1210294.29217071</v>
      </c>
      <c r="O96" s="8"/>
      <c r="P96" s="55" t="n">
        <f aca="false">'High pensions'!X96</f>
        <v>17493057.5638337</v>
      </c>
      <c r="Q96" s="42"/>
      <c r="R96" s="55" t="n">
        <f aca="false">'High SIPA income'!G91</f>
        <v>27386727.7921429</v>
      </c>
      <c r="S96" s="42"/>
      <c r="T96" s="55" t="n">
        <f aca="false">'High SIPA income'!J91</f>
        <v>104715527.367514</v>
      </c>
      <c r="U96" s="8"/>
      <c r="V96" s="55" t="n">
        <f aca="false">'High SIPA income'!F91</f>
        <v>202145.906330167</v>
      </c>
      <c r="W96" s="42"/>
      <c r="X96" s="55" t="n">
        <f aca="false">'High SIPA income'!M91</f>
        <v>507732.236419417</v>
      </c>
      <c r="Y96" s="8"/>
      <c r="Z96" s="8" t="n">
        <f aca="false">R96+V96-N96-L96-F96</f>
        <v>-1091704.24994949</v>
      </c>
      <c r="AA96" s="8"/>
      <c r="AB96" s="8" t="n">
        <f aca="false">T96-P96-D96</f>
        <v>-52423648.4092991</v>
      </c>
      <c r="AC96" s="23"/>
      <c r="AD96" s="8"/>
      <c r="AE96" s="8"/>
      <c r="AF96" s="8"/>
      <c r="AG96" s="8" t="n">
        <f aca="false">BF96/100*$AG$37</f>
        <v>7800922729.48958</v>
      </c>
      <c r="AH96" s="43" t="n">
        <f aca="false">(AG96-AG95)/AG95</f>
        <v>0.0102410650078704</v>
      </c>
      <c r="AI96" s="43"/>
      <c r="AJ96" s="43" t="n">
        <f aca="false">AB96/AG96</f>
        <v>-0.00672018557639646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 t="n">
        <f aca="false">workers_and_wage_high!C84</f>
        <v>13959122</v>
      </c>
      <c r="AX96" s="7"/>
      <c r="AY96" s="43" t="n">
        <f aca="false">(AW96-AW95)/AW95</f>
        <v>0.00569463576578809</v>
      </c>
      <c r="AZ96" s="11" t="n">
        <f aca="false">workers_and_wage_high!B84</f>
        <v>9129.99817773406</v>
      </c>
      <c r="BA96" s="43" t="n">
        <f aca="false">(AZ96-AZ95)/AZ95</f>
        <v>0.00452068558426842</v>
      </c>
      <c r="BB96" s="48"/>
      <c r="BC96" s="48"/>
      <c r="BD96" s="48"/>
      <c r="BE96" s="48"/>
      <c r="BF96" s="7" t="n">
        <f aca="false">BF95*(1+AY96)*(1+BA96)*(1-BE96)</f>
        <v>148.556749427242</v>
      </c>
      <c r="BG96" s="7"/>
      <c r="BH96" s="43" t="n">
        <f aca="false">T103/AG103</f>
        <v>0.0160026272537298</v>
      </c>
      <c r="BI96" s="7"/>
      <c r="BJ96" s="7"/>
      <c r="BK96" s="7"/>
      <c r="BL96" s="7"/>
      <c r="BM96" s="7"/>
      <c r="BN96" s="7"/>
      <c r="BO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5" t="n">
        <f aca="false">'High pensions'!Q97</f>
        <v>140284627.94634</v>
      </c>
      <c r="E97" s="8"/>
      <c r="F97" s="55" t="n">
        <f aca="false">'High pensions'!I97</f>
        <v>25498391.7099541</v>
      </c>
      <c r="G97" s="55" t="n">
        <f aca="false">'High pensions'!K97</f>
        <v>3495471.27250597</v>
      </c>
      <c r="H97" s="55" t="n">
        <f aca="false">'High pensions'!V97</f>
        <v>19231051.6105685</v>
      </c>
      <c r="I97" s="55" t="n">
        <f aca="false">'High pensions'!M97</f>
        <v>108107.35894348</v>
      </c>
      <c r="J97" s="55" t="n">
        <f aca="false">'High pensions'!W97</f>
        <v>594774.792079415</v>
      </c>
      <c r="K97" s="8"/>
      <c r="L97" s="55" t="n">
        <f aca="false">'High pensions'!N97</f>
        <v>2091070.44231608</v>
      </c>
      <c r="M97" s="42"/>
      <c r="N97" s="55" t="n">
        <f aca="false">'High pensions'!L97</f>
        <v>1217281.38469952</v>
      </c>
      <c r="O97" s="8"/>
      <c r="P97" s="55" t="n">
        <f aca="false">'High pensions'!X97</f>
        <v>17547697.4882528</v>
      </c>
      <c r="Q97" s="42"/>
      <c r="R97" s="55" t="n">
        <f aca="false">'High SIPA income'!G92</f>
        <v>32503899.5914735</v>
      </c>
      <c r="S97" s="42"/>
      <c r="T97" s="55" t="n">
        <f aca="false">'High SIPA income'!J92</f>
        <v>124281477.256233</v>
      </c>
      <c r="U97" s="8"/>
      <c r="V97" s="55" t="n">
        <f aca="false">'High SIPA income'!F92</f>
        <v>202425.346678885</v>
      </c>
      <c r="W97" s="42"/>
      <c r="X97" s="55" t="n">
        <f aca="false">'High SIPA income'!M92</f>
        <v>508434.110010509</v>
      </c>
      <c r="Y97" s="8"/>
      <c r="Z97" s="8" t="n">
        <f aca="false">R97+V97-N97-L97-F97</f>
        <v>3899581.40118264</v>
      </c>
      <c r="AA97" s="8"/>
      <c r="AB97" s="8" t="n">
        <f aca="false">T97-P97-D97</f>
        <v>-33550848.1783596</v>
      </c>
      <c r="AC97" s="23"/>
      <c r="AD97" s="8"/>
      <c r="AE97" s="8"/>
      <c r="AF97" s="8"/>
      <c r="AG97" s="8" t="n">
        <f aca="false">BF97/100*$AG$37</f>
        <v>7851624328.46829</v>
      </c>
      <c r="AH97" s="43" t="n">
        <f aca="false">(AG97-AG96)/AG96</f>
        <v>0.00649943612273551</v>
      </c>
      <c r="AI97" s="43" t="n">
        <f aca="false">(AG97-AG93)/AG93</f>
        <v>0.0208600748738862</v>
      </c>
      <c r="AJ97" s="43" t="n">
        <f aca="false">AB97/AG97</f>
        <v>-0.00427310920323983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 t="n">
        <f aca="false">workers_and_wage_high!C85</f>
        <v>14004323</v>
      </c>
      <c r="AX97" s="7"/>
      <c r="AY97" s="43" t="n">
        <f aca="false">(AW97-AW96)/AW96</f>
        <v>0.0032380976396653</v>
      </c>
      <c r="AZ97" s="11" t="n">
        <f aca="false">workers_and_wage_high!B85</f>
        <v>9159.67808570153</v>
      </c>
      <c r="BA97" s="43" t="n">
        <f aca="false">(AZ97-AZ96)/AZ96</f>
        <v>0.00325081203628842</v>
      </c>
      <c r="BB97" s="48"/>
      <c r="BC97" s="48"/>
      <c r="BD97" s="48"/>
      <c r="BE97" s="48"/>
      <c r="BF97" s="7" t="n">
        <f aca="false">BF96*(1+AY97)*(1+BA97)*(1-BE97)</f>
        <v>149.522284530746</v>
      </c>
      <c r="BG97" s="7"/>
      <c r="BH97" s="43" t="n">
        <f aca="false">T104/AG104</f>
        <v>0.0136179995091576</v>
      </c>
      <c r="BI97" s="7"/>
      <c r="BJ97" s="7"/>
      <c r="BK97" s="7"/>
      <c r="BL97" s="7"/>
      <c r="BM97" s="7"/>
      <c r="BN97" s="7"/>
      <c r="BO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4" t="n">
        <f aca="false">'High pensions'!Q98</f>
        <v>140573102.21268</v>
      </c>
      <c r="E98" s="6"/>
      <c r="F98" s="54" t="n">
        <f aca="false">'High pensions'!I98</f>
        <v>25550825.3225963</v>
      </c>
      <c r="G98" s="54" t="n">
        <f aca="false">'High pensions'!K98</f>
        <v>3573920.174434</v>
      </c>
      <c r="H98" s="54" t="n">
        <f aca="false">'High pensions'!V98</f>
        <v>19662654.3228084</v>
      </c>
      <c r="I98" s="54" t="n">
        <f aca="false">'High pensions'!M98</f>
        <v>110533.61364229</v>
      </c>
      <c r="J98" s="54" t="n">
        <f aca="false">'High pensions'!W98</f>
        <v>608123.3295714</v>
      </c>
      <c r="K98" s="6"/>
      <c r="L98" s="54" t="n">
        <f aca="false">'High pensions'!N98</f>
        <v>2580342.49866817</v>
      </c>
      <c r="M98" s="35"/>
      <c r="N98" s="54" t="n">
        <f aca="false">'High pensions'!L98</f>
        <v>1220787.88898241</v>
      </c>
      <c r="O98" s="6"/>
      <c r="P98" s="54" t="n">
        <f aca="false">'High pensions'!X98</f>
        <v>20105824.2665437</v>
      </c>
      <c r="Q98" s="35"/>
      <c r="R98" s="54" t="n">
        <f aca="false">'High SIPA income'!G93</f>
        <v>28025909.2471265</v>
      </c>
      <c r="S98" s="35"/>
      <c r="T98" s="54" t="n">
        <f aca="false">'High SIPA income'!J93</f>
        <v>107159493.059587</v>
      </c>
      <c r="U98" s="6"/>
      <c r="V98" s="54" t="n">
        <f aca="false">'High SIPA income'!F93</f>
        <v>201277.150434552</v>
      </c>
      <c r="W98" s="35"/>
      <c r="X98" s="54" t="n">
        <f aca="false">'High SIPA income'!M93</f>
        <v>505550.172078907</v>
      </c>
      <c r="Y98" s="6"/>
      <c r="Z98" s="6" t="n">
        <f aca="false">R98+V98-N98-L98-F98</f>
        <v>-1124769.31268582</v>
      </c>
      <c r="AA98" s="6"/>
      <c r="AB98" s="6" t="n">
        <f aca="false">T98-P98-D98</f>
        <v>-53519433.4196373</v>
      </c>
      <c r="AC98" s="23"/>
      <c r="AD98" s="6"/>
      <c r="AE98" s="6"/>
      <c r="AF98" s="6"/>
      <c r="AG98" s="6" t="n">
        <f aca="false">BF98/100*$AG$37</f>
        <v>7942360557.67349</v>
      </c>
      <c r="AH98" s="36" t="n">
        <f aca="false">(AG98-AG97)/AG97</f>
        <v>0.0115563640603905</v>
      </c>
      <c r="AI98" s="36"/>
      <c r="AJ98" s="36" t="n">
        <f aca="false">AB98/AG98</f>
        <v>-0.00673847945217365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 t="n">
        <f aca="false">workers_and_wage_high!C86</f>
        <v>14056112</v>
      </c>
      <c r="AX98" s="5"/>
      <c r="AY98" s="36" t="n">
        <f aca="false">(AW98-AW97)/AW97</f>
        <v>0.00369807237379486</v>
      </c>
      <c r="AZ98" s="10" t="n">
        <f aca="false">workers_and_wage_high!B86</f>
        <v>9231.39230348669</v>
      </c>
      <c r="BA98" s="36" t="n">
        <f aca="false">(AZ98-AZ97)/AZ97</f>
        <v>0.00782933822719247</v>
      </c>
      <c r="BB98" s="41"/>
      <c r="BC98" s="41"/>
      <c r="BD98" s="41"/>
      <c r="BE98" s="41"/>
      <c r="BF98" s="5" t="n">
        <f aca="false">BF97*(1+AY98)*(1+BA98)*(1-BE98)</f>
        <v>151.250218485924</v>
      </c>
      <c r="BG98" s="5"/>
      <c r="BH98" s="36" t="n">
        <f aca="false">T105/AG105</f>
        <v>0.0160272066023019</v>
      </c>
      <c r="BI98" s="5"/>
      <c r="BJ98" s="5"/>
      <c r="BK98" s="5"/>
      <c r="BL98" s="5"/>
      <c r="BM98" s="5"/>
      <c r="BN98" s="5"/>
      <c r="BO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5" t="n">
        <f aca="false">'High pensions'!Q99</f>
        <v>140708036.933385</v>
      </c>
      <c r="E99" s="8"/>
      <c r="F99" s="55" t="n">
        <f aca="false">'High pensions'!I99</f>
        <v>25575351.3053371</v>
      </c>
      <c r="G99" s="55" t="n">
        <f aca="false">'High pensions'!K99</f>
        <v>3671812.00062611</v>
      </c>
      <c r="H99" s="55" t="n">
        <f aca="false">'High pensions'!V99</f>
        <v>20201226.2677592</v>
      </c>
      <c r="I99" s="55" t="n">
        <f aca="false">'High pensions'!M99</f>
        <v>113561.19589565</v>
      </c>
      <c r="J99" s="55" t="n">
        <f aca="false">'High pensions'!W99</f>
        <v>624780.193848208</v>
      </c>
      <c r="K99" s="8"/>
      <c r="L99" s="55" t="n">
        <f aca="false">'High pensions'!N99</f>
        <v>2118180.21382334</v>
      </c>
      <c r="M99" s="42"/>
      <c r="N99" s="55" t="n">
        <f aca="false">'High pensions'!L99</f>
        <v>1222838.20755845</v>
      </c>
      <c r="O99" s="8"/>
      <c r="P99" s="55" t="n">
        <f aca="false">'High pensions'!X99</f>
        <v>17718942.2213204</v>
      </c>
      <c r="Q99" s="42"/>
      <c r="R99" s="55" t="n">
        <f aca="false">'High SIPA income'!G94</f>
        <v>33138028.2727766</v>
      </c>
      <c r="S99" s="42"/>
      <c r="T99" s="55" t="n">
        <f aca="false">'High SIPA income'!J94</f>
        <v>126706123.230206</v>
      </c>
      <c r="U99" s="8"/>
      <c r="V99" s="55" t="n">
        <f aca="false">'High SIPA income'!F94</f>
        <v>200513.307218487</v>
      </c>
      <c r="W99" s="42"/>
      <c r="X99" s="55" t="n">
        <f aca="false">'High SIPA income'!M94</f>
        <v>503631.618142262</v>
      </c>
      <c r="Y99" s="8"/>
      <c r="Z99" s="8" t="n">
        <f aca="false">R99+V99-N99-L99-F99</f>
        <v>4422171.85327617</v>
      </c>
      <c r="AA99" s="8"/>
      <c r="AB99" s="8" t="n">
        <f aca="false">T99-P99-D99</f>
        <v>-31720855.9244995</v>
      </c>
      <c r="AC99" s="23"/>
      <c r="AD99" s="8"/>
      <c r="AE99" s="8"/>
      <c r="AF99" s="8"/>
      <c r="AG99" s="8" t="n">
        <f aca="false">BF99/100*$AG$37</f>
        <v>7969299285.06425</v>
      </c>
      <c r="AH99" s="43" t="n">
        <f aca="false">(AG99-AG98)/AG98</f>
        <v>0.00339177845114709</v>
      </c>
      <c r="AI99" s="43"/>
      <c r="AJ99" s="43" t="n">
        <f aca="false">AB99/AG99</f>
        <v>-0.00398038206244174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14037132</v>
      </c>
      <c r="AX99" s="7"/>
      <c r="AY99" s="43" t="n">
        <f aca="false">(AW99-AW98)/AW98</f>
        <v>-0.00135030227419929</v>
      </c>
      <c r="AZ99" s="11" t="n">
        <f aca="false">workers_and_wage_high!B87</f>
        <v>9275.22750176509</v>
      </c>
      <c r="BA99" s="43" t="n">
        <f aca="false">(AZ99-AZ98)/AZ98</f>
        <v>0.00474849262573795</v>
      </c>
      <c r="BB99" s="48"/>
      <c r="BC99" s="48"/>
      <c r="BD99" s="48"/>
      <c r="BE99" s="48"/>
      <c r="BF99" s="7" t="n">
        <f aca="false">BF98*(1+AY99)*(1+BA99)*(1-BE99)</f>
        <v>151.763225717716</v>
      </c>
      <c r="BG99" s="7"/>
      <c r="BH99" s="43" t="n">
        <f aca="false">T106/AG106</f>
        <v>0.0136722490464027</v>
      </c>
      <c r="BI99" s="7"/>
      <c r="BJ99" s="7"/>
      <c r="BK99" s="7"/>
      <c r="BL99" s="7"/>
      <c r="BM99" s="7"/>
      <c r="BN99" s="7"/>
      <c r="BO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5" t="n">
        <f aca="false">'High pensions'!Q100</f>
        <v>141465708.120261</v>
      </c>
      <c r="E100" s="8"/>
      <c r="F100" s="55" t="n">
        <f aca="false">'High pensions'!I100</f>
        <v>25713067.0122761</v>
      </c>
      <c r="G100" s="55" t="n">
        <f aca="false">'High pensions'!K100</f>
        <v>3721391.23546993</v>
      </c>
      <c r="H100" s="55" t="n">
        <f aca="false">'High pensions'!V100</f>
        <v>20473996.5896307</v>
      </c>
      <c r="I100" s="55" t="n">
        <f aca="false">'High pensions'!M100</f>
        <v>115094.57429288</v>
      </c>
      <c r="J100" s="55" t="n">
        <f aca="false">'High pensions'!W100</f>
        <v>633216.389369998</v>
      </c>
      <c r="K100" s="8"/>
      <c r="L100" s="55" t="n">
        <f aca="false">'High pensions'!N100</f>
        <v>2151149.09785124</v>
      </c>
      <c r="M100" s="42"/>
      <c r="N100" s="55" t="n">
        <f aca="false">'High pensions'!L100</f>
        <v>1231592.07784272</v>
      </c>
      <c r="O100" s="8"/>
      <c r="P100" s="55" t="n">
        <f aca="false">'High pensions'!X100</f>
        <v>17938179.1287634</v>
      </c>
      <c r="Q100" s="42"/>
      <c r="R100" s="55" t="n">
        <f aca="false">'High SIPA income'!G95</f>
        <v>28260834.3035823</v>
      </c>
      <c r="S100" s="42"/>
      <c r="T100" s="55" t="n">
        <f aca="false">'High SIPA income'!J95</f>
        <v>108057749.3743</v>
      </c>
      <c r="U100" s="8"/>
      <c r="V100" s="55" t="n">
        <f aca="false">'High SIPA income'!F95</f>
        <v>203442.556535365</v>
      </c>
      <c r="W100" s="42"/>
      <c r="X100" s="55" t="n">
        <f aca="false">'High SIPA income'!M95</f>
        <v>510989.047900247</v>
      </c>
      <c r="Y100" s="8"/>
      <c r="Z100" s="8" t="n">
        <f aca="false">R100+V100-N100-L100-F100</f>
        <v>-631531.327852324</v>
      </c>
      <c r="AA100" s="8"/>
      <c r="AB100" s="8" t="n">
        <f aca="false">T100-P100-D100</f>
        <v>-51346137.8747248</v>
      </c>
      <c r="AC100" s="23"/>
      <c r="AD100" s="8"/>
      <c r="AE100" s="8"/>
      <c r="AF100" s="8"/>
      <c r="AG100" s="8" t="n">
        <f aca="false">BF100/100*$AG$37</f>
        <v>7996969948.40152</v>
      </c>
      <c r="AH100" s="43" t="n">
        <f aca="false">(AG100-AG99)/AG99</f>
        <v>0.0034721576323695</v>
      </c>
      <c r="AI100" s="43"/>
      <c r="AJ100" s="43" t="n">
        <f aca="false">AB100/AG100</f>
        <v>-0.0064206991155429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 t="n">
        <f aca="false">workers_and_wage_high!C88</f>
        <v>14081517</v>
      </c>
      <c r="AX100" s="7"/>
      <c r="AY100" s="43" t="n">
        <f aca="false">(AW100-AW99)/AW99</f>
        <v>0.00316197069315869</v>
      </c>
      <c r="AZ100" s="11" t="n">
        <f aca="false">workers_and_wage_high!B88</f>
        <v>9278.09548770685</v>
      </c>
      <c r="BA100" s="43" t="n">
        <f aca="false">(AZ100-AZ99)/AZ99</f>
        <v>0.000309209228691687</v>
      </c>
      <c r="BB100" s="48"/>
      <c r="BC100" s="48"/>
      <c r="BD100" s="48"/>
      <c r="BE100" s="48"/>
      <c r="BF100" s="7" t="n">
        <f aca="false">BF99*(1+AY100)*(1+BA100)*(1-BE100)</f>
        <v>152.290171560205</v>
      </c>
      <c r="BG100" s="7"/>
      <c r="BH100" s="43" t="n">
        <f aca="false">T107/AG107</f>
        <v>0.0160943486928088</v>
      </c>
      <c r="BI100" s="7"/>
      <c r="BJ100" s="7"/>
      <c r="BK100" s="7"/>
      <c r="BL100" s="7"/>
      <c r="BM100" s="7"/>
      <c r="BN100" s="7"/>
      <c r="BO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5" t="n">
        <f aca="false">'High pensions'!Q101</f>
        <v>142275983.242707</v>
      </c>
      <c r="E101" s="8"/>
      <c r="F101" s="55" t="n">
        <f aca="false">'High pensions'!I101</f>
        <v>25860344.1071896</v>
      </c>
      <c r="G101" s="55" t="n">
        <f aca="false">'High pensions'!K101</f>
        <v>3780163.76452139</v>
      </c>
      <c r="H101" s="55" t="n">
        <f aca="false">'High pensions'!V101</f>
        <v>20797345.7037723</v>
      </c>
      <c r="I101" s="55" t="n">
        <f aca="false">'High pensions'!M101</f>
        <v>116912.28137695</v>
      </c>
      <c r="J101" s="55" t="n">
        <f aca="false">'High pensions'!W101</f>
        <v>643216.877436257</v>
      </c>
      <c r="K101" s="8"/>
      <c r="L101" s="55" t="n">
        <f aca="false">'High pensions'!N101</f>
        <v>2122416.67310754</v>
      </c>
      <c r="M101" s="42"/>
      <c r="N101" s="55" t="n">
        <f aca="false">'High pensions'!L101</f>
        <v>1239766.18768195</v>
      </c>
      <c r="O101" s="8"/>
      <c r="P101" s="55" t="n">
        <f aca="false">'High pensions'!X101</f>
        <v>17834057.9807633</v>
      </c>
      <c r="Q101" s="42"/>
      <c r="R101" s="55" t="n">
        <f aca="false">'High SIPA income'!G96</f>
        <v>33715967.6827257</v>
      </c>
      <c r="S101" s="42"/>
      <c r="T101" s="55" t="n">
        <f aca="false">'High SIPA income'!J96</f>
        <v>128915924.655138</v>
      </c>
      <c r="U101" s="8"/>
      <c r="V101" s="55" t="n">
        <f aca="false">'High SIPA income'!F96</f>
        <v>207443.5025553</v>
      </c>
      <c r="W101" s="42"/>
      <c r="X101" s="55" t="n">
        <f aca="false">'High SIPA income'!M96</f>
        <v>521038.270797579</v>
      </c>
      <c r="Y101" s="8"/>
      <c r="Z101" s="8" t="n">
        <f aca="false">R101+V101-N101-L101-F101</f>
        <v>4700884.2173019</v>
      </c>
      <c r="AA101" s="8"/>
      <c r="AB101" s="8" t="n">
        <f aca="false">T101-P101-D101</f>
        <v>-31194116.5683326</v>
      </c>
      <c r="AC101" s="23"/>
      <c r="AD101" s="8"/>
      <c r="AE101" s="8"/>
      <c r="AF101" s="8"/>
      <c r="AG101" s="8" t="n">
        <f aca="false">BF101/100*$AG$37</f>
        <v>8086464727.22977</v>
      </c>
      <c r="AH101" s="43" t="n">
        <f aca="false">(AG101-AG100)/AG100</f>
        <v>0.0111910860495523</v>
      </c>
      <c r="AI101" s="43" t="n">
        <f aca="false">(AG101-AG97)/AG97</f>
        <v>0.0299097854070773</v>
      </c>
      <c r="AJ101" s="43" t="n">
        <f aca="false">AB101/AG101</f>
        <v>-0.00385757158666528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 t="n">
        <f aca="false">workers_and_wage_high!C89</f>
        <v>14156991</v>
      </c>
      <c r="AX101" s="7"/>
      <c r="AY101" s="43" t="n">
        <f aca="false">(AW101-AW100)/AW100</f>
        <v>0.00535979184629043</v>
      </c>
      <c r="AZ101" s="11" t="n">
        <f aca="false">workers_and_wage_high!B89</f>
        <v>9331.91035565121</v>
      </c>
      <c r="BA101" s="43" t="n">
        <f aca="false">(AZ101-AZ100)/AZ100</f>
        <v>0.00580020630480266</v>
      </c>
      <c r="BB101" s="48"/>
      <c r="BC101" s="48"/>
      <c r="BD101" s="48"/>
      <c r="BE101" s="48"/>
      <c r="BF101" s="7" t="n">
        <f aca="false">BF100*(1+AY101)*(1+BA101)*(1-BE101)</f>
        <v>153.994463974636</v>
      </c>
      <c r="BG101" s="7"/>
      <c r="BH101" s="43" t="n">
        <f aca="false">T108/AG108</f>
        <v>0.0137655501865768</v>
      </c>
      <c r="BI101" s="7"/>
      <c r="BJ101" s="7"/>
      <c r="BK101" s="7"/>
      <c r="BL101" s="7"/>
      <c r="BM101" s="7"/>
      <c r="BN101" s="7"/>
      <c r="BO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4" t="n">
        <f aca="false">'High pensions'!Q102</f>
        <v>143051307.798963</v>
      </c>
      <c r="E102" s="6"/>
      <c r="F102" s="54" t="n">
        <f aca="false">'High pensions'!I102</f>
        <v>26001268.5229803</v>
      </c>
      <c r="G102" s="54" t="n">
        <f aca="false">'High pensions'!K102</f>
        <v>3848845.07926609</v>
      </c>
      <c r="H102" s="54" t="n">
        <f aca="false">'High pensions'!V102</f>
        <v>21175210.0332337</v>
      </c>
      <c r="I102" s="54" t="n">
        <f aca="false">'High pensions'!M102</f>
        <v>119036.4457505</v>
      </c>
      <c r="J102" s="54" t="n">
        <f aca="false">'High pensions'!W102</f>
        <v>654903.403089717</v>
      </c>
      <c r="K102" s="6"/>
      <c r="L102" s="54" t="n">
        <f aca="false">'High pensions'!N102</f>
        <v>2545294.9370912</v>
      </c>
      <c r="M102" s="35"/>
      <c r="N102" s="54" t="n">
        <f aca="false">'High pensions'!L102</f>
        <v>1247738.1404133</v>
      </c>
      <c r="O102" s="6"/>
      <c r="P102" s="54" t="n">
        <f aca="false">'High pensions'!X102</f>
        <v>20072234.6346747</v>
      </c>
      <c r="Q102" s="35"/>
      <c r="R102" s="54" t="n">
        <f aca="false">'High SIPA income'!G97</f>
        <v>28772448.6294429</v>
      </c>
      <c r="S102" s="35"/>
      <c r="T102" s="54" t="n">
        <f aca="false">'High SIPA income'!J97</f>
        <v>110013951.091711</v>
      </c>
      <c r="U102" s="6"/>
      <c r="V102" s="54" t="n">
        <f aca="false">'High SIPA income'!F97</f>
        <v>212113.015321222</v>
      </c>
      <c r="W102" s="35"/>
      <c r="X102" s="54" t="n">
        <f aca="false">'High SIPA income'!M97</f>
        <v>532766.740607688</v>
      </c>
      <c r="Y102" s="6"/>
      <c r="Z102" s="6" t="n">
        <f aca="false">R102+V102-N102-L102-F102</f>
        <v>-809739.955720644</v>
      </c>
      <c r="AA102" s="6"/>
      <c r="AB102" s="6" t="n">
        <f aca="false">T102-P102-D102</f>
        <v>-53109591.3419266</v>
      </c>
      <c r="AC102" s="23"/>
      <c r="AD102" s="6"/>
      <c r="AE102" s="6"/>
      <c r="AF102" s="6"/>
      <c r="AG102" s="6" t="n">
        <f aca="false">BF102/100*$AG$37</f>
        <v>8122800621.3971</v>
      </c>
      <c r="AH102" s="36" t="n">
        <f aca="false">(AG102-AG101)/AG101</f>
        <v>0.00449342146327292</v>
      </c>
      <c r="AI102" s="36"/>
      <c r="AJ102" s="36" t="n">
        <f aca="false">AB102/AG102</f>
        <v>-0.00653833496811743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 t="n">
        <f aca="false">workers_and_wage_high!C90</f>
        <v>14199691</v>
      </c>
      <c r="AX102" s="5"/>
      <c r="AY102" s="36" t="n">
        <f aca="false">(AW102-AW101)/AW101</f>
        <v>0.00301617766091679</v>
      </c>
      <c r="AZ102" s="10" t="n">
        <f aca="false">workers_and_wage_high!B90</f>
        <v>9345.65440788492</v>
      </c>
      <c r="BA102" s="36" t="n">
        <f aca="false">(AZ102-AZ101)/AZ101</f>
        <v>0.00147280157115825</v>
      </c>
      <c r="BB102" s="41"/>
      <c r="BC102" s="41"/>
      <c r="BD102" s="41"/>
      <c r="BE102" s="41"/>
      <c r="BF102" s="5" t="n">
        <f aca="false">BF101*(1+AY102)*(1+BA102)*(1-BE102)</f>
        <v>154.686426004285</v>
      </c>
      <c r="BG102" s="5"/>
      <c r="BH102" s="36" t="n">
        <f aca="false">T109/AG109</f>
        <v>0.0161800890627365</v>
      </c>
      <c r="BI102" s="5"/>
      <c r="BJ102" s="5"/>
      <c r="BK102" s="5"/>
      <c r="BL102" s="5"/>
      <c r="BM102" s="5"/>
      <c r="BN102" s="5"/>
      <c r="BO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5" t="n">
        <f aca="false">'High pensions'!Q103</f>
        <v>143444847.162803</v>
      </c>
      <c r="E103" s="8"/>
      <c r="F103" s="55" t="n">
        <f aca="false">'High pensions'!I103</f>
        <v>26072798.9607722</v>
      </c>
      <c r="G103" s="55" t="n">
        <f aca="false">'High pensions'!K103</f>
        <v>3950281.72211119</v>
      </c>
      <c r="H103" s="55" t="n">
        <f aca="false">'High pensions'!V103</f>
        <v>21733284.5135193</v>
      </c>
      <c r="I103" s="55" t="n">
        <f aca="false">'High pensions'!M103</f>
        <v>122173.66150859</v>
      </c>
      <c r="J103" s="55" t="n">
        <f aca="false">'High pensions'!W103</f>
        <v>672163.438562433</v>
      </c>
      <c r="K103" s="8"/>
      <c r="L103" s="55" t="n">
        <f aca="false">'High pensions'!N103</f>
        <v>2104873.08088805</v>
      </c>
      <c r="M103" s="42"/>
      <c r="N103" s="55" t="n">
        <f aca="false">'High pensions'!L103</f>
        <v>1252832.78769521</v>
      </c>
      <c r="O103" s="8"/>
      <c r="P103" s="55" t="n">
        <f aca="false">'High pensions'!X103</f>
        <v>17814912.7753403</v>
      </c>
      <c r="Q103" s="42"/>
      <c r="R103" s="55" t="n">
        <f aca="false">'High SIPA income'!G98</f>
        <v>34222741.7814785</v>
      </c>
      <c r="S103" s="42"/>
      <c r="T103" s="55" t="n">
        <f aca="false">'High SIPA income'!J98</f>
        <v>130853619.344692</v>
      </c>
      <c r="U103" s="8"/>
      <c r="V103" s="55" t="n">
        <f aca="false">'High SIPA income'!F98</f>
        <v>207889.730103273</v>
      </c>
      <c r="W103" s="42"/>
      <c r="X103" s="55" t="n">
        <f aca="false">'High SIPA income'!M98</f>
        <v>522159.065747115</v>
      </c>
      <c r="Y103" s="8"/>
      <c r="Z103" s="8" t="n">
        <f aca="false">R103+V103-N103-L103-F103</f>
        <v>5000126.68222632</v>
      </c>
      <c r="AA103" s="8"/>
      <c r="AB103" s="8" t="n">
        <f aca="false">T103-P103-D103</f>
        <v>-30406140.5934511</v>
      </c>
      <c r="AC103" s="23"/>
      <c r="AD103" s="8"/>
      <c r="AE103" s="8"/>
      <c r="AF103" s="8"/>
      <c r="AG103" s="8" t="n">
        <f aca="false">BF103/100*$AG$37</f>
        <v>8177008516.78548</v>
      </c>
      <c r="AH103" s="43" t="n">
        <f aca="false">(AG103-AG102)/AG102</f>
        <v>0.00667354745179693</v>
      </c>
      <c r="AI103" s="43"/>
      <c r="AJ103" s="43" t="n">
        <f aca="false">AB103/AG103</f>
        <v>-0.0037184919804149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14200454</v>
      </c>
      <c r="AX103" s="7"/>
      <c r="AY103" s="43" t="n">
        <f aca="false">(AW103-AW102)/AW102</f>
        <v>5.37335636388144E-005</v>
      </c>
      <c r="AZ103" s="11" t="n">
        <f aca="false">workers_and_wage_high!B91</f>
        <v>9407.51757659965</v>
      </c>
      <c r="BA103" s="43" t="n">
        <f aca="false">(AZ103-AZ102)/AZ102</f>
        <v>0.00661945820107964</v>
      </c>
      <c r="BB103" s="48"/>
      <c r="BC103" s="48"/>
      <c r="BD103" s="48"/>
      <c r="BE103" s="48"/>
      <c r="BF103" s="7" t="n">
        <f aca="false">BF102*(1+AY103)*(1+BA103)*(1-BE103)</f>
        <v>155.718733208373</v>
      </c>
      <c r="BG103" s="7"/>
      <c r="BH103" s="43" t="n">
        <f aca="false">T110/AG110</f>
        <v>0.013809182251587</v>
      </c>
      <c r="BI103" s="7"/>
      <c r="BJ103" s="7"/>
      <c r="BK103" s="7"/>
      <c r="BL103" s="7"/>
      <c r="BM103" s="7"/>
      <c r="BN103" s="7"/>
      <c r="BO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5" t="n">
        <f aca="false">'High pensions'!Q104</f>
        <v>143621670.481403</v>
      </c>
      <c r="E104" s="8"/>
      <c r="F104" s="55" t="n">
        <f aca="false">'High pensions'!I104</f>
        <v>26104938.6920252</v>
      </c>
      <c r="G104" s="55" t="n">
        <f aca="false">'High pensions'!K104</f>
        <v>4012876.13981814</v>
      </c>
      <c r="H104" s="55" t="n">
        <f aca="false">'High pensions'!V104</f>
        <v>22077660.531404</v>
      </c>
      <c r="I104" s="55" t="n">
        <f aca="false">'High pensions'!M104</f>
        <v>124109.57133458</v>
      </c>
      <c r="J104" s="55" t="n">
        <f aca="false">'High pensions'!W104</f>
        <v>682814.243239289</v>
      </c>
      <c r="K104" s="8"/>
      <c r="L104" s="55" t="n">
        <f aca="false">'High pensions'!N104</f>
        <v>2031228.4127195</v>
      </c>
      <c r="M104" s="42"/>
      <c r="N104" s="55" t="n">
        <f aca="false">'High pensions'!L104</f>
        <v>1255444.69676582</v>
      </c>
      <c r="O104" s="8"/>
      <c r="P104" s="55" t="n">
        <f aca="false">'High pensions'!X104</f>
        <v>17447140.1951904</v>
      </c>
      <c r="Q104" s="42"/>
      <c r="R104" s="55" t="n">
        <f aca="false">'High SIPA income'!G99</f>
        <v>29234973.6698377</v>
      </c>
      <c r="S104" s="42"/>
      <c r="T104" s="55" t="n">
        <f aca="false">'High SIPA income'!J99</f>
        <v>111782455.671492</v>
      </c>
      <c r="U104" s="8"/>
      <c r="V104" s="55" t="n">
        <f aca="false">'High SIPA income'!F99</f>
        <v>216990.490072868</v>
      </c>
      <c r="W104" s="42"/>
      <c r="X104" s="55" t="n">
        <f aca="false">'High SIPA income'!M99</f>
        <v>545017.550968832</v>
      </c>
      <c r="Y104" s="8"/>
      <c r="Z104" s="8" t="n">
        <f aca="false">R104+V104-N104-L104-F104</f>
        <v>60352.3584000804</v>
      </c>
      <c r="AA104" s="8"/>
      <c r="AB104" s="8" t="n">
        <f aca="false">T104-P104-D104</f>
        <v>-49286355.0051013</v>
      </c>
      <c r="AC104" s="23"/>
      <c r="AD104" s="8"/>
      <c r="AE104" s="8"/>
      <c r="AF104" s="8"/>
      <c r="AG104" s="8" t="n">
        <f aca="false">BF104/100*$AG$37</f>
        <v>8208434403.03566</v>
      </c>
      <c r="AH104" s="43" t="n">
        <f aca="false">(AG104-AG103)/AG103</f>
        <v>0.00384320087054677</v>
      </c>
      <c r="AI104" s="43"/>
      <c r="AJ104" s="43" t="n">
        <f aca="false">AB104/AG104</f>
        <v>-0.00600435510416872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 t="n">
        <f aca="false">workers_and_wage_high!C92</f>
        <v>14204705</v>
      </c>
      <c r="AX104" s="7"/>
      <c r="AY104" s="43" t="n">
        <f aca="false">(AW104-AW103)/AW103</f>
        <v>0.000299356626203641</v>
      </c>
      <c r="AZ104" s="11" t="n">
        <f aca="false">workers_and_wage_high!B92</f>
        <v>9440.84637641997</v>
      </c>
      <c r="BA104" s="43" t="n">
        <f aca="false">(AZ104-AZ103)/AZ103</f>
        <v>0.00354278368857072</v>
      </c>
      <c r="BB104" s="48"/>
      <c r="BC104" s="48"/>
      <c r="BD104" s="48"/>
      <c r="BE104" s="48"/>
      <c r="BF104" s="7" t="n">
        <f aca="false">BF103*(1+AY104)*(1+BA104)*(1-BE104)</f>
        <v>156.3171915794</v>
      </c>
      <c r="BG104" s="7"/>
      <c r="BH104" s="43" t="n">
        <f aca="false">T111/AG111</f>
        <v>0.0162165791703139</v>
      </c>
      <c r="BI104" s="7"/>
      <c r="BJ104" s="7"/>
      <c r="BK104" s="7"/>
      <c r="BL104" s="7"/>
      <c r="BM104" s="7"/>
      <c r="BN104" s="7"/>
      <c r="BO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5" t="n">
        <f aca="false">'High pensions'!Q105</f>
        <v>144704842.472548</v>
      </c>
      <c r="E105" s="8"/>
      <c r="F105" s="55" t="n">
        <f aca="false">'High pensions'!I105</f>
        <v>26301818.0231665</v>
      </c>
      <c r="G105" s="55" t="n">
        <f aca="false">'High pensions'!K105</f>
        <v>4094069.92987664</v>
      </c>
      <c r="H105" s="55" t="n">
        <f aca="false">'High pensions'!V105</f>
        <v>22524364.8082648</v>
      </c>
      <c r="I105" s="55" t="n">
        <f aca="false">'High pensions'!M105</f>
        <v>126620.71948072</v>
      </c>
      <c r="J105" s="55" t="n">
        <f aca="false">'High pensions'!W105</f>
        <v>696629.839430866</v>
      </c>
      <c r="K105" s="8"/>
      <c r="L105" s="55" t="n">
        <f aca="false">'High pensions'!N105</f>
        <v>2066419.39372632</v>
      </c>
      <c r="M105" s="42"/>
      <c r="N105" s="55" t="n">
        <f aca="false">'High pensions'!L105</f>
        <v>1266347.75265568</v>
      </c>
      <c r="O105" s="8"/>
      <c r="P105" s="55" t="n">
        <f aca="false">'High pensions'!X105</f>
        <v>17689731.7595101</v>
      </c>
      <c r="Q105" s="42"/>
      <c r="R105" s="55" t="n">
        <f aca="false">'High SIPA income'!G100</f>
        <v>34490727.9148102</v>
      </c>
      <c r="S105" s="42"/>
      <c r="T105" s="55" t="n">
        <f aca="false">'High SIPA income'!J100</f>
        <v>131878287.5523</v>
      </c>
      <c r="U105" s="8"/>
      <c r="V105" s="55" t="n">
        <f aca="false">'High SIPA income'!F100</f>
        <v>204936.49727282</v>
      </c>
      <c r="W105" s="42"/>
      <c r="X105" s="55" t="n">
        <f aca="false">'High SIPA income'!M100</f>
        <v>514741.396317668</v>
      </c>
      <c r="Y105" s="8"/>
      <c r="Z105" s="8" t="n">
        <f aca="false">R105+V105-N105-L105-F105</f>
        <v>5061079.24253459</v>
      </c>
      <c r="AA105" s="8"/>
      <c r="AB105" s="8" t="n">
        <f aca="false">T105-P105-D105</f>
        <v>-30516286.6797589</v>
      </c>
      <c r="AC105" s="23"/>
      <c r="AD105" s="8"/>
      <c r="AE105" s="8"/>
      <c r="AF105" s="8"/>
      <c r="AG105" s="8" t="n">
        <f aca="false">BF105/100*$AG$37</f>
        <v>8228401294.41887</v>
      </c>
      <c r="AH105" s="43" t="n">
        <f aca="false">(AG105-AG104)/AG104</f>
        <v>0.00243248473494895</v>
      </c>
      <c r="AI105" s="43" t="n">
        <f aca="false">(AG105-AG101)/AG101</f>
        <v>0.0175523633598695</v>
      </c>
      <c r="AJ105" s="43" t="n">
        <f aca="false">AB105/AG105</f>
        <v>-0.0037086531864285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 t="n">
        <f aca="false">workers_and_wage_high!C93</f>
        <v>14140721</v>
      </c>
      <c r="AX105" s="7"/>
      <c r="AY105" s="43" t="n">
        <f aca="false">(AW105-AW104)/AW104</f>
        <v>-0.00450442300632079</v>
      </c>
      <c r="AZ105" s="11" t="n">
        <f aca="false">workers_and_wage_high!B93</f>
        <v>9506.63298745696</v>
      </c>
      <c r="BA105" s="43" t="n">
        <f aca="false">(AZ105-AZ104)/AZ104</f>
        <v>0.00696829589360792</v>
      </c>
      <c r="BB105" s="48"/>
      <c r="BC105" s="48"/>
      <c r="BD105" s="48"/>
      <c r="BE105" s="48"/>
      <c r="BF105" s="7" t="n">
        <f aca="false">BF104*(1+AY105)*(1+BA105)*(1-BE105)</f>
        <v>156.697430761727</v>
      </c>
      <c r="BG105" s="7"/>
      <c r="BH105" s="43" t="n">
        <f aca="false">T112/AG112</f>
        <v>0.0138425030769036</v>
      </c>
      <c r="BI105" s="7"/>
      <c r="BJ105" s="7"/>
      <c r="BK105" s="7"/>
      <c r="BL105" s="7"/>
      <c r="BM105" s="7"/>
      <c r="BN105" s="7"/>
      <c r="BO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4" t="n">
        <f aca="false">'High pensions'!Q106</f>
        <v>145450250.519243</v>
      </c>
      <c r="E106" s="6"/>
      <c r="F106" s="54" t="n">
        <f aca="false">'High pensions'!I106</f>
        <v>26437304.759216</v>
      </c>
      <c r="G106" s="54" t="n">
        <f aca="false">'High pensions'!K106</f>
        <v>4143313.25358647</v>
      </c>
      <c r="H106" s="54" t="n">
        <f aca="false">'High pensions'!V106</f>
        <v>22795287.0461869</v>
      </c>
      <c r="I106" s="54" t="n">
        <f aca="false">'High pensions'!M106</f>
        <v>128143.7088738</v>
      </c>
      <c r="J106" s="54" t="n">
        <f aca="false">'High pensions'!W106</f>
        <v>705008.877717075</v>
      </c>
      <c r="K106" s="6"/>
      <c r="L106" s="54" t="n">
        <f aca="false">'High pensions'!N106</f>
        <v>2566101.43414688</v>
      </c>
      <c r="M106" s="35"/>
      <c r="N106" s="54" t="n">
        <f aca="false">'High pensions'!L106</f>
        <v>1273541.7022961</v>
      </c>
      <c r="O106" s="6"/>
      <c r="P106" s="54" t="n">
        <f aca="false">'High pensions'!X106</f>
        <v>20322163.2310042</v>
      </c>
      <c r="Q106" s="35"/>
      <c r="R106" s="54" t="n">
        <f aca="false">'High SIPA income'!G101</f>
        <v>29608579.9384501</v>
      </c>
      <c r="S106" s="35"/>
      <c r="T106" s="54" t="n">
        <f aca="false">'High SIPA income'!J101</f>
        <v>113210971.620622</v>
      </c>
      <c r="U106" s="6"/>
      <c r="V106" s="54" t="n">
        <f aca="false">'High SIPA income'!F101</f>
        <v>210295.615641531</v>
      </c>
      <c r="W106" s="35"/>
      <c r="X106" s="54" t="n">
        <f aca="false">'High SIPA income'!M101</f>
        <v>528201.956583172</v>
      </c>
      <c r="Y106" s="6"/>
      <c r="Z106" s="6" t="n">
        <f aca="false">R106+V106-N106-L106-F106</f>
        <v>-458072.341567356</v>
      </c>
      <c r="AA106" s="6"/>
      <c r="AB106" s="6" t="n">
        <f aca="false">T106-P106-D106</f>
        <v>-52561442.1296255</v>
      </c>
      <c r="AC106" s="23"/>
      <c r="AD106" s="6"/>
      <c r="AE106" s="6"/>
      <c r="AF106" s="6"/>
      <c r="AG106" s="6" t="n">
        <f aca="false">BF106/100*$AG$37</f>
        <v>8280347383.69611</v>
      </c>
      <c r="AH106" s="36" t="n">
        <f aca="false">(AG106-AG105)/AG105</f>
        <v>0.00631302332234068</v>
      </c>
      <c r="AI106" s="36"/>
      <c r="AJ106" s="36" t="n">
        <f aca="false">AB106/AG106</f>
        <v>-0.00634773394086318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 t="n">
        <f aca="false">workers_and_wage_high!C94</f>
        <v>14199562</v>
      </c>
      <c r="AX106" s="5"/>
      <c r="AY106" s="36" t="n">
        <f aca="false">(AW106-AW105)/AW105</f>
        <v>0.0041611032421897</v>
      </c>
      <c r="AZ106" s="10" t="n">
        <f aca="false">workers_and_wage_high!B94</f>
        <v>9527.00572879725</v>
      </c>
      <c r="BA106" s="36" t="n">
        <f aca="false">(AZ106-AZ105)/AZ105</f>
        <v>0.00214300282415131</v>
      </c>
      <c r="BB106" s="41"/>
      <c r="BC106" s="41"/>
      <c r="BD106" s="41"/>
      <c r="BE106" s="41"/>
      <c r="BF106" s="5" t="n">
        <f aca="false">BF105*(1+AY106)*(1+BA106)*(1-BE106)</f>
        <v>157.686665296677</v>
      </c>
      <c r="BG106" s="5"/>
      <c r="BH106" s="36" t="n">
        <f aca="false">T113/AG113</f>
        <v>0.0162398235014798</v>
      </c>
      <c r="BI106" s="5"/>
      <c r="BJ106" s="5"/>
      <c r="BK106" s="5"/>
      <c r="BL106" s="5"/>
      <c r="BM106" s="5"/>
      <c r="BN106" s="5"/>
      <c r="BO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5" t="n">
        <f aca="false">'High pensions'!Q107</f>
        <v>146126638.424627</v>
      </c>
      <c r="E107" s="8"/>
      <c r="F107" s="55" t="n">
        <f aca="false">'High pensions'!I107</f>
        <v>26560246.2675754</v>
      </c>
      <c r="G107" s="55" t="n">
        <f aca="false">'High pensions'!K107</f>
        <v>4209159.10845005</v>
      </c>
      <c r="H107" s="55" t="n">
        <f aca="false">'High pensions'!V107</f>
        <v>23157551.5119783</v>
      </c>
      <c r="I107" s="55" t="n">
        <f aca="false">'High pensions'!M107</f>
        <v>130180.17861185</v>
      </c>
      <c r="J107" s="55" t="n">
        <f aca="false">'High pensions'!W107</f>
        <v>716212.933360116</v>
      </c>
      <c r="K107" s="8"/>
      <c r="L107" s="55" t="n">
        <f aca="false">'High pensions'!N107</f>
        <v>2093105.96406772</v>
      </c>
      <c r="M107" s="42"/>
      <c r="N107" s="55" t="n">
        <f aca="false">'High pensions'!L107</f>
        <v>1280510.63512075</v>
      </c>
      <c r="O107" s="8"/>
      <c r="P107" s="55" t="n">
        <f aca="false">'High pensions'!X107</f>
        <v>17906128.5004712</v>
      </c>
      <c r="Q107" s="42"/>
      <c r="R107" s="55" t="n">
        <f aca="false">'High SIPA income'!G102</f>
        <v>35048862.0922416</v>
      </c>
      <c r="S107" s="42"/>
      <c r="T107" s="55" t="n">
        <f aca="false">'High SIPA income'!J102</f>
        <v>134012361.954146</v>
      </c>
      <c r="U107" s="8"/>
      <c r="V107" s="55" t="n">
        <f aca="false">'High SIPA income'!F102</f>
        <v>207020.629584392</v>
      </c>
      <c r="W107" s="42"/>
      <c r="X107" s="55" t="n">
        <f aca="false">'High SIPA income'!M102</f>
        <v>519976.135812319</v>
      </c>
      <c r="Y107" s="8"/>
      <c r="Z107" s="8" t="n">
        <f aca="false">R107+V107-N107-L107-F107</f>
        <v>5322019.8550621</v>
      </c>
      <c r="AA107" s="8"/>
      <c r="AB107" s="8" t="n">
        <f aca="false">T107-P107-D107</f>
        <v>-30020404.9709522</v>
      </c>
      <c r="AC107" s="23"/>
      <c r="AD107" s="8"/>
      <c r="AE107" s="8"/>
      <c r="AF107" s="8"/>
      <c r="AG107" s="8" t="n">
        <f aca="false">BF107/100*$AG$37</f>
        <v>8326671958.7121</v>
      </c>
      <c r="AH107" s="43" t="n">
        <f aca="false">(AG107-AG106)/AG106</f>
        <v>0.00559452072109908</v>
      </c>
      <c r="AI107" s="43"/>
      <c r="AJ107" s="43" t="n">
        <f aca="false">AB107/AG107</f>
        <v>-0.00360533057142262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14217042</v>
      </c>
      <c r="AX107" s="7"/>
      <c r="AY107" s="43" t="n">
        <f aca="false">(AW107-AW106)/AW106</f>
        <v>0.00123102388651143</v>
      </c>
      <c r="AZ107" s="11" t="n">
        <f aca="false">workers_and_wage_high!B95</f>
        <v>9568.52567609107</v>
      </c>
      <c r="BA107" s="43" t="n">
        <f aca="false">(AZ107-AZ106)/AZ106</f>
        <v>0.00435813187015497</v>
      </c>
      <c r="BB107" s="48"/>
      <c r="BC107" s="48"/>
      <c r="BD107" s="48"/>
      <c r="BE107" s="48"/>
      <c r="BF107" s="7" t="n">
        <f aca="false">BF106*(1+AY107)*(1+BA107)*(1-BE107)</f>
        <v>158.56884661312</v>
      </c>
      <c r="BG107" s="7"/>
      <c r="BH107" s="43" t="n">
        <f aca="false">T114/AG114</f>
        <v>0.0138243200361034</v>
      </c>
      <c r="BI107" s="7"/>
      <c r="BJ107" s="7"/>
      <c r="BK107" s="7"/>
      <c r="BL107" s="7"/>
      <c r="BM107" s="7"/>
      <c r="BN107" s="7"/>
      <c r="BO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5" t="n">
        <f aca="false">'High pensions'!Q108</f>
        <v>147006026.279111</v>
      </c>
      <c r="E108" s="8"/>
      <c r="F108" s="55" t="n">
        <f aca="false">'High pensions'!I108</f>
        <v>26720085.4196397</v>
      </c>
      <c r="G108" s="55" t="n">
        <f aca="false">'High pensions'!K108</f>
        <v>4282703.23311911</v>
      </c>
      <c r="H108" s="55" t="n">
        <f aca="false">'High pensions'!V108</f>
        <v>23562169.5868826</v>
      </c>
      <c r="I108" s="55" t="n">
        <f aca="false">'High pensions'!M108</f>
        <v>132454.73916863</v>
      </c>
      <c r="J108" s="55" t="n">
        <f aca="false">'High pensions'!W108</f>
        <v>728726.894439656</v>
      </c>
      <c r="K108" s="8"/>
      <c r="L108" s="55" t="n">
        <f aca="false">'High pensions'!N108</f>
        <v>2055159.81873136</v>
      </c>
      <c r="M108" s="42"/>
      <c r="N108" s="55" t="n">
        <f aca="false">'High pensions'!L108</f>
        <v>1289878.43964637</v>
      </c>
      <c r="O108" s="8"/>
      <c r="P108" s="55" t="n">
        <f aca="false">'High pensions'!X108</f>
        <v>17760764.6684832</v>
      </c>
      <c r="Q108" s="42"/>
      <c r="R108" s="55" t="n">
        <f aca="false">'High SIPA income'!G103</f>
        <v>30302069.5502812</v>
      </c>
      <c r="S108" s="42"/>
      <c r="T108" s="55" t="n">
        <f aca="false">'High SIPA income'!J103</f>
        <v>115862589.257382</v>
      </c>
      <c r="U108" s="8"/>
      <c r="V108" s="55" t="n">
        <f aca="false">'High SIPA income'!F103</f>
        <v>202663.662355982</v>
      </c>
      <c r="W108" s="42"/>
      <c r="X108" s="55" t="n">
        <f aca="false">'High SIPA income'!M103</f>
        <v>509032.69028306</v>
      </c>
      <c r="Y108" s="8"/>
      <c r="Z108" s="8" t="n">
        <f aca="false">R108+V108-N108-L108-F108</f>
        <v>439609.534619775</v>
      </c>
      <c r="AA108" s="8"/>
      <c r="AB108" s="8" t="n">
        <f aca="false">T108-P108-D108</f>
        <v>-48904201.6902122</v>
      </c>
      <c r="AC108" s="23"/>
      <c r="AD108" s="8"/>
      <c r="AE108" s="8"/>
      <c r="AF108" s="8"/>
      <c r="AG108" s="8" t="n">
        <f aca="false">BF108/100*$AG$37</f>
        <v>8416851319.92496</v>
      </c>
      <c r="AH108" s="43" t="n">
        <f aca="false">(AG108-AG107)/AG107</f>
        <v>0.0108301806123766</v>
      </c>
      <c r="AI108" s="43"/>
      <c r="AJ108" s="43" t="n">
        <f aca="false">AB108/AG108</f>
        <v>-0.00581027272923816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 t="n">
        <f aca="false">workers_and_wage_high!C96</f>
        <v>14251064</v>
      </c>
      <c r="AX108" s="7"/>
      <c r="AY108" s="43" t="n">
        <f aca="false">(AW108-AW107)/AW107</f>
        <v>0.00239304350370492</v>
      </c>
      <c r="AZ108" s="11" t="n">
        <f aca="false">workers_and_wage_high!B96</f>
        <v>9649.06390765625</v>
      </c>
      <c r="BA108" s="43" t="n">
        <f aca="false">(AZ108-AZ107)/AZ107</f>
        <v>0.00841699487376827</v>
      </c>
      <c r="BB108" s="48"/>
      <c r="BC108" s="48"/>
      <c r="BD108" s="48"/>
      <c r="BE108" s="48"/>
      <c r="BF108" s="7" t="n">
        <f aca="false">BF107*(1+AY108)*(1+BA108)*(1-BE108)</f>
        <v>160.286175861436</v>
      </c>
      <c r="BG108" s="7"/>
      <c r="BH108" s="43" t="n">
        <f aca="false">T115/AG115</f>
        <v>0.0162584347930886</v>
      </c>
      <c r="BI108" s="7"/>
      <c r="BJ108" s="7"/>
      <c r="BK108" s="7"/>
      <c r="BL108" s="7"/>
      <c r="BM108" s="7"/>
      <c r="BN108" s="7"/>
      <c r="BO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5" t="n">
        <f aca="false">'High pensions'!Q109</f>
        <v>147858453.449408</v>
      </c>
      <c r="E109" s="8"/>
      <c r="F109" s="55" t="n">
        <f aca="false">'High pensions'!I109</f>
        <v>26875024.1482134</v>
      </c>
      <c r="G109" s="55" t="n">
        <f aca="false">'High pensions'!K109</f>
        <v>4315447.46898877</v>
      </c>
      <c r="H109" s="55" t="n">
        <f aca="false">'High pensions'!V109</f>
        <v>23742318.711526</v>
      </c>
      <c r="I109" s="55" t="n">
        <f aca="false">'High pensions'!M109</f>
        <v>133467.4474945</v>
      </c>
      <c r="J109" s="55" t="n">
        <f aca="false">'High pensions'!W109</f>
        <v>734298.516851333</v>
      </c>
      <c r="K109" s="8"/>
      <c r="L109" s="55" t="n">
        <f aca="false">'High pensions'!N109</f>
        <v>2037237.52675261</v>
      </c>
      <c r="M109" s="42"/>
      <c r="N109" s="55" t="n">
        <f aca="false">'High pensions'!L109</f>
        <v>1299611.3493866</v>
      </c>
      <c r="O109" s="8"/>
      <c r="P109" s="55" t="n">
        <f aca="false">'High pensions'!X109</f>
        <v>17721313.4079246</v>
      </c>
      <c r="Q109" s="42"/>
      <c r="R109" s="55" t="n">
        <f aca="false">'High SIPA income'!G104</f>
        <v>35773027.1876049</v>
      </c>
      <c r="S109" s="42"/>
      <c r="T109" s="55" t="n">
        <f aca="false">'High SIPA income'!J104</f>
        <v>136781269.960888</v>
      </c>
      <c r="U109" s="8"/>
      <c r="V109" s="55" t="n">
        <f aca="false">'High SIPA income'!F104</f>
        <v>208934.664562118</v>
      </c>
      <c r="W109" s="42"/>
      <c r="X109" s="55" t="n">
        <f aca="false">'High SIPA income'!M104</f>
        <v>524783.63984477</v>
      </c>
      <c r="Y109" s="8"/>
      <c r="Z109" s="8" t="n">
        <f aca="false">R109+V109-N109-L109-F109</f>
        <v>5770088.8278144</v>
      </c>
      <c r="AA109" s="8"/>
      <c r="AB109" s="8" t="n">
        <f aca="false">T109-P109-D109</f>
        <v>-28798496.8964446</v>
      </c>
      <c r="AC109" s="23"/>
      <c r="AD109" s="8"/>
      <c r="AE109" s="8"/>
      <c r="AF109" s="8"/>
      <c r="AG109" s="8" t="n">
        <f aca="false">BF109/100*$AG$37</f>
        <v>8453678433.44582</v>
      </c>
      <c r="AH109" s="43" t="n">
        <f aca="false">(AG109-AG108)/AG108</f>
        <v>0.00437540264417803</v>
      </c>
      <c r="AI109" s="43" t="n">
        <f aca="false">(AG109-AG105)/AG105</f>
        <v>0.0273779961582268</v>
      </c>
      <c r="AJ109" s="43" t="n">
        <f aca="false">AB109/AG109</f>
        <v>-0.00340662317867537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 t="n">
        <f aca="false">workers_and_wage_high!C97</f>
        <v>14264070</v>
      </c>
      <c r="AX109" s="7"/>
      <c r="AY109" s="43" t="n">
        <f aca="false">(AW109-AW108)/AW108</f>
        <v>0.000912633611076338</v>
      </c>
      <c r="AZ109" s="11" t="n">
        <f aca="false">workers_and_wage_high!B97</f>
        <v>9682.44592180598</v>
      </c>
      <c r="BA109" s="43" t="n">
        <f aca="false">(AZ109-AZ108)/AZ108</f>
        <v>0.00345961167520542</v>
      </c>
      <c r="BB109" s="48"/>
      <c r="BC109" s="48"/>
      <c r="BD109" s="48"/>
      <c r="BE109" s="48"/>
      <c r="BF109" s="7" t="n">
        <f aca="false">BF108*(1+AY109)*(1+BA109)*(1-BE109)</f>
        <v>160.987492419126</v>
      </c>
      <c r="BG109" s="7"/>
      <c r="BH109" s="43" t="n">
        <f aca="false">T116/AG116</f>
        <v>0.0138620631222185</v>
      </c>
      <c r="BI109" s="7"/>
      <c r="BJ109" s="7"/>
      <c r="BK109" s="7"/>
      <c r="BL109" s="7"/>
      <c r="BM109" s="7"/>
      <c r="BN109" s="7"/>
      <c r="BO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4" t="n">
        <f aca="false">'High pensions'!Q110</f>
        <v>149102191.228748</v>
      </c>
      <c r="E110" s="6"/>
      <c r="F110" s="54" t="n">
        <f aca="false">'High pensions'!I110</f>
        <v>27101088.2120124</v>
      </c>
      <c r="G110" s="54" t="n">
        <f aca="false">'High pensions'!K110</f>
        <v>4371968.21213001</v>
      </c>
      <c r="H110" s="54" t="n">
        <f aca="false">'High pensions'!V110</f>
        <v>24053279.1639739</v>
      </c>
      <c r="I110" s="54" t="n">
        <f aca="false">'High pensions'!M110</f>
        <v>135215.51171536</v>
      </c>
      <c r="J110" s="54" t="n">
        <f aca="false">'High pensions'!W110</f>
        <v>743915.850432175</v>
      </c>
      <c r="K110" s="6"/>
      <c r="L110" s="54" t="n">
        <f aca="false">'High pensions'!N110</f>
        <v>2514140.59651411</v>
      </c>
      <c r="M110" s="35"/>
      <c r="N110" s="54" t="n">
        <f aca="false">'High pensions'!L110</f>
        <v>1312139.57701764</v>
      </c>
      <c r="O110" s="6"/>
      <c r="P110" s="54" t="n">
        <f aca="false">'High pensions'!X110</f>
        <v>20264892.3160201</v>
      </c>
      <c r="Q110" s="35"/>
      <c r="R110" s="54" t="n">
        <f aca="false">'High SIPA income'!G105</f>
        <v>30646559.4451912</v>
      </c>
      <c r="S110" s="35"/>
      <c r="T110" s="54" t="n">
        <f aca="false">'High SIPA income'!J105</f>
        <v>117179776.228095</v>
      </c>
      <c r="U110" s="6"/>
      <c r="V110" s="54" t="n">
        <f aca="false">'High SIPA income'!F105</f>
        <v>209437.269897334</v>
      </c>
      <c r="W110" s="35"/>
      <c r="X110" s="54" t="n">
        <f aca="false">'High SIPA income'!M105</f>
        <v>526046.039541693</v>
      </c>
      <c r="Y110" s="6"/>
      <c r="Z110" s="6" t="n">
        <f aca="false">R110+V110-N110-L110-F110</f>
        <v>-71371.6704556383</v>
      </c>
      <c r="AA110" s="6"/>
      <c r="AB110" s="6" t="n">
        <f aca="false">T110-P110-D110</f>
        <v>-52187307.3166731</v>
      </c>
      <c r="AC110" s="23"/>
      <c r="AD110" s="6"/>
      <c r="AE110" s="6"/>
      <c r="AF110" s="6"/>
      <c r="AG110" s="6" t="n">
        <f aca="false">BF110/100*$AG$37</f>
        <v>8485641951.36382</v>
      </c>
      <c r="AH110" s="36" t="n">
        <f aca="false">(AG110-AG109)/AG109</f>
        <v>0.00378101889841795</v>
      </c>
      <c r="AI110" s="36"/>
      <c r="AJ110" s="36" t="n">
        <f aca="false">AB110/AG110</f>
        <v>-0.00615007180550264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 t="n">
        <f aca="false">workers_and_wage_high!C98</f>
        <v>14230175</v>
      </c>
      <c r="AX110" s="5"/>
      <c r="AY110" s="36" t="n">
        <f aca="false">(AW110-AW109)/AW109</f>
        <v>-0.00237625025676402</v>
      </c>
      <c r="AZ110" s="10" t="n">
        <f aca="false">workers_and_wage_high!B98</f>
        <v>9742.20535078549</v>
      </c>
      <c r="BA110" s="36" t="n">
        <f aca="false">(AZ110-AZ109)/AZ109</f>
        <v>0.00617193521782812</v>
      </c>
      <c r="BB110" s="41"/>
      <c r="BC110" s="41"/>
      <c r="BD110" s="41"/>
      <c r="BE110" s="41"/>
      <c r="BF110" s="5" t="n">
        <f aca="false">BF109*(1+AY110)*(1+BA110)*(1-BE110)</f>
        <v>161.596189170371</v>
      </c>
      <c r="BG110" s="5"/>
      <c r="BH110" s="36" t="n">
        <f aca="false">T117/AG117</f>
        <v>0.0163172050035722</v>
      </c>
      <c r="BI110" s="5"/>
      <c r="BJ110" s="5"/>
      <c r="BK110" s="5"/>
      <c r="BL110" s="5"/>
      <c r="BM110" s="5"/>
      <c r="BN110" s="5"/>
      <c r="BO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5" t="n">
        <f aca="false">'High pensions'!Q111</f>
        <v>149881276.570932</v>
      </c>
      <c r="E111" s="8"/>
      <c r="F111" s="55" t="n">
        <f aca="false">'High pensions'!I111</f>
        <v>27242696.1951629</v>
      </c>
      <c r="G111" s="55" t="n">
        <f aca="false">'High pensions'!K111</f>
        <v>4502759.4612217</v>
      </c>
      <c r="H111" s="55" t="n">
        <f aca="false">'High pensions'!V111</f>
        <v>24772854.0268191</v>
      </c>
      <c r="I111" s="55" t="n">
        <f aca="false">'High pensions'!M111</f>
        <v>139260.60189345</v>
      </c>
      <c r="J111" s="55" t="n">
        <f aca="false">'High pensions'!W111</f>
        <v>766170.743097473</v>
      </c>
      <c r="K111" s="8"/>
      <c r="L111" s="55" t="n">
        <f aca="false">'High pensions'!N111</f>
        <v>2045928.81704013</v>
      </c>
      <c r="M111" s="42"/>
      <c r="N111" s="55" t="n">
        <f aca="false">'High pensions'!L111</f>
        <v>1320886.22609425</v>
      </c>
      <c r="O111" s="8"/>
      <c r="P111" s="55" t="n">
        <f aca="false">'High pensions'!X111</f>
        <v>17883460.6490852</v>
      </c>
      <c r="Q111" s="42"/>
      <c r="R111" s="55" t="n">
        <f aca="false">'High SIPA income'!G106</f>
        <v>36214857.1270043</v>
      </c>
      <c r="S111" s="42"/>
      <c r="T111" s="55" t="n">
        <f aca="false">'High SIPA income'!J106</f>
        <v>138470645.028333</v>
      </c>
      <c r="U111" s="8"/>
      <c r="V111" s="55" t="n">
        <f aca="false">'High SIPA income'!F106</f>
        <v>209109.052449588</v>
      </c>
      <c r="W111" s="42"/>
      <c r="X111" s="55" t="n">
        <f aca="false">'High SIPA income'!M106</f>
        <v>525221.651940671</v>
      </c>
      <c r="Y111" s="8"/>
      <c r="Z111" s="8" t="n">
        <f aca="false">R111+V111-N111-L111-F111</f>
        <v>5814454.9411566</v>
      </c>
      <c r="AA111" s="8"/>
      <c r="AB111" s="8" t="n">
        <f aca="false">T111-P111-D111</f>
        <v>-29294092.191684</v>
      </c>
      <c r="AC111" s="23"/>
      <c r="AD111" s="8"/>
      <c r="AE111" s="8"/>
      <c r="AF111" s="8"/>
      <c r="AG111" s="8" t="n">
        <f aca="false">BF111/100*$AG$37</f>
        <v>8538831992.49676</v>
      </c>
      <c r="AH111" s="43" t="n">
        <f aca="false">(AG111-AG110)/AG110</f>
        <v>0.00626824009754378</v>
      </c>
      <c r="AI111" s="43"/>
      <c r="AJ111" s="43" t="n">
        <f aca="false">AB111/AG111</f>
        <v>-0.00343069078035793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14307893</v>
      </c>
      <c r="AX111" s="7"/>
      <c r="AY111" s="43" t="n">
        <f aca="false">(AW111-AW110)/AW110</f>
        <v>0.00546149291909622</v>
      </c>
      <c r="AZ111" s="11" t="n">
        <f aca="false">workers_and_wage_high!B99</f>
        <v>9750.02215603756</v>
      </c>
      <c r="BA111" s="43" t="n">
        <f aca="false">(AZ111-AZ110)/AZ110</f>
        <v>0.000802365067313882</v>
      </c>
      <c r="BB111" s="48"/>
      <c r="BC111" s="48"/>
      <c r="BD111" s="48"/>
      <c r="BE111" s="48"/>
      <c r="BF111" s="7" t="n">
        <f aca="false">BF110*(1+AY111)*(1+BA111)*(1-BE111)</f>
        <v>162.609112882939</v>
      </c>
      <c r="BG111" s="7"/>
      <c r="BH111" s="43" t="e">
        <f aca="false">T118/AG118</f>
        <v>#DIV/0!</v>
      </c>
      <c r="BI111" s="7"/>
      <c r="BJ111" s="7"/>
      <c r="BK111" s="7"/>
      <c r="BL111" s="7"/>
      <c r="BM111" s="7"/>
      <c r="BN111" s="7"/>
      <c r="BO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5" t="n">
        <f aca="false">'High pensions'!Q112</f>
        <v>150435152.36317</v>
      </c>
      <c r="E112" s="8"/>
      <c r="F112" s="55" t="n">
        <f aca="false">'High pensions'!I112</f>
        <v>27343369.6767546</v>
      </c>
      <c r="G112" s="55" t="n">
        <f aca="false">'High pensions'!K112</f>
        <v>4536802.24537969</v>
      </c>
      <c r="H112" s="55" t="n">
        <f aca="false">'High pensions'!V112</f>
        <v>24960147.3810112</v>
      </c>
      <c r="I112" s="55" t="n">
        <f aca="false">'High pensions'!M112</f>
        <v>140313.47150658</v>
      </c>
      <c r="J112" s="55" t="n">
        <f aca="false">'High pensions'!W112</f>
        <v>771963.321062155</v>
      </c>
      <c r="K112" s="8"/>
      <c r="L112" s="55" t="n">
        <f aca="false">'High pensions'!N112</f>
        <v>1987349.95667045</v>
      </c>
      <c r="M112" s="42"/>
      <c r="N112" s="55" t="n">
        <f aca="false">'High pensions'!L112</f>
        <v>1326569.31273342</v>
      </c>
      <c r="O112" s="8"/>
      <c r="P112" s="55" t="n">
        <f aca="false">'High pensions'!X112</f>
        <v>17610761.3300618</v>
      </c>
      <c r="Q112" s="42"/>
      <c r="R112" s="55" t="n">
        <f aca="false">'High SIPA income'!G107</f>
        <v>31065723.945061</v>
      </c>
      <c r="S112" s="42"/>
      <c r="T112" s="55" t="n">
        <f aca="false">'High SIPA income'!J107</f>
        <v>118782488.023047</v>
      </c>
      <c r="U112" s="8"/>
      <c r="V112" s="55" t="n">
        <f aca="false">'High SIPA income'!F107</f>
        <v>205737.493680547</v>
      </c>
      <c r="W112" s="42"/>
      <c r="X112" s="55" t="n">
        <f aca="false">'High SIPA income'!M107</f>
        <v>516753.268360206</v>
      </c>
      <c r="Y112" s="8"/>
      <c r="Z112" s="8" t="n">
        <f aca="false">R112+V112-N112-L112-F112</f>
        <v>614172.492583089</v>
      </c>
      <c r="AA112" s="8"/>
      <c r="AB112" s="8" t="n">
        <f aca="false">T112-P112-D112</f>
        <v>-49263425.6701855</v>
      </c>
      <c r="AC112" s="23"/>
      <c r="AD112" s="8"/>
      <c r="AE112" s="8"/>
      <c r="AF112" s="8"/>
      <c r="AG112" s="8" t="n">
        <f aca="false">BF112/100*$AG$37</f>
        <v>8580997769.19952</v>
      </c>
      <c r="AH112" s="43" t="n">
        <f aca="false">(AG112-AG111)/AG111</f>
        <v>0.00493811996064659</v>
      </c>
      <c r="AI112" s="43"/>
      <c r="AJ112" s="43" t="n">
        <f aca="false">AB112/AG112</f>
        <v>-0.00574099038307768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 t="n">
        <f aca="false">workers_and_wage_high!C100</f>
        <v>14369749</v>
      </c>
      <c r="AX112" s="7"/>
      <c r="AY112" s="43" t="n">
        <f aca="false">(AW112-AW111)/AW111</f>
        <v>0.00432320817607456</v>
      </c>
      <c r="AZ112" s="11" t="n">
        <f aca="false">workers_and_wage_high!B100</f>
        <v>9755.99175175613</v>
      </c>
      <c r="BA112" s="43" t="n">
        <f aca="false">(AZ112-AZ111)/AZ111</f>
        <v>0.000612264836226432</v>
      </c>
      <c r="BB112" s="48"/>
      <c r="BC112" s="48"/>
      <c r="BD112" s="48"/>
      <c r="BE112" s="48"/>
      <c r="BF112" s="7" t="n">
        <f aca="false">BF111*(1+AY112)*(1+BA112)*(1-BE112)</f>
        <v>163.41209618905</v>
      </c>
      <c r="BG112" s="7"/>
      <c r="BH112" s="43" t="e">
        <f aca="false">T119/AG119</f>
        <v>#DIV/0!</v>
      </c>
      <c r="BI112" s="7"/>
      <c r="BJ112" s="7"/>
      <c r="BK112" s="7"/>
      <c r="BL112" s="7"/>
      <c r="BM112" s="7"/>
      <c r="BN112" s="7"/>
      <c r="BO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5" t="n">
        <f aca="false">'High pensions'!Q113</f>
        <v>151055951.609666</v>
      </c>
      <c r="E113" s="8"/>
      <c r="F113" s="55" t="n">
        <f aca="false">'High pensions'!I113</f>
        <v>27456207.2883455</v>
      </c>
      <c r="G113" s="55" t="n">
        <f aca="false">'High pensions'!K113</f>
        <v>4655866.11814039</v>
      </c>
      <c r="H113" s="55" t="n">
        <f aca="false">'High pensions'!V113</f>
        <v>25615201.6794188</v>
      </c>
      <c r="I113" s="55" t="n">
        <f aca="false">'High pensions'!M113</f>
        <v>143995.85932393</v>
      </c>
      <c r="J113" s="55" t="n">
        <f aca="false">'High pensions'!W113</f>
        <v>792222.73235316</v>
      </c>
      <c r="K113" s="8"/>
      <c r="L113" s="55" t="n">
        <f aca="false">'High pensions'!N113</f>
        <v>1955267.18032584</v>
      </c>
      <c r="M113" s="42"/>
      <c r="N113" s="55" t="n">
        <f aca="false">'High pensions'!L113</f>
        <v>1333450.66762667</v>
      </c>
      <c r="O113" s="8"/>
      <c r="P113" s="55" t="n">
        <f aca="false">'High pensions'!X113</f>
        <v>17482142.8353893</v>
      </c>
      <c r="Q113" s="42"/>
      <c r="R113" s="55" t="n">
        <f aca="false">'High SIPA income'!G108</f>
        <v>36491700.5941595</v>
      </c>
      <c r="S113" s="42"/>
      <c r="T113" s="55" t="n">
        <f aca="false">'High SIPA income'!J108</f>
        <v>139529180.019495</v>
      </c>
      <c r="U113" s="8"/>
      <c r="V113" s="55" t="n">
        <f aca="false">'High SIPA income'!F108</f>
        <v>209444.614569925</v>
      </c>
      <c r="W113" s="42"/>
      <c r="X113" s="55" t="n">
        <f aca="false">'High SIPA income'!M108</f>
        <v>526064.487241714</v>
      </c>
      <c r="Y113" s="8"/>
      <c r="Z113" s="8" t="n">
        <f aca="false">R113+V113-N113-L113-F113</f>
        <v>5956220.07243136</v>
      </c>
      <c r="AA113" s="8"/>
      <c r="AB113" s="8" t="n">
        <f aca="false">T113-P113-D113</f>
        <v>-29008914.4255601</v>
      </c>
      <c r="AC113" s="23"/>
      <c r="AD113" s="8"/>
      <c r="AE113" s="8"/>
      <c r="AF113" s="8"/>
      <c r="AG113" s="8" t="n">
        <f aca="false">BF113/100*$AG$37</f>
        <v>8591791653.81821</v>
      </c>
      <c r="AH113" s="43" t="n">
        <f aca="false">(AG113-AG112)/AG112</f>
        <v>0.00125788223106537</v>
      </c>
      <c r="AI113" s="43" t="n">
        <f aca="false">(AG113-AG109)/AG109</f>
        <v>0.0163376477423086</v>
      </c>
      <c r="AJ113" s="43" t="n">
        <f aca="false">AB113/AG113</f>
        <v>-0.00337635217360845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 t="n">
        <f aca="false">workers_and_wage_high!C101</f>
        <v>14378870</v>
      </c>
      <c r="AX113" s="7"/>
      <c r="AY113" s="43" t="n">
        <f aca="false">(AW113-AW112)/AW112</f>
        <v>0.000634736208683951</v>
      </c>
      <c r="AZ113" s="11" t="n">
        <f aca="false">workers_and_wage_high!B101</f>
        <v>9762.06730283836</v>
      </c>
      <c r="BA113" s="43" t="n">
        <f aca="false">(AZ113-AZ112)/AZ112</f>
        <v>0.00062275073993757</v>
      </c>
      <c r="BB113" s="48"/>
      <c r="BC113" s="48"/>
      <c r="BD113" s="48"/>
      <c r="BE113" s="48"/>
      <c r="BF113" s="7" t="n">
        <f aca="false">BF112*(1+AY113)*(1+BA113)*(1-BE113)</f>
        <v>163.617649361187</v>
      </c>
      <c r="BG113" s="7"/>
      <c r="BH113" s="43" t="e">
        <f aca="false">T120/AG120</f>
        <v>#DIV/0!</v>
      </c>
      <c r="BI113" s="7"/>
      <c r="BJ113" s="7"/>
      <c r="BK113" s="7"/>
      <c r="BL113" s="7"/>
      <c r="BM113" s="7"/>
      <c r="BN113" s="7"/>
      <c r="BO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4" t="n">
        <f aca="false">'High pensions'!Q114</f>
        <v>151035834.459464</v>
      </c>
      <c r="E114" s="6"/>
      <c r="F114" s="54" t="n">
        <f aca="false">'High pensions'!I114</f>
        <v>27452550.7581651</v>
      </c>
      <c r="G114" s="54" t="n">
        <f aca="false">'High pensions'!K114</f>
        <v>4720223.27033537</v>
      </c>
      <c r="H114" s="54" t="n">
        <f aca="false">'High pensions'!V114</f>
        <v>25969275.7423658</v>
      </c>
      <c r="I114" s="54" t="n">
        <f aca="false">'High pensions'!M114</f>
        <v>145986.286711411</v>
      </c>
      <c r="J114" s="54" t="n">
        <f aca="false">'High pensions'!W114</f>
        <v>803173.476568055</v>
      </c>
      <c r="K114" s="6"/>
      <c r="L114" s="54" t="n">
        <f aca="false">'High pensions'!N114</f>
        <v>2384496.40412826</v>
      </c>
      <c r="M114" s="35"/>
      <c r="N114" s="54" t="n">
        <f aca="false">'High pensions'!L114</f>
        <v>1333960.78573269</v>
      </c>
      <c r="O114" s="6"/>
      <c r="P114" s="54" t="n">
        <f aca="false">'High pensions'!X114</f>
        <v>19712221.8374801</v>
      </c>
      <c r="Q114" s="35"/>
      <c r="R114" s="54" t="n">
        <f aca="false">'High SIPA income'!G109</f>
        <v>31198470.3707318</v>
      </c>
      <c r="S114" s="35"/>
      <c r="T114" s="54" t="n">
        <f aca="false">'High SIPA income'!J109</f>
        <v>119290055.486957</v>
      </c>
      <c r="U114" s="6"/>
      <c r="V114" s="54" t="n">
        <f aca="false">'High SIPA income'!F109</f>
        <v>213142.356430152</v>
      </c>
      <c r="W114" s="35"/>
      <c r="X114" s="54" t="n">
        <f aca="false">'High SIPA income'!M109</f>
        <v>535352.148706044</v>
      </c>
      <c r="Y114" s="6"/>
      <c r="Z114" s="6" t="n">
        <f aca="false">R114+V114-N114-L114-F114</f>
        <v>240604.77913586</v>
      </c>
      <c r="AA114" s="6"/>
      <c r="AB114" s="6" t="n">
        <f aca="false">T114-P114-D114</f>
        <v>-51458000.8099869</v>
      </c>
      <c r="AC114" s="23"/>
      <c r="AD114" s="6"/>
      <c r="AE114" s="6"/>
      <c r="AF114" s="6"/>
      <c r="AG114" s="6" t="n">
        <f aca="false">BF114/100*$AG$37</f>
        <v>8628999847.76252</v>
      </c>
      <c r="AH114" s="36" t="n">
        <f aca="false">(AG114-AG113)/AG113</f>
        <v>0.00433066762364701</v>
      </c>
      <c r="AI114" s="36"/>
      <c r="AJ114" s="36" t="n">
        <f aca="false">AB114/AG114</f>
        <v>-0.00596337950142968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 t="n">
        <f aca="false">workers_and_wage_high!C102</f>
        <v>14388816</v>
      </c>
      <c r="AX114" s="5"/>
      <c r="AY114" s="36" t="n">
        <f aca="false">(AW114-AW113)/AW113</f>
        <v>0.000691709431965099</v>
      </c>
      <c r="AZ114" s="10" t="n">
        <f aca="false">workers_and_wage_high!B102</f>
        <v>9797.56650248655</v>
      </c>
      <c r="BA114" s="36" t="n">
        <f aca="false">(AZ114-AZ113)/AZ113</f>
        <v>0.00363644282987763</v>
      </c>
      <c r="BB114" s="41"/>
      <c r="BC114" s="41"/>
      <c r="BD114" s="41"/>
      <c r="BE114" s="41"/>
      <c r="BF114" s="5" t="n">
        <f aca="false">BF113*(1+AY114)*(1+BA114)*(1-BE114)</f>
        <v>164.326223017933</v>
      </c>
      <c r="BG114" s="5"/>
      <c r="BH114" s="36" t="e">
        <f aca="false">T121/AG121</f>
        <v>#DIV/0!</v>
      </c>
      <c r="BI114" s="5"/>
      <c r="BJ114" s="5"/>
      <c r="BK114" s="5"/>
      <c r="BL114" s="5"/>
      <c r="BM114" s="5"/>
      <c r="BN114" s="5"/>
      <c r="BO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5" t="n">
        <f aca="false">'High pensions'!Q115</f>
        <v>151714433.647716</v>
      </c>
      <c r="E115" s="8"/>
      <c r="F115" s="55" t="n">
        <f aca="false">'High pensions'!I115</f>
        <v>27575894.1933613</v>
      </c>
      <c r="G115" s="55" t="n">
        <f aca="false">'High pensions'!K115</f>
        <v>4785199.42427473</v>
      </c>
      <c r="H115" s="55" t="n">
        <f aca="false">'High pensions'!V115</f>
        <v>26326755.3702754</v>
      </c>
      <c r="I115" s="55" t="n">
        <f aca="false">'High pensions'!M115</f>
        <v>147995.85848272</v>
      </c>
      <c r="J115" s="55" t="n">
        <f aca="false">'High pensions'!W115</f>
        <v>814229.547534272</v>
      </c>
      <c r="K115" s="8"/>
      <c r="L115" s="55" t="n">
        <f aca="false">'High pensions'!N115</f>
        <v>1955373.92237762</v>
      </c>
      <c r="M115" s="42"/>
      <c r="N115" s="55" t="n">
        <f aca="false">'High pensions'!L115</f>
        <v>1341869.49956988</v>
      </c>
      <c r="O115" s="8"/>
      <c r="P115" s="55" t="n">
        <f aca="false">'High pensions'!X115</f>
        <v>17529014.649798</v>
      </c>
      <c r="Q115" s="42"/>
      <c r="R115" s="55" t="n">
        <f aca="false">'High SIPA income'!G110</f>
        <v>36989409.4731829</v>
      </c>
      <c r="S115" s="42"/>
      <c r="T115" s="55" t="n">
        <f aca="false">'High SIPA income'!J110</f>
        <v>141432213.055716</v>
      </c>
      <c r="U115" s="8"/>
      <c r="V115" s="55" t="n">
        <f aca="false">'High SIPA income'!F110</f>
        <v>215130.251390746</v>
      </c>
      <c r="W115" s="42"/>
      <c r="X115" s="55" t="n">
        <f aca="false">'High SIPA income'!M110</f>
        <v>540345.167721036</v>
      </c>
      <c r="Y115" s="8"/>
      <c r="Z115" s="8" t="n">
        <f aca="false">R115+V115-N115-L115-F115</f>
        <v>6331402.10926487</v>
      </c>
      <c r="AA115" s="8"/>
      <c r="AB115" s="8" t="n">
        <f aca="false">T115-P115-D115</f>
        <v>-27811235.2417987</v>
      </c>
      <c r="AC115" s="23"/>
      <c r="AD115" s="8"/>
      <c r="AE115" s="8"/>
      <c r="AF115" s="8"/>
      <c r="AG115" s="8" t="n">
        <f aca="false">BF115/100*$AG$37</f>
        <v>8699005461.20455</v>
      </c>
      <c r="AH115" s="43" t="n">
        <f aca="false">(AG115-AG114)/AG114</f>
        <v>0.00811283053390948</v>
      </c>
      <c r="AI115" s="43"/>
      <c r="AJ115" s="43" t="n">
        <f aca="false">AB115/AG115</f>
        <v>-0.00319705917714732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14457416</v>
      </c>
      <c r="AX115" s="7"/>
      <c r="AY115" s="43" t="n">
        <f aca="false">(AW115-AW114)/AW114</f>
        <v>0.00476759171845689</v>
      </c>
      <c r="AZ115" s="11" t="n">
        <f aca="false">workers_and_wage_high!B103</f>
        <v>9830.18618491982</v>
      </c>
      <c r="BA115" s="43" t="n">
        <f aca="false">(AZ115-AZ114)/AZ114</f>
        <v>0.00332936575883313</v>
      </c>
      <c r="BB115" s="48"/>
      <c r="BC115" s="48"/>
      <c r="BD115" s="48"/>
      <c r="BE115" s="48"/>
      <c r="BF115" s="7" t="n">
        <f aca="false">BF114*(1+AY115)*(1+BA115)*(1-BE115)</f>
        <v>165.659373817555</v>
      </c>
      <c r="BG115" s="7"/>
      <c r="BH115" s="43" t="e">
        <f aca="false">T122/AG122</f>
        <v>#DIV/0!</v>
      </c>
      <c r="BI115" s="7"/>
      <c r="BJ115" s="7"/>
      <c r="BK115" s="7"/>
      <c r="BL115" s="7"/>
      <c r="BM115" s="7"/>
      <c r="BN115" s="7"/>
      <c r="BO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5" t="n">
        <f aca="false">'High pensions'!Q116</f>
        <v>152776324.000061</v>
      </c>
      <c r="E116" s="8"/>
      <c r="F116" s="55" t="n">
        <f aca="false">'High pensions'!I116</f>
        <v>27768905.3347349</v>
      </c>
      <c r="G116" s="55" t="n">
        <f aca="false">'High pensions'!K116</f>
        <v>4855337.44425017</v>
      </c>
      <c r="H116" s="55" t="n">
        <f aca="false">'High pensions'!V116</f>
        <v>26712634.0621188</v>
      </c>
      <c r="I116" s="55" t="n">
        <f aca="false">'High pensions'!M116</f>
        <v>150165.07559537</v>
      </c>
      <c r="J116" s="55" t="n">
        <f aca="false">'High pensions'!W116</f>
        <v>826163.940065548</v>
      </c>
      <c r="K116" s="8"/>
      <c r="L116" s="55" t="n">
        <f aca="false">'High pensions'!N116</f>
        <v>1920593.84510124</v>
      </c>
      <c r="M116" s="42"/>
      <c r="N116" s="55" t="n">
        <f aca="false">'High pensions'!L116</f>
        <v>1352373.17422173</v>
      </c>
      <c r="O116" s="8"/>
      <c r="P116" s="55" t="n">
        <f aca="false">'High pensions'!X116</f>
        <v>17406328.7823227</v>
      </c>
      <c r="Q116" s="42"/>
      <c r="R116" s="55" t="n">
        <f aca="false">'High SIPA income'!G111</f>
        <v>31648283.7989653</v>
      </c>
      <c r="S116" s="42"/>
      <c r="T116" s="55" t="n">
        <f aca="false">'High SIPA income'!J111</f>
        <v>121009956.115903</v>
      </c>
      <c r="U116" s="8"/>
      <c r="V116" s="55" t="n">
        <f aca="false">'High SIPA income'!F111</f>
        <v>213769.242169921</v>
      </c>
      <c r="W116" s="42"/>
      <c r="X116" s="55" t="n">
        <f aca="false">'High SIPA income'!M111</f>
        <v>536926.70494817</v>
      </c>
      <c r="Y116" s="8"/>
      <c r="Z116" s="8" t="n">
        <f aca="false">R116+V116-N116-L116-F116</f>
        <v>820180.687077273</v>
      </c>
      <c r="AA116" s="8"/>
      <c r="AB116" s="8" t="n">
        <f aca="false">T116-P116-D116</f>
        <v>-49172696.6664812</v>
      </c>
      <c r="AC116" s="23"/>
      <c r="AD116" s="8"/>
      <c r="AE116" s="8"/>
      <c r="AF116" s="8"/>
      <c r="AG116" s="8" t="n">
        <f aca="false">BF116/100*$AG$37</f>
        <v>8729577628.45161</v>
      </c>
      <c r="AH116" s="43" t="n">
        <f aca="false">(AG116-AG115)/AG115</f>
        <v>0.00351444396527982</v>
      </c>
      <c r="AI116" s="43"/>
      <c r="AJ116" s="43" t="n">
        <f aca="false">AB116/AG116</f>
        <v>-0.00563288383005113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 t="n">
        <f aca="false">workers_and_wage_high!C104</f>
        <v>14446485</v>
      </c>
      <c r="AX116" s="7"/>
      <c r="AY116" s="43" t="n">
        <f aca="false">(AW116-AW115)/AW115</f>
        <v>-0.000756082553064808</v>
      </c>
      <c r="AZ116" s="11" t="n">
        <f aca="false">workers_and_wage_high!B104</f>
        <v>9872.1980201184</v>
      </c>
      <c r="BA116" s="43" t="n">
        <f aca="false">(AZ116-AZ115)/AZ115</f>
        <v>0.00427375783207741</v>
      </c>
      <c r="BB116" s="48"/>
      <c r="BC116" s="48"/>
      <c r="BD116" s="48"/>
      <c r="BE116" s="48"/>
      <c r="BF116" s="7" t="n">
        <f aca="false">BF115*(1+AY116)*(1+BA116)*(1-BE116)</f>
        <v>166.24157440416</v>
      </c>
      <c r="BG116" s="7"/>
      <c r="BH116" s="43" t="e">
        <f aca="false">T123/AG123</f>
        <v>#DIV/0!</v>
      </c>
      <c r="BI116" s="7"/>
      <c r="BJ116" s="7"/>
      <c r="BK116" s="7"/>
      <c r="BL116" s="7"/>
      <c r="BM116" s="7"/>
      <c r="BN116" s="7"/>
      <c r="BO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5" t="n">
        <f aca="false">'High pensions'!Q117</f>
        <v>154895023.082498</v>
      </c>
      <c r="E117" s="8"/>
      <c r="F117" s="55" t="n">
        <f aca="false">'High pensions'!I117</f>
        <v>28154003.9724857</v>
      </c>
      <c r="G117" s="55" t="n">
        <f aca="false">'High pensions'!K117</f>
        <v>4892745.16254063</v>
      </c>
      <c r="H117" s="55" t="n">
        <f aca="false">'High pensions'!V117</f>
        <v>26918440.2910917</v>
      </c>
      <c r="I117" s="55" t="n">
        <f aca="false">'High pensions'!M117</f>
        <v>151322.01533631</v>
      </c>
      <c r="J117" s="55" t="n">
        <f aca="false">'High pensions'!W117</f>
        <v>832529.081167791</v>
      </c>
      <c r="K117" s="8"/>
      <c r="L117" s="55" t="n">
        <f aca="false">'High pensions'!N117</f>
        <v>1877222.4811572</v>
      </c>
      <c r="M117" s="42"/>
      <c r="N117" s="55" t="n">
        <f aca="false">'High pensions'!L117</f>
        <v>1373800.19518709</v>
      </c>
      <c r="O117" s="8"/>
      <c r="P117" s="55" t="n">
        <f aca="false">'High pensions'!X117</f>
        <v>17299159.7159965</v>
      </c>
      <c r="Q117" s="42"/>
      <c r="R117" s="55" t="n">
        <f aca="false">'High SIPA income'!G112</f>
        <v>37456147.6112771</v>
      </c>
      <c r="S117" s="42"/>
      <c r="T117" s="55" t="n">
        <f aca="false">'High SIPA income'!J112</f>
        <v>143216826.779707</v>
      </c>
      <c r="U117" s="8"/>
      <c r="V117" s="55" t="n">
        <f aca="false">'High SIPA income'!F112</f>
        <v>209067.743482865</v>
      </c>
      <c r="W117" s="42"/>
      <c r="X117" s="55" t="n">
        <f aca="false">'High SIPA income'!M112</f>
        <v>525117.895725969</v>
      </c>
      <c r="Y117" s="8"/>
      <c r="Z117" s="8" t="n">
        <f aca="false">R117+V117-N117-L117-F117</f>
        <v>6260188.70593</v>
      </c>
      <c r="AA117" s="8"/>
      <c r="AB117" s="8" t="n">
        <f aca="false">T117-P117-D117</f>
        <v>-28977356.0187879</v>
      </c>
      <c r="AC117" s="23"/>
      <c r="AD117" s="8"/>
      <c r="AE117" s="8"/>
      <c r="AF117" s="8"/>
      <c r="AG117" s="8" t="n">
        <f aca="false">BF117/100*$AG$37</f>
        <v>8777044031.03066</v>
      </c>
      <c r="AH117" s="43" t="n">
        <f aca="false">(AG117-AG116)/AG116</f>
        <v>0.00543742258781673</v>
      </c>
      <c r="AI117" s="43" t="n">
        <f aca="false">(AG117-AG113)/AG113</f>
        <v>0.0215615537104094</v>
      </c>
      <c r="AJ117" s="43" t="n">
        <f aca="false">AB117/AG117</f>
        <v>-0.00330149375078219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 t="n">
        <f aca="false">workers_and_wage_high!C105</f>
        <v>14484437</v>
      </c>
      <c r="AX117" s="7"/>
      <c r="AY117" s="43" t="n">
        <f aca="false">(AW117-AW116)/AW116</f>
        <v>0.00262707502897764</v>
      </c>
      <c r="AZ117" s="11" t="n">
        <f aca="false">workers_and_wage_high!B105</f>
        <v>9899.86963232318</v>
      </c>
      <c r="BA117" s="43" t="n">
        <f aca="false">(AZ117-AZ116)/AZ116</f>
        <v>0.00280298390980292</v>
      </c>
      <c r="BB117" s="48"/>
      <c r="BC117" s="48"/>
      <c r="BD117" s="48"/>
      <c r="BE117" s="48"/>
      <c r="BF117" s="7" t="n">
        <f aca="false">BF116*(1+AY117)*(1+BA117)*(1-BE117)</f>
        <v>167.145500095859</v>
      </c>
      <c r="BG117" s="7"/>
      <c r="BH117" s="43" t="e">
        <f aca="false">T124/AG124</f>
        <v>#DIV/0!</v>
      </c>
      <c r="BI117" s="7"/>
      <c r="BJ117" s="7"/>
      <c r="BK117" s="7"/>
      <c r="BL117" s="7"/>
      <c r="BM117" s="7"/>
      <c r="BN117" s="7"/>
      <c r="BO117" s="7"/>
    </row>
    <row r="118" customFormat="false" ht="12.8" hidden="false" customHeight="false" outlineLevel="0" collapsed="false">
      <c r="AZ118" s="0" t="n">
        <f aca="false">AZ117/AZ14*100</f>
        <v>154.328841678126</v>
      </c>
    </row>
    <row r="119" customFormat="false" ht="12.8" hidden="false" customHeight="false" outlineLevel="0" collapsed="false">
      <c r="AI119" s="26" t="n">
        <f aca="false">AVERAGE(AI29:AI117)</f>
        <v>0.0268134264639184</v>
      </c>
      <c r="BF119" s="0" t="s">
        <v>60</v>
      </c>
    </row>
    <row r="120" customFormat="false" ht="12.8" hidden="false" customHeight="false" outlineLevel="0" collapsed="false">
      <c r="AI120" s="26" t="n">
        <f aca="false">'Central scenario'!AI119</f>
        <v>0.01449720814272</v>
      </c>
      <c r="AJ120" s="26" t="n">
        <f aca="false">AI119-AI120</f>
        <v>0.0123162183211984</v>
      </c>
    </row>
    <row r="121" customFormat="false" ht="12.8" hidden="false" customHeight="false" outlineLevel="0" collapsed="false">
      <c r="AI121" s="26" t="n">
        <f aca="false">'Low scenario'!AH119</f>
        <v>0.00013664657067058</v>
      </c>
      <c r="AJ121" s="26" t="n">
        <f aca="false">AI120-AI121</f>
        <v>0.0143605615720494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8.875" defaultRowHeight="12.8" zeroHeight="false" outlineLevelRow="0" outlineLevelCol="0"/>
  <sheetData>
    <row r="1" customFormat="false" ht="12.8" hidden="false" customHeight="false" outlineLevel="0" collapsed="false">
      <c r="B1" s="0" t="s">
        <v>61</v>
      </c>
      <c r="E1" s="0" t="s">
        <v>62</v>
      </c>
      <c r="G1" s="0" t="s">
        <v>63</v>
      </c>
    </row>
    <row r="3" customFormat="false" ht="58.75" hidden="false" customHeight="true" outlineLevel="0" collapsed="false">
      <c r="B3" s="18" t="s">
        <v>64</v>
      </c>
      <c r="C3" s="18" t="s">
        <v>65</v>
      </c>
      <c r="D3" s="18" t="s">
        <v>66</v>
      </c>
      <c r="E3" s="18" t="s">
        <v>67</v>
      </c>
      <c r="F3" s="18" t="s">
        <v>68</v>
      </c>
      <c r="G3" s="18" t="s">
        <v>69</v>
      </c>
    </row>
    <row r="4" customFormat="false" ht="12.8" hidden="false" customHeight="false" outlineLevel="0" collapsed="false">
      <c r="A4" s="20"/>
      <c r="B4" s="20"/>
      <c r="C4" s="20"/>
    </row>
    <row r="5" customFormat="false" ht="12.8" hidden="false" customHeight="false" outlineLevel="0" collapsed="false">
      <c r="A5" s="20" t="n">
        <v>2014</v>
      </c>
      <c r="B5" s="25" t="n">
        <f aca="false">'Central scenario'!AL3</f>
        <v>-0.0196925047215125</v>
      </c>
      <c r="C5" s="25" t="n">
        <f aca="false">'Central scenario'!BO3</f>
        <v>-0.0196925047215125</v>
      </c>
      <c r="D5" s="26" t="n">
        <f aca="false">'Low scenario'!AK3</f>
        <v>-0.0207644505662547</v>
      </c>
      <c r="E5" s="26" t="n">
        <f aca="false">'Low scenario'!BI3</f>
        <v>-0.0207644505662547</v>
      </c>
      <c r="F5" s="26" t="n">
        <f aca="false">'High scenario'!AL3</f>
        <v>-0.0196925047215125</v>
      </c>
      <c r="G5" s="26" t="n">
        <f aca="false">'High scenario'!BN3</f>
        <v>-0.0196925047215125</v>
      </c>
    </row>
    <row r="6" customFormat="false" ht="12.8" hidden="false" customHeight="false" outlineLevel="0" collapsed="false">
      <c r="A6" s="20" t="n">
        <v>2015</v>
      </c>
      <c r="B6" s="25" t="n">
        <f aca="false">'Central scenario'!AL4</f>
        <v>-0.032874367663993</v>
      </c>
      <c r="C6" s="25" t="n">
        <f aca="false">'Central scenario'!BO4</f>
        <v>-0.032874367663993</v>
      </c>
      <c r="D6" s="26" t="n">
        <f aca="false">'Low scenario'!AK4</f>
        <v>-0.0317396921721655</v>
      </c>
      <c r="E6" s="26" t="n">
        <f aca="false">'Low scenario'!BI4</f>
        <v>-0.0317396921721655</v>
      </c>
      <c r="F6" s="26" t="n">
        <f aca="false">'High scenario'!AL4</f>
        <v>-0.0328674289420158</v>
      </c>
      <c r="G6" s="26" t="n">
        <f aca="false">'High scenario'!BN4</f>
        <v>-0.0328674289420158</v>
      </c>
    </row>
    <row r="7" customFormat="false" ht="12.8" hidden="false" customHeight="false" outlineLevel="0" collapsed="false">
      <c r="A7" s="20" t="n">
        <v>2016</v>
      </c>
      <c r="B7" s="25" t="n">
        <f aca="false">'Central scenario'!AL5</f>
        <v>-0.0327697671041841</v>
      </c>
      <c r="C7" s="25" t="n">
        <f aca="false">'Central scenario'!BO5</f>
        <v>-0.0328097350766333</v>
      </c>
      <c r="D7" s="26" t="n">
        <f aca="false">'Low scenario'!AK5</f>
        <v>-0.0309054172056124</v>
      </c>
      <c r="E7" s="26" t="n">
        <f aca="false">'Low scenario'!BI5</f>
        <v>-0.0309431118504534</v>
      </c>
      <c r="F7" s="26" t="n">
        <f aca="false">'High scenario'!AL5</f>
        <v>-0.0327680314743077</v>
      </c>
      <c r="G7" s="26" t="n">
        <f aca="false">'High scenario'!BN5</f>
        <v>-0.032807999446757</v>
      </c>
    </row>
    <row r="8" customFormat="false" ht="12.8" hidden="false" customHeight="false" outlineLevel="0" collapsed="false">
      <c r="A8" s="20" t="n">
        <v>2017</v>
      </c>
      <c r="B8" s="25" t="n">
        <f aca="false">'Central scenario'!AL6</f>
        <v>-0.0365702872794049</v>
      </c>
      <c r="C8" s="25" t="n">
        <f aca="false">'Central scenario'!BO6</f>
        <v>-0.0371139019385177</v>
      </c>
      <c r="D8" s="26" t="n">
        <f aca="false">'Low scenario'!AK6</f>
        <v>-0.0343189831092725</v>
      </c>
      <c r="E8" s="26" t="n">
        <f aca="false">'Low scenario'!BI6</f>
        <v>-0.0348292205067652</v>
      </c>
      <c r="F8" s="26" t="n">
        <f aca="false">'High scenario'!AL6</f>
        <v>-0.0365591602545875</v>
      </c>
      <c r="G8" s="26" t="n">
        <f aca="false">'High scenario'!BN6</f>
        <v>-0.0371027749137004</v>
      </c>
    </row>
    <row r="9" customFormat="false" ht="12.8" hidden="false" customHeight="false" outlineLevel="0" collapsed="false">
      <c r="A9" s="20" t="n">
        <f aca="false">A8+1</f>
        <v>2018</v>
      </c>
      <c r="B9" s="25" t="n">
        <f aca="false">'Central scenario'!AL7</f>
        <v>-0.0358092776478131</v>
      </c>
      <c r="C9" s="25" t="n">
        <f aca="false">'Central scenario'!BO7</f>
        <v>-0.0367610243865964</v>
      </c>
      <c r="D9" s="26" t="n">
        <f aca="false">'Low scenario'!AK7</f>
        <v>-0.03220144225182</v>
      </c>
      <c r="E9" s="26" t="n">
        <f aca="false">'Low scenario'!BI7</f>
        <v>-0.0330584011559303</v>
      </c>
      <c r="F9" s="26" t="n">
        <f aca="false">'High scenario'!AL7</f>
        <v>-0.0366169480848828</v>
      </c>
      <c r="G9" s="26" t="n">
        <f aca="false">'High scenario'!BN7</f>
        <v>-0.0375686948236661</v>
      </c>
    </row>
    <row r="10" customFormat="false" ht="12.8" hidden="false" customHeight="false" outlineLevel="0" collapsed="false">
      <c r="A10" s="20" t="n">
        <f aca="false">A9+1</f>
        <v>2019</v>
      </c>
      <c r="B10" s="25" t="n">
        <f aca="false">'Central scenario'!AL8</f>
        <v>-0.0350754106814416</v>
      </c>
      <c r="C10" s="25" t="n">
        <f aca="false">'Central scenario'!BO8</f>
        <v>-0.0359312975298596</v>
      </c>
      <c r="D10" s="26" t="n">
        <f aca="false">'Low scenario'!AK8</f>
        <v>-0.0302948962432554</v>
      </c>
      <c r="E10" s="26" t="n">
        <f aca="false">'Low scenario'!BI8</f>
        <v>-0.0310292966306721</v>
      </c>
      <c r="F10" s="26" t="n">
        <f aca="false">'High scenario'!AL8</f>
        <v>-0.0353788942071458</v>
      </c>
      <c r="G10" s="26" t="n">
        <f aca="false">'High scenario'!BN8</f>
        <v>-0.036228001117472</v>
      </c>
    </row>
    <row r="11" customFormat="false" ht="12.8" hidden="false" customHeight="false" outlineLevel="0" collapsed="false">
      <c r="A11" s="20" t="n">
        <f aca="false">A10+1</f>
        <v>2020</v>
      </c>
      <c r="B11" s="25" t="n">
        <f aca="false">'Central scenario'!AL9</f>
        <v>-0.0324696439624981</v>
      </c>
      <c r="C11" s="25" t="n">
        <f aca="false">'Central scenario'!BO9</f>
        <v>-0.0335866775145485</v>
      </c>
      <c r="D11" s="26" t="n">
        <f aca="false">'Low scenario'!AK9</f>
        <v>-0.0289389884651013</v>
      </c>
      <c r="E11" s="26" t="n">
        <f aca="false">'Low scenario'!BI9</f>
        <v>-0.0298913635273967</v>
      </c>
      <c r="F11" s="26" t="n">
        <f aca="false">'High scenario'!AL9</f>
        <v>-0.0306247323118225</v>
      </c>
      <c r="G11" s="26" t="n">
        <f aca="false">'High scenario'!BN9</f>
        <v>-0.0317222150292202</v>
      </c>
    </row>
    <row r="12" customFormat="false" ht="12.8" hidden="false" customHeight="false" outlineLevel="0" collapsed="false">
      <c r="A12" s="20" t="n">
        <f aca="false">A11+1</f>
        <v>2021</v>
      </c>
      <c r="B12" s="25" t="n">
        <f aca="false">'Central scenario'!AL10</f>
        <v>-0.039122021790782</v>
      </c>
      <c r="C12" s="25" t="n">
        <f aca="false">'Central scenario'!BO10</f>
        <v>-0.0406906282882707</v>
      </c>
      <c r="D12" s="26" t="n">
        <f aca="false">'Low scenario'!AK10</f>
        <v>-0.0365769790989616</v>
      </c>
      <c r="E12" s="26" t="n">
        <f aca="false">'Low scenario'!BI10</f>
        <v>-0.0379600831081709</v>
      </c>
      <c r="F12" s="26" t="n">
        <f aca="false">'High scenario'!AL10</f>
        <v>-0.0358473866385222</v>
      </c>
      <c r="G12" s="26" t="n">
        <f aca="false">'High scenario'!BN10</f>
        <v>-0.0374102765802807</v>
      </c>
    </row>
    <row r="13" customFormat="false" ht="12.8" hidden="false" customHeight="false" outlineLevel="0" collapsed="false">
      <c r="A13" s="20" t="n">
        <f aca="false">A12+1</f>
        <v>2022</v>
      </c>
      <c r="B13" s="25" t="n">
        <f aca="false">'Central scenario'!AL11</f>
        <v>-0.0416022197130479</v>
      </c>
      <c r="C13" s="25" t="n">
        <f aca="false">'Central scenario'!BO11</f>
        <v>-0.0435380670499812</v>
      </c>
      <c r="D13" s="26" t="n">
        <f aca="false">'Low scenario'!AK11</f>
        <v>-0.0395121988166899</v>
      </c>
      <c r="E13" s="26" t="n">
        <f aca="false">'Low scenario'!BI11</f>
        <v>-0.0412130367006573</v>
      </c>
      <c r="F13" s="26" t="n">
        <f aca="false">'High scenario'!AL11</f>
        <v>-0.0373490856989927</v>
      </c>
      <c r="G13" s="26" t="n">
        <f aca="false">'High scenario'!BN11</f>
        <v>-0.0393271058196459</v>
      </c>
    </row>
    <row r="14" customFormat="false" ht="12.8" hidden="false" customHeight="false" outlineLevel="0" collapsed="false">
      <c r="A14" s="20" t="n">
        <f aca="false">A13+1</f>
        <v>2023</v>
      </c>
      <c r="B14" s="25" t="n">
        <f aca="false">'Central scenario'!AL12</f>
        <v>-0.0448682682808476</v>
      </c>
      <c r="C14" s="25" t="n">
        <f aca="false">'Central scenario'!BO12</f>
        <v>-0.0472110830872565</v>
      </c>
      <c r="D14" s="26" t="n">
        <f aca="false">'Low scenario'!AK12</f>
        <v>-0.0434434651593406</v>
      </c>
      <c r="E14" s="26" t="n">
        <f aca="false">'Low scenario'!BI12</f>
        <v>-0.0455235741684022</v>
      </c>
      <c r="F14" s="26" t="n">
        <f aca="false">'High scenario'!AL12</f>
        <v>-0.0404458448150072</v>
      </c>
      <c r="G14" s="26" t="n">
        <f aca="false">'High scenario'!BN12</f>
        <v>-0.0428356941100102</v>
      </c>
    </row>
    <row r="15" customFormat="false" ht="12.8" hidden="false" customHeight="false" outlineLevel="0" collapsed="false">
      <c r="A15" s="32" t="n">
        <f aca="false">A14+1</f>
        <v>2024</v>
      </c>
      <c r="B15" s="33" t="n">
        <f aca="false">'Central scenario'!AL13</f>
        <v>-0.0461635445541264</v>
      </c>
      <c r="C15" s="33" t="n">
        <f aca="false">'Central scenario'!BO13</f>
        <v>-0.0489128605513385</v>
      </c>
      <c r="D15" s="26" t="n">
        <f aca="false">'Low scenario'!AK13</f>
        <v>-0.0447580094885372</v>
      </c>
      <c r="E15" s="26" t="n">
        <f aca="false">'Low scenario'!BI13</f>
        <v>-0.0471782783687818</v>
      </c>
      <c r="F15" s="26" t="n">
        <f aca="false">'High scenario'!AL13</f>
        <v>-0.0401815848959193</v>
      </c>
      <c r="G15" s="26" t="n">
        <f aca="false">'High scenario'!BN13</f>
        <v>-0.0428362150446848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-0.047264214448529</v>
      </c>
      <c r="C16" s="38" t="n">
        <f aca="false">'Central scenario'!BO14</f>
        <v>-0.0509650354034177</v>
      </c>
      <c r="D16" s="26" t="n">
        <f aca="false">'Low scenario'!AK14</f>
        <v>-0.0472515862791159</v>
      </c>
      <c r="E16" s="26" t="n">
        <f aca="false">'Low scenario'!BI14</f>
        <v>-0.05059551490257</v>
      </c>
      <c r="F16" s="26" t="n">
        <f aca="false">'High scenario'!AL14</f>
        <v>-0.0393513954050684</v>
      </c>
      <c r="G16" s="26" t="n">
        <f aca="false">'High scenario'!BN14</f>
        <v>-0.0428492159779234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-0.0472431579453397</v>
      </c>
      <c r="C17" s="45" t="n">
        <f aca="false">'Central scenario'!BO15</f>
        <v>-0.0520299959413446</v>
      </c>
      <c r="D17" s="26" t="n">
        <f aca="false">'Low scenario'!AK15</f>
        <v>-0.0479718461964526</v>
      </c>
      <c r="E17" s="26" t="n">
        <f aca="false">'Low scenario'!BI15</f>
        <v>-0.052412982689716</v>
      </c>
      <c r="F17" s="26" t="n">
        <f aca="false">'High scenario'!AL15</f>
        <v>-0.0370230761449796</v>
      </c>
      <c r="G17" s="26" t="n">
        <f aca="false">'High scenario'!BN15</f>
        <v>-0.0416212227330894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-0.0455843247707627</v>
      </c>
      <c r="C18" s="45" t="n">
        <f aca="false">'Central scenario'!BO16</f>
        <v>-0.0511695789036116</v>
      </c>
      <c r="D18" s="26" t="n">
        <f aca="false">'Low scenario'!AK16</f>
        <v>-0.0485098028322653</v>
      </c>
      <c r="E18" s="26" t="n">
        <f aca="false">'Low scenario'!BI16</f>
        <v>-0.0538585204902752</v>
      </c>
      <c r="F18" s="26" t="n">
        <f aca="false">'High scenario'!AL16</f>
        <v>-0.0354547915328313</v>
      </c>
      <c r="G18" s="26" t="n">
        <f aca="false">'High scenario'!BN16</f>
        <v>-0.0407337484896137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-0.0435313480202907</v>
      </c>
      <c r="C19" s="45" t="n">
        <f aca="false">'Central scenario'!BO17</f>
        <v>-0.0499211562177215</v>
      </c>
      <c r="D19" s="26" t="n">
        <f aca="false">'Low scenario'!AK17</f>
        <v>-0.0486842612988188</v>
      </c>
      <c r="E19" s="26" t="n">
        <f aca="false">'Low scenario'!BI17</f>
        <v>-0.0550389428375082</v>
      </c>
      <c r="F19" s="26" t="n">
        <f aca="false">'High scenario'!AL17</f>
        <v>-0.0323800606476816</v>
      </c>
      <c r="G19" s="26" t="n">
        <f aca="false">'High scenario'!BN17</f>
        <v>-0.0384848565200637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-0.0423370704304637</v>
      </c>
      <c r="C20" s="38" t="n">
        <f aca="false">'Central scenario'!BO18</f>
        <v>-0.0497246268849198</v>
      </c>
      <c r="D20" s="26" t="n">
        <f aca="false">'Low scenario'!AK18</f>
        <v>-0.0491632278737174</v>
      </c>
      <c r="E20" s="26" t="n">
        <f aca="false">'Low scenario'!BI18</f>
        <v>-0.0565962878759182</v>
      </c>
      <c r="F20" s="26" t="n">
        <f aca="false">'High scenario'!AL18</f>
        <v>-0.0306090470294046</v>
      </c>
      <c r="G20" s="26" t="n">
        <f aca="false">'High scenario'!BN18</f>
        <v>-0.0374654022330993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-0.0422061816076619</v>
      </c>
      <c r="C21" s="45" t="n">
        <f aca="false">'Central scenario'!BO19</f>
        <v>-0.0503685116947262</v>
      </c>
      <c r="D21" s="26" t="n">
        <f aca="false">'Low scenario'!AK19</f>
        <v>-0.0494806407119707</v>
      </c>
      <c r="E21" s="26" t="n">
        <f aca="false">'Low scenario'!BI19</f>
        <v>-0.0577416919938071</v>
      </c>
      <c r="F21" s="26" t="n">
        <f aca="false">'High scenario'!AL19</f>
        <v>-0.0293546564061901</v>
      </c>
      <c r="G21" s="26" t="n">
        <f aca="false">'High scenario'!BN19</f>
        <v>-0.0366984869466493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-0.0422876333013821</v>
      </c>
      <c r="C22" s="45" t="n">
        <f aca="false">'Central scenario'!BO20</f>
        <v>-0.0511671380877171</v>
      </c>
      <c r="D22" s="26" t="n">
        <f aca="false">'Low scenario'!AK20</f>
        <v>-0.050201783727589</v>
      </c>
      <c r="E22" s="26" t="n">
        <f aca="false">'Low scenario'!BI20</f>
        <v>-0.059238964502091</v>
      </c>
      <c r="F22" s="26" t="n">
        <f aca="false">'High scenario'!AL20</f>
        <v>-0.0274103855608647</v>
      </c>
      <c r="G22" s="26" t="n">
        <f aca="false">'High scenario'!BN20</f>
        <v>-0.0352821043378302</v>
      </c>
      <c r="H22" s="26" t="n">
        <f aca="false">B31-D31</f>
        <v>0.0190409872508516</v>
      </c>
      <c r="I22" s="26" t="n">
        <f aca="false">C31-E31</f>
        <v>0.0208044420870471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-0.0410251974378011</v>
      </c>
      <c r="C23" s="45" t="n">
        <f aca="false">'Central scenario'!BO21</f>
        <v>-0.050774382137422</v>
      </c>
      <c r="D23" s="26" t="n">
        <f aca="false">'Low scenario'!AK21</f>
        <v>-0.0505059624383343</v>
      </c>
      <c r="E23" s="26" t="n">
        <f aca="false">'Low scenario'!BI21</f>
        <v>-0.0605449118088328</v>
      </c>
      <c r="F23" s="26" t="n">
        <f aca="false">'High scenario'!AL21</f>
        <v>-0.0261426560856596</v>
      </c>
      <c r="G23" s="26" t="n">
        <f aca="false">'High scenario'!BN21</f>
        <v>-0.0348111424434438</v>
      </c>
      <c r="H23" s="26" t="n">
        <f aca="false">B31-F31</f>
        <v>-0.019774688533656</v>
      </c>
      <c r="I23" s="26" t="n">
        <f aca="false">C31-G31</f>
        <v>-0.0231109248685807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-0.0400179274055465</v>
      </c>
      <c r="C24" s="38" t="n">
        <f aca="false">'Central scenario'!BO22</f>
        <v>-0.0505728595595834</v>
      </c>
      <c r="D24" s="26" t="n">
        <f aca="false">'Low scenario'!AK22</f>
        <v>-0.0516255652331008</v>
      </c>
      <c r="E24" s="26" t="n">
        <f aca="false">'Low scenario'!BI22</f>
        <v>-0.0625305181189027</v>
      </c>
      <c r="F24" s="26" t="n">
        <f aca="false">'High scenario'!AL22</f>
        <v>-0.0244382243351958</v>
      </c>
      <c r="G24" s="26" t="n">
        <f aca="false">'High scenario'!BN22</f>
        <v>-0.0338570517084175</v>
      </c>
      <c r="H24" s="26" t="n">
        <f aca="false">H22-I22</f>
        <v>-0.00176345483619554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-0.0396699507456834</v>
      </c>
      <c r="C25" s="45" t="n">
        <f aca="false">'Central scenario'!BO23</f>
        <v>-0.0509117310705023</v>
      </c>
      <c r="D25" s="26" t="n">
        <f aca="false">'Low scenario'!AK23</f>
        <v>-0.0519453624948359</v>
      </c>
      <c r="E25" s="26" t="n">
        <f aca="false">'Low scenario'!BI23</f>
        <v>-0.0637140155583118</v>
      </c>
      <c r="F25" s="26" t="n">
        <f aca="false">'High scenario'!AL23</f>
        <v>-0.0224919918397381</v>
      </c>
      <c r="G25" s="26" t="n">
        <f aca="false">'High scenario'!BN23</f>
        <v>-0.0322677807880414</v>
      </c>
      <c r="H25" s="26" t="n">
        <f aca="false">H23-I23</f>
        <v>0.00333623633492471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-0.0395480659625761</v>
      </c>
      <c r="C26" s="45" t="n">
        <f aca="false">'Central scenario'!BO24</f>
        <v>-0.0514679485339524</v>
      </c>
      <c r="D26" s="26" t="n">
        <f aca="false">'Low scenario'!AK24</f>
        <v>-0.0526217359251907</v>
      </c>
      <c r="E26" s="26" t="n">
        <f aca="false">'Low scenario'!BI24</f>
        <v>-0.0653510360192529</v>
      </c>
      <c r="F26" s="26" t="n">
        <f aca="false">'High scenario'!AL24</f>
        <v>-0.0225739120400964</v>
      </c>
      <c r="G26" s="26" t="n">
        <f aca="false">'High scenario'!BN24</f>
        <v>-0.0326306226633416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-0.0388632135647616</v>
      </c>
      <c r="C27" s="45" t="n">
        <f aca="false">'Central scenario'!BO25</f>
        <v>-0.0514538743697881</v>
      </c>
      <c r="D27" s="26" t="n">
        <f aca="false">'Low scenario'!AK25</f>
        <v>-0.0527142887747328</v>
      </c>
      <c r="E27" s="26" t="n">
        <f aca="false">'Low scenario'!BI25</f>
        <v>-0.0661653559682455</v>
      </c>
      <c r="F27" s="26" t="n">
        <f aca="false">'High scenario'!AL25</f>
        <v>-0.0209757834834172</v>
      </c>
      <c r="G27" s="26" t="n">
        <f aca="false">'High scenario'!BN25</f>
        <v>-0.031432956488632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-0.0387906175449227</v>
      </c>
      <c r="C28" s="38" t="n">
        <f aca="false">'Central scenario'!BO26</f>
        <v>-0.0523393713959397</v>
      </c>
      <c r="D28" s="26" t="n">
        <f aca="false">'Low scenario'!AK26</f>
        <v>-0.0540097488846967</v>
      </c>
      <c r="E28" s="26" t="n">
        <f aca="false">'Low scenario'!BI26</f>
        <v>-0.0686770468602671</v>
      </c>
      <c r="F28" s="26" t="n">
        <f aca="false">'High scenario'!AL26</f>
        <v>-0.019955419920425</v>
      </c>
      <c r="G28" s="26" t="n">
        <f aca="false">'High scenario'!BN26</f>
        <v>-0.0309787891464043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-0.0382219905266427</v>
      </c>
      <c r="C29" s="45" t="n">
        <f aca="false">'Central scenario'!BO27</f>
        <v>-0.052768670097003</v>
      </c>
      <c r="D29" s="26" t="n">
        <f aca="false">'Low scenario'!AK27</f>
        <v>-0.0549804804542554</v>
      </c>
      <c r="E29" s="26" t="n">
        <f aca="false">'Low scenario'!BI27</f>
        <v>-0.0705537762185399</v>
      </c>
      <c r="F29" s="26" t="n">
        <f aca="false">'High scenario'!AL27</f>
        <v>-0.0191512879546423</v>
      </c>
      <c r="G29" s="26" t="n">
        <f aca="false">'High scenario'!BN27</f>
        <v>-0.0306385773979503</v>
      </c>
      <c r="I29" s="26" t="n">
        <f aca="false">C31-E31</f>
        <v>0.0208044420870471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-0.0377052344366654</v>
      </c>
      <c r="C30" s="45" t="n">
        <f aca="false">'Central scenario'!BO28</f>
        <v>-0.0529774397507353</v>
      </c>
      <c r="D30" s="26" t="n">
        <f aca="false">'Low scenario'!AK28</f>
        <v>-0.0558371989495842</v>
      </c>
      <c r="E30" s="26" t="n">
        <f aca="false">'Low scenario'!BI28</f>
        <v>-0.0725273253098291</v>
      </c>
      <c r="F30" s="26" t="n">
        <f aca="false">'High scenario'!AL28</f>
        <v>-0.0186861431442882</v>
      </c>
      <c r="G30" s="26" t="n">
        <f aca="false">'High scenario'!BN28</f>
        <v>-0.0306725706895309</v>
      </c>
      <c r="I30" s="26" t="n">
        <f aca="false">C31-G31</f>
        <v>-0.0231109248685807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-0.0378508733459273</v>
      </c>
      <c r="C31" s="45" t="n">
        <f aca="false">'Central scenario'!BO29</f>
        <v>-0.053726724542822</v>
      </c>
      <c r="D31" s="26" t="n">
        <f aca="false">'Low scenario'!AK29</f>
        <v>-0.0568918605967789</v>
      </c>
      <c r="E31" s="26" t="n">
        <f aca="false">'Low scenario'!BI29</f>
        <v>-0.0745311666298691</v>
      </c>
      <c r="F31" s="26" t="n">
        <f aca="false">'High scenario'!AL29</f>
        <v>-0.0180761848122712</v>
      </c>
      <c r="G31" s="26" t="n">
        <f aca="false">'High scenario'!BN29</f>
        <v>-0.0306157996742413</v>
      </c>
    </row>
    <row r="33" customFormat="false" ht="57.75" hidden="false" customHeight="false" outlineLevel="0" collapsed="false">
      <c r="B33" s="58" t="s">
        <v>70</v>
      </c>
      <c r="C33" s="18" t="s">
        <v>0</v>
      </c>
      <c r="D33" s="18" t="s">
        <v>71</v>
      </c>
      <c r="E33" s="18" t="s">
        <v>72</v>
      </c>
      <c r="F33" s="18" t="s">
        <v>73</v>
      </c>
      <c r="G33" s="18" t="s">
        <v>74</v>
      </c>
      <c r="H33" s="18" t="s">
        <v>75</v>
      </c>
    </row>
    <row r="34" customFormat="false" ht="12.8" hidden="false" customHeight="false" outlineLevel="0" collapsed="false">
      <c r="B34" s="58"/>
    </row>
    <row r="35" customFormat="false" ht="12.8" hidden="false" customHeight="false" outlineLevel="0" collapsed="false">
      <c r="A35" s="0" t="n">
        <v>1993</v>
      </c>
      <c r="B35" s="59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0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59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0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59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0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59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0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59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0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59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0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59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0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59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0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59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0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59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0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59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0" t="n">
        <v>-0.0217</v>
      </c>
      <c r="C56" s="25" t="n">
        <v>-0.0204610062724093</v>
      </c>
      <c r="D56" s="25"/>
      <c r="E56" s="26"/>
      <c r="F56" s="26"/>
      <c r="G56" s="26"/>
      <c r="H56" s="26"/>
    </row>
    <row r="57" customFormat="false" ht="12.8" hidden="false" customHeight="false" outlineLevel="0" collapsed="false">
      <c r="A57" s="0" t="n">
        <f aca="false">A56+1</f>
        <v>2015</v>
      </c>
      <c r="B57" s="59" t="n">
        <v>-0.0288</v>
      </c>
      <c r="C57" s="25" t="n">
        <v>-0.0330446382603628</v>
      </c>
      <c r="D57" s="25"/>
      <c r="E57" s="26"/>
      <c r="F57" s="26"/>
      <c r="G57" s="26"/>
      <c r="H57" s="26"/>
    </row>
    <row r="58" customFormat="false" ht="12.8" hidden="false" customHeight="false" outlineLevel="0" collapsed="false">
      <c r="A58" s="0" t="n">
        <f aca="false">A57+1</f>
        <v>2016</v>
      </c>
      <c r="B58" s="60" t="n">
        <v>-0.0337</v>
      </c>
      <c r="C58" s="25" t="n">
        <v>-0.0320699980328446</v>
      </c>
      <c r="D58" s="25" t="n">
        <v>-0.0321032250996477</v>
      </c>
      <c r="E58" s="26"/>
      <c r="F58" s="26"/>
      <c r="G58" s="26"/>
      <c r="H58" s="26"/>
    </row>
    <row r="59" customFormat="false" ht="12.8" hidden="false" customHeight="false" outlineLevel="0" collapsed="false">
      <c r="A59" s="0" t="n">
        <f aca="false">A58+1</f>
        <v>2017</v>
      </c>
      <c r="B59" s="59" t="n">
        <v>-0.0406</v>
      </c>
      <c r="C59" s="25" t="n">
        <v>-0.0374038527856204</v>
      </c>
      <c r="D59" s="25" t="n">
        <v>-0.0379961132519919</v>
      </c>
      <c r="E59" s="26" t="n">
        <v>-0.0376077782939136</v>
      </c>
      <c r="F59" s="26" t="n">
        <v>-0.0382000387602851</v>
      </c>
      <c r="G59" s="26" t="n">
        <v>-0.0373415222108777</v>
      </c>
      <c r="H59" s="26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5" t="n">
        <v>-0.0373929613246554</v>
      </c>
      <c r="D60" s="25" t="n">
        <v>-0.0384525136714927</v>
      </c>
      <c r="E60" s="26" t="n">
        <v>-0.0386403639641776</v>
      </c>
      <c r="F60" s="26" t="n">
        <v>-0.0397056041299793</v>
      </c>
      <c r="G60" s="26" t="n">
        <v>-0.0363078603080157</v>
      </c>
      <c r="H60" s="26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5" t="n">
        <v>-0.0409383594403069</v>
      </c>
      <c r="D61" s="25" t="n">
        <v>-0.04245369280166</v>
      </c>
      <c r="E61" s="26" t="n">
        <v>-0.043475443742129</v>
      </c>
      <c r="F61" s="26" t="n">
        <v>-0.0450108497150175</v>
      </c>
      <c r="G61" s="26" t="n">
        <v>-0.0387666181259384</v>
      </c>
      <c r="H61" s="26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5" t="n">
        <v>-0.0438282105343072</v>
      </c>
      <c r="D62" s="25" t="n">
        <v>-0.0458505671389831</v>
      </c>
      <c r="E62" s="26" t="n">
        <v>-0.0474454684221555</v>
      </c>
      <c r="F62" s="26" t="n">
        <v>-0.0495102950710981</v>
      </c>
      <c r="G62" s="26" t="n">
        <v>-0.0406980206307754</v>
      </c>
      <c r="H62" s="26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5" t="n">
        <v>-0.0448411650186807</v>
      </c>
      <c r="D63" s="25" t="n">
        <v>-0.0473273786694441</v>
      </c>
      <c r="E63" s="26" t="n">
        <v>-0.0491760423378644</v>
      </c>
      <c r="F63" s="26" t="n">
        <v>-0.0517191664308293</v>
      </c>
      <c r="G63" s="26" t="n">
        <v>-0.0402797930914584</v>
      </c>
      <c r="H63" s="26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5" t="n">
        <v>-0.0447708650920272</v>
      </c>
      <c r="D64" s="25" t="n">
        <v>-0.0478243493010391</v>
      </c>
      <c r="E64" s="26" t="n">
        <v>-0.0506935587242372</v>
      </c>
      <c r="F64" s="26" t="n">
        <v>-0.0538113524625579</v>
      </c>
      <c r="G64" s="26" t="n">
        <v>-0.0399413969028234</v>
      </c>
      <c r="H64" s="26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5" t="n">
        <v>-0.0432474424424217</v>
      </c>
      <c r="D65" s="25" t="n">
        <v>-0.0468031617223973</v>
      </c>
      <c r="E65" s="26" t="n">
        <v>-0.0502813077901995</v>
      </c>
      <c r="F65" s="26" t="n">
        <v>-0.0538445675385018</v>
      </c>
      <c r="G65" s="26" t="n">
        <v>-0.0369823891921761</v>
      </c>
      <c r="H65" s="26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3" t="n">
        <v>-0.0407053581128047</v>
      </c>
      <c r="D66" s="33" t="n">
        <v>-0.0448736930498427</v>
      </c>
      <c r="E66" s="26" t="n">
        <v>-0.0491978690669384</v>
      </c>
      <c r="F66" s="26" t="n">
        <v>-0.0533503083682397</v>
      </c>
      <c r="G66" s="26" t="n">
        <v>-0.034357169997021</v>
      </c>
      <c r="H66" s="26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6" t="n">
        <v>-0.0483171619735341</v>
      </c>
      <c r="F67" s="26" t="n">
        <v>-0.0537956697994875</v>
      </c>
      <c r="G67" s="26" t="n">
        <v>-0.0314464623231193</v>
      </c>
      <c r="H67" s="26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6" t="n">
        <v>-0.0471101721898914</v>
      </c>
      <c r="F68" s="26" t="n">
        <v>-0.0539224093496101</v>
      </c>
      <c r="G68" s="26" t="n">
        <v>-0.028543145589423</v>
      </c>
      <c r="H68" s="26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6" t="n">
        <v>-0.0444999022775352</v>
      </c>
      <c r="F69" s="26" t="n">
        <v>-0.0529308403260635</v>
      </c>
      <c r="G69" s="26" t="n">
        <v>-0.0246350258213394</v>
      </c>
      <c r="H69" s="26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0"/>
      <c r="C70" s="45" t="n">
        <v>-0.0315098585025888</v>
      </c>
      <c r="D70" s="45" t="n">
        <v>-0.0410056250740558</v>
      </c>
      <c r="E70" s="26" t="n">
        <v>-0.0427561364711711</v>
      </c>
      <c r="F70" s="26" t="n">
        <v>-0.0526627103492831</v>
      </c>
      <c r="G70" s="26" t="n">
        <v>-0.0215076695017689</v>
      </c>
      <c r="H70" s="26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5"/>
      <c r="C71" s="38" t="n">
        <v>-0.0293502546836776</v>
      </c>
      <c r="D71" s="38" t="n">
        <v>-0.0400278417992508</v>
      </c>
      <c r="E71" s="26" t="n">
        <v>-0.0419262211314313</v>
      </c>
      <c r="F71" s="26" t="n">
        <v>-0.0532050074663445</v>
      </c>
      <c r="G71" s="26" t="n">
        <v>-0.0177299347081778</v>
      </c>
      <c r="H71" s="26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5"/>
      <c r="C72" s="45" t="n">
        <v>-0.0275110441600482</v>
      </c>
      <c r="D72" s="45" t="n">
        <v>-0.0390830751566264</v>
      </c>
      <c r="E72" s="26" t="n">
        <v>-0.0412160077772183</v>
      </c>
      <c r="F72" s="26" t="n">
        <v>-0.0537519990268602</v>
      </c>
      <c r="G72" s="26" t="n">
        <v>-0.0152009619822014</v>
      </c>
      <c r="H72" s="26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5"/>
      <c r="C73" s="45" t="n">
        <v>-0.0250237011514879</v>
      </c>
      <c r="D73" s="45" t="n">
        <v>-0.0376364338615586</v>
      </c>
      <c r="E73" s="26" t="n">
        <v>-0.0390044038696693</v>
      </c>
      <c r="F73" s="26" t="n">
        <v>-0.0527439418247547</v>
      </c>
      <c r="G73" s="26" t="n">
        <v>-0.0127195302993086</v>
      </c>
      <c r="H73" s="26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5"/>
      <c r="C74" s="45" t="n">
        <v>-0.0236624962419754</v>
      </c>
      <c r="D74" s="45" t="n">
        <v>-0.0373739552155568</v>
      </c>
      <c r="E74" s="26" t="n">
        <v>-0.037203827708454</v>
      </c>
      <c r="F74" s="26" t="n">
        <v>-0.0523481451309193</v>
      </c>
      <c r="G74" s="26" t="n">
        <v>-0.00997912897839578</v>
      </c>
      <c r="H74" s="26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5"/>
      <c r="C75" s="38" t="n">
        <v>-0.0211892288381244</v>
      </c>
      <c r="D75" s="38" t="n">
        <v>-0.03583671292832</v>
      </c>
      <c r="E75" s="26" t="n">
        <v>-0.0352482069847661</v>
      </c>
      <c r="F75" s="26" t="n">
        <v>-0.0516568298564333</v>
      </c>
      <c r="G75" s="26" t="n">
        <v>-0.00716633020583441</v>
      </c>
      <c r="H75" s="26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5"/>
      <c r="C76" s="45" t="n">
        <v>-0.0197720290629055</v>
      </c>
      <c r="D76" s="45" t="n">
        <v>-0.0353918960189126</v>
      </c>
      <c r="E76" s="26" t="n">
        <v>-0.0345458264840886</v>
      </c>
      <c r="F76" s="26" t="n">
        <v>-0.0521983980484141</v>
      </c>
      <c r="G76" s="26" t="n">
        <v>-0.00525913285479715</v>
      </c>
      <c r="H76" s="26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5"/>
      <c r="C77" s="45" t="n">
        <v>-0.0181150845513351</v>
      </c>
      <c r="D77" s="45" t="n">
        <v>-0.0346789214741994</v>
      </c>
      <c r="E77" s="26" t="n">
        <v>-0.0334258454902035</v>
      </c>
      <c r="F77" s="26" t="n">
        <v>-0.0523619318281197</v>
      </c>
      <c r="G77" s="26" t="n">
        <v>-0.0035417840712153</v>
      </c>
      <c r="H77" s="26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5"/>
      <c r="C78" s="45" t="n">
        <v>-0.0165379779749596</v>
      </c>
      <c r="D78" s="45" t="n">
        <v>-0.03407846173714</v>
      </c>
      <c r="E78" s="26" t="n">
        <v>-0.032063325189906</v>
      </c>
      <c r="F78" s="26" t="n">
        <v>-0.0522221045716853</v>
      </c>
      <c r="G78" s="26" t="n">
        <v>-0.00188583595423482</v>
      </c>
      <c r="H78" s="26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5"/>
      <c r="C79" s="38" t="n">
        <v>-0.0155509752335555</v>
      </c>
      <c r="D79" s="38" t="n">
        <v>-0.034099803431488</v>
      </c>
      <c r="E79" s="26" t="n">
        <v>-0.0306064418243413</v>
      </c>
      <c r="F79" s="26" t="n">
        <v>-0.0521689157220568</v>
      </c>
      <c r="G79" s="26" t="n">
        <v>0.00017017956259122</v>
      </c>
      <c r="H79" s="26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5"/>
      <c r="C80" s="45" t="n">
        <v>-0.0145018192110957</v>
      </c>
      <c r="D80" s="45" t="n">
        <v>-0.03408777570155</v>
      </c>
      <c r="E80" s="26" t="n">
        <v>-0.0292541441802</v>
      </c>
      <c r="F80" s="26" t="n">
        <v>-0.0521679509577505</v>
      </c>
      <c r="G80" s="26" t="n">
        <v>0.00142985621154989</v>
      </c>
      <c r="H80" s="26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3"/>
      <c r="C81" s="45" t="n">
        <v>-0.0134972399103032</v>
      </c>
      <c r="D81" s="45" t="n">
        <v>-0.0339682331787172</v>
      </c>
      <c r="E81" s="26" t="n">
        <v>-0.0277373383666853</v>
      </c>
      <c r="F81" s="26" t="n">
        <v>-0.0521665053479258</v>
      </c>
      <c r="G81" s="26" t="n">
        <v>0.00227289823088215</v>
      </c>
      <c r="H81" s="26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6" t="n">
        <v>-0.0276257733975593</v>
      </c>
      <c r="F82" s="26" t="n">
        <v>-0.0533668979244751</v>
      </c>
      <c r="G82" s="26" t="n">
        <v>0.00295901714450528</v>
      </c>
      <c r="H82" s="26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6"/>
      <c r="E83" s="26"/>
      <c r="F83" s="26"/>
      <c r="G83" s="26"/>
    </row>
    <row r="84" customFormat="false" ht="12.8" hidden="false" customHeight="false" outlineLevel="0" collapsed="false">
      <c r="A84" s="44"/>
      <c r="B84" s="45"/>
      <c r="C84" s="45"/>
      <c r="D84" s="26"/>
      <c r="E84" s="26"/>
      <c r="F84" s="26"/>
      <c r="G84" s="26"/>
    </row>
    <row r="85" customFormat="false" ht="12.8" hidden="false" customHeight="false" outlineLevel="0" collapsed="false">
      <c r="A85" s="44"/>
      <c r="B85" s="45"/>
      <c r="C85" s="45"/>
      <c r="D85" s="26"/>
      <c r="E85" s="26"/>
      <c r="F85" s="26"/>
      <c r="G85" s="26"/>
    </row>
    <row r="86" customFormat="false" ht="12.8" hidden="false" customHeight="false" outlineLevel="0" collapsed="false">
      <c r="A86" s="37"/>
      <c r="B86" s="38"/>
      <c r="C86" s="38"/>
      <c r="D86" s="26"/>
      <c r="E86" s="26"/>
      <c r="F86" s="26"/>
      <c r="G86" s="26"/>
    </row>
    <row r="87" customFormat="false" ht="12.8" hidden="false" customHeight="false" outlineLevel="0" collapsed="false">
      <c r="A87" s="44"/>
      <c r="B87" s="45"/>
      <c r="C87" s="45"/>
      <c r="D87" s="26"/>
      <c r="E87" s="26"/>
      <c r="F87" s="26"/>
      <c r="G87" s="26"/>
    </row>
    <row r="88" customFormat="false" ht="12.8" hidden="false" customHeight="false" outlineLevel="0" collapsed="false">
      <c r="A88" s="44"/>
      <c r="B88" s="45"/>
      <c r="C88" s="45"/>
      <c r="D88" s="26"/>
      <c r="E88" s="26"/>
      <c r="F88" s="26"/>
      <c r="G88" s="26"/>
    </row>
    <row r="89" customFormat="false" ht="12.8" hidden="false" customHeight="false" outlineLevel="0" collapsed="false">
      <c r="A89" s="44"/>
      <c r="B89" s="45"/>
      <c r="C89" s="45"/>
      <c r="D89" s="26"/>
      <c r="E89" s="26"/>
      <c r="F89" s="26"/>
      <c r="G89" s="26"/>
    </row>
    <row r="90" customFormat="false" ht="12.8" hidden="false" customHeight="false" outlineLevel="0" collapsed="false">
      <c r="A90" s="37"/>
      <c r="B90" s="38"/>
      <c r="C90" s="38"/>
      <c r="D90" s="26"/>
      <c r="E90" s="26"/>
      <c r="F90" s="26"/>
      <c r="G90" s="26"/>
    </row>
    <row r="91" customFormat="false" ht="12.8" hidden="false" customHeight="false" outlineLevel="0" collapsed="false">
      <c r="A91" s="44"/>
      <c r="B91" s="45"/>
      <c r="C91" s="45"/>
      <c r="D91" s="26"/>
      <c r="E91" s="26"/>
      <c r="F91" s="26"/>
      <c r="G91" s="26"/>
    </row>
    <row r="92" customFormat="false" ht="12.8" hidden="false" customHeight="false" outlineLevel="0" collapsed="false">
      <c r="A92" s="44"/>
      <c r="B92" s="45"/>
      <c r="C92" s="45"/>
      <c r="D92" s="26"/>
      <c r="E92" s="26"/>
      <c r="F92" s="26"/>
      <c r="G92" s="26"/>
    </row>
    <row r="93" customFormat="false" ht="12.8" hidden="false" customHeight="false" outlineLevel="0" collapsed="false">
      <c r="A93" s="44"/>
      <c r="B93" s="45"/>
      <c r="C93" s="45"/>
      <c r="D93" s="26"/>
      <c r="E93" s="26"/>
      <c r="F93" s="26"/>
      <c r="G93" s="26"/>
    </row>
    <row r="94" customFormat="false" ht="12.8" hidden="false" customHeight="false" outlineLevel="0" collapsed="false">
      <c r="A94" s="37"/>
      <c r="B94" s="38"/>
      <c r="C94" s="38"/>
      <c r="D94" s="26"/>
      <c r="E94" s="26"/>
      <c r="F94" s="26"/>
      <c r="G94" s="26"/>
    </row>
    <row r="95" customFormat="false" ht="12.8" hidden="false" customHeight="false" outlineLevel="0" collapsed="false">
      <c r="A95" s="44"/>
      <c r="B95" s="45"/>
      <c r="C95" s="45"/>
      <c r="D95" s="26"/>
      <c r="E95" s="26"/>
      <c r="F95" s="26"/>
      <c r="G95" s="26"/>
    </row>
    <row r="96" customFormat="false" ht="12.8" hidden="false" customHeight="false" outlineLevel="0" collapsed="false">
      <c r="A96" s="44"/>
      <c r="B96" s="45"/>
      <c r="C96" s="45"/>
      <c r="D96" s="26"/>
      <c r="E96" s="26"/>
      <c r="F96" s="26"/>
      <c r="G96" s="26"/>
    </row>
    <row r="97" customFormat="false" ht="12.8" hidden="false" customHeight="false" outlineLevel="0" collapsed="false">
      <c r="A97" s="44"/>
      <c r="B97" s="45"/>
      <c r="C97" s="45"/>
      <c r="D97" s="26"/>
      <c r="E97" s="26"/>
      <c r="F97" s="26"/>
      <c r="G97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1.328125" defaultRowHeight="15" zeroHeight="false" outlineLevelRow="0" outlineLevelCol="0"/>
  <sheetData>
    <row r="1" customFormat="false" ht="62" hidden="false" customHeight="false" outlineLevel="0" collapsed="false">
      <c r="A1" s="61"/>
      <c r="B1" s="62" t="s">
        <v>70</v>
      </c>
      <c r="C1" s="63" t="s">
        <v>0</v>
      </c>
      <c r="D1" s="63" t="s">
        <v>71</v>
      </c>
      <c r="E1" s="63" t="s">
        <v>72</v>
      </c>
      <c r="F1" s="63" t="s">
        <v>73</v>
      </c>
      <c r="G1" s="63" t="s">
        <v>74</v>
      </c>
      <c r="H1" s="63" t="s">
        <v>75</v>
      </c>
    </row>
    <row r="2" customFormat="false" ht="15" hidden="false" customHeight="false" outlineLevel="0" collapsed="false">
      <c r="A2" s="61"/>
      <c r="B2" s="62"/>
      <c r="C2" s="61"/>
      <c r="D2" s="61"/>
      <c r="E2" s="61"/>
      <c r="F2" s="61"/>
      <c r="G2" s="61"/>
      <c r="H2" s="61"/>
    </row>
    <row r="3" customFormat="false" ht="15" hidden="false" customHeight="false" outlineLevel="0" collapsed="false">
      <c r="A3" s="64" t="n">
        <v>1993</v>
      </c>
      <c r="B3" s="65" t="n">
        <v>-0.0176975770327058</v>
      </c>
      <c r="C3" s="61"/>
      <c r="D3" s="61"/>
      <c r="E3" s="61"/>
      <c r="F3" s="61"/>
      <c r="G3" s="61"/>
      <c r="H3" s="61"/>
    </row>
    <row r="4" customFormat="false" ht="15" hidden="false" customHeight="false" outlineLevel="0" collapsed="false">
      <c r="A4" s="64" t="n">
        <v>1994</v>
      </c>
      <c r="B4" s="66" t="n">
        <v>-0.0265706733334723</v>
      </c>
      <c r="C4" s="61"/>
      <c r="D4" s="61"/>
      <c r="E4" s="61"/>
      <c r="F4" s="61"/>
      <c r="G4" s="61"/>
      <c r="H4" s="61"/>
    </row>
    <row r="5" customFormat="false" ht="15" hidden="false" customHeight="false" outlineLevel="0" collapsed="false">
      <c r="A5" s="64" t="n">
        <v>1995</v>
      </c>
      <c r="B5" s="65" t="n">
        <v>-0.0223256780195043</v>
      </c>
      <c r="C5" s="61"/>
      <c r="D5" s="61"/>
      <c r="E5" s="61"/>
      <c r="F5" s="61"/>
      <c r="G5" s="61"/>
      <c r="H5" s="61"/>
    </row>
    <row r="6" customFormat="false" ht="15" hidden="false" customHeight="false" outlineLevel="0" collapsed="false">
      <c r="A6" s="64" t="n">
        <v>1996</v>
      </c>
      <c r="B6" s="66" t="n">
        <v>-0.0232748001171907</v>
      </c>
      <c r="C6" s="61"/>
      <c r="D6" s="61"/>
      <c r="E6" s="61"/>
      <c r="F6" s="61"/>
      <c r="G6" s="61"/>
      <c r="H6" s="61"/>
    </row>
    <row r="7" customFormat="false" ht="15" hidden="false" customHeight="false" outlineLevel="0" collapsed="false">
      <c r="A7" s="64" t="n">
        <v>1997</v>
      </c>
      <c r="B7" s="65" t="n">
        <v>-0.0208020897656273</v>
      </c>
      <c r="C7" s="61"/>
      <c r="D7" s="61"/>
      <c r="E7" s="61"/>
      <c r="F7" s="61"/>
      <c r="G7" s="61"/>
      <c r="H7" s="61"/>
    </row>
    <row r="8" customFormat="false" ht="15" hidden="false" customHeight="false" outlineLevel="0" collapsed="false">
      <c r="A8" s="64" t="n">
        <v>1998</v>
      </c>
      <c r="B8" s="66" t="n">
        <v>-0.0271450823041349</v>
      </c>
      <c r="C8" s="61"/>
      <c r="D8" s="61"/>
      <c r="E8" s="61"/>
      <c r="F8" s="61"/>
      <c r="G8" s="61"/>
      <c r="H8" s="61"/>
    </row>
    <row r="9" customFormat="false" ht="15" hidden="false" customHeight="false" outlineLevel="0" collapsed="false">
      <c r="A9" s="64" t="n">
        <v>1999</v>
      </c>
      <c r="B9" s="65" t="n">
        <v>-0.0321516368666459</v>
      </c>
      <c r="C9" s="61"/>
      <c r="D9" s="61"/>
      <c r="E9" s="61"/>
      <c r="F9" s="61"/>
      <c r="G9" s="61"/>
      <c r="H9" s="61"/>
    </row>
    <row r="10" customFormat="false" ht="15" hidden="false" customHeight="false" outlineLevel="0" collapsed="false">
      <c r="A10" s="64" t="n">
        <v>2000</v>
      </c>
      <c r="B10" s="66" t="n">
        <v>-0.0337754965366008</v>
      </c>
      <c r="C10" s="61"/>
      <c r="D10" s="61"/>
      <c r="E10" s="61"/>
      <c r="F10" s="61"/>
      <c r="G10" s="61"/>
      <c r="H10" s="61"/>
    </row>
    <row r="11" customFormat="false" ht="15" hidden="false" customHeight="false" outlineLevel="0" collapsed="false">
      <c r="A11" s="64" t="n">
        <v>2001</v>
      </c>
      <c r="B11" s="65" t="n">
        <v>-0.0343324976529175</v>
      </c>
      <c r="C11" s="61"/>
      <c r="D11" s="61"/>
      <c r="E11" s="61"/>
      <c r="F11" s="61"/>
      <c r="G11" s="61"/>
      <c r="H11" s="61"/>
    </row>
    <row r="12" customFormat="false" ht="15" hidden="false" customHeight="false" outlineLevel="0" collapsed="false">
      <c r="A12" s="64" t="n">
        <v>2002</v>
      </c>
      <c r="B12" s="66" t="n">
        <v>-0.0297003395722639</v>
      </c>
      <c r="C12" s="61"/>
      <c r="D12" s="61"/>
      <c r="E12" s="61"/>
      <c r="F12" s="61"/>
      <c r="G12" s="61"/>
      <c r="H12" s="61"/>
    </row>
    <row r="13" customFormat="false" ht="15" hidden="false" customHeight="false" outlineLevel="0" collapsed="false">
      <c r="A13" s="64" t="n">
        <v>2003</v>
      </c>
      <c r="B13" s="65" t="n">
        <v>-0.0277579380361316</v>
      </c>
      <c r="C13" s="61"/>
      <c r="D13" s="61"/>
      <c r="E13" s="61"/>
      <c r="F13" s="61"/>
      <c r="G13" s="61"/>
      <c r="H13" s="61"/>
    </row>
    <row r="14" customFormat="false" ht="15" hidden="false" customHeight="false" outlineLevel="0" collapsed="false">
      <c r="A14" s="64" t="n">
        <v>2004</v>
      </c>
      <c r="B14" s="66" t="n">
        <v>-0.0218853689158177</v>
      </c>
      <c r="C14" s="61"/>
      <c r="D14" s="61"/>
      <c r="E14" s="61"/>
      <c r="F14" s="61"/>
      <c r="G14" s="61"/>
      <c r="H14" s="61"/>
    </row>
    <row r="15" customFormat="false" ht="15" hidden="false" customHeight="false" outlineLevel="0" collapsed="false">
      <c r="A15" s="64" t="n">
        <v>2005</v>
      </c>
      <c r="B15" s="65" t="n">
        <v>-0.0179040572743257</v>
      </c>
      <c r="C15" s="61"/>
      <c r="D15" s="61"/>
      <c r="E15" s="61"/>
      <c r="F15" s="61"/>
      <c r="G15" s="61"/>
      <c r="H15" s="61"/>
    </row>
    <row r="16" customFormat="false" ht="15" hidden="false" customHeight="false" outlineLevel="0" collapsed="false">
      <c r="A16" s="64" t="n">
        <v>2006</v>
      </c>
      <c r="B16" s="66" t="n">
        <v>-0.0165135934957867</v>
      </c>
      <c r="C16" s="61"/>
      <c r="D16" s="61"/>
      <c r="E16" s="61"/>
      <c r="F16" s="61"/>
      <c r="G16" s="61"/>
      <c r="H16" s="61"/>
    </row>
    <row r="17" customFormat="false" ht="15" hidden="false" customHeight="false" outlineLevel="0" collapsed="false">
      <c r="A17" s="64" t="n">
        <v>2007</v>
      </c>
      <c r="B17" s="65" t="n">
        <v>-0.0158656512635353</v>
      </c>
      <c r="C17" s="61"/>
      <c r="D17" s="61"/>
      <c r="E17" s="61"/>
      <c r="F17" s="61"/>
      <c r="G17" s="61"/>
      <c r="H17" s="61"/>
    </row>
    <row r="18" customFormat="false" ht="15" hidden="false" customHeight="false" outlineLevel="0" collapsed="false">
      <c r="A18" s="64" t="n">
        <v>2008</v>
      </c>
      <c r="B18" s="66" t="n">
        <v>-0.0183013371636907</v>
      </c>
      <c r="C18" s="61"/>
      <c r="D18" s="61"/>
      <c r="E18" s="61"/>
      <c r="F18" s="61"/>
      <c r="G18" s="61"/>
      <c r="H18" s="61"/>
    </row>
    <row r="19" customFormat="false" ht="15" hidden="false" customHeight="false" outlineLevel="0" collapsed="false">
      <c r="A19" s="64" t="n">
        <v>2009</v>
      </c>
      <c r="B19" s="65" t="n">
        <v>-0.0156710909032578</v>
      </c>
      <c r="C19" s="61"/>
      <c r="D19" s="61"/>
      <c r="E19" s="61"/>
      <c r="F19" s="61"/>
      <c r="G19" s="61"/>
      <c r="H19" s="61"/>
    </row>
    <row r="20" customFormat="false" ht="15" hidden="false" customHeight="false" outlineLevel="0" collapsed="false">
      <c r="A20" s="64" t="n">
        <v>2010</v>
      </c>
      <c r="B20" s="66" t="n">
        <v>-0.0158039957303612</v>
      </c>
      <c r="C20" s="61"/>
      <c r="D20" s="61"/>
      <c r="E20" s="61"/>
      <c r="F20" s="61"/>
      <c r="G20" s="61"/>
      <c r="H20" s="61"/>
    </row>
    <row r="21" customFormat="false" ht="15" hidden="false" customHeight="false" outlineLevel="0" collapsed="false">
      <c r="A21" s="64" t="n">
        <v>2011</v>
      </c>
      <c r="B21" s="65" t="n">
        <v>-0.016223235863457</v>
      </c>
      <c r="C21" s="61"/>
      <c r="D21" s="61"/>
      <c r="E21" s="61"/>
      <c r="F21" s="61"/>
      <c r="G21" s="61"/>
      <c r="H21" s="61"/>
    </row>
    <row r="22" customFormat="false" ht="15" hidden="false" customHeight="false" outlineLevel="0" collapsed="false">
      <c r="A22" s="64" t="n">
        <v>2012</v>
      </c>
      <c r="B22" s="66" t="n">
        <v>-0.0195335859314802</v>
      </c>
      <c r="C22" s="61"/>
      <c r="D22" s="61"/>
      <c r="E22" s="61"/>
      <c r="F22" s="61"/>
      <c r="G22" s="61"/>
      <c r="H22" s="61"/>
    </row>
    <row r="23" customFormat="false" ht="15" hidden="false" customHeight="false" outlineLevel="0" collapsed="false">
      <c r="A23" s="64" t="n">
        <v>2013</v>
      </c>
      <c r="B23" s="65" t="n">
        <v>-0.02109912849421</v>
      </c>
      <c r="C23" s="61"/>
      <c r="D23" s="61"/>
      <c r="E23" s="61"/>
      <c r="F23" s="61"/>
      <c r="G23" s="61"/>
      <c r="H23" s="61"/>
    </row>
    <row r="24" customFormat="false" ht="15" hidden="false" customHeight="false" outlineLevel="0" collapsed="false">
      <c r="A24" s="64" t="n">
        <v>2014</v>
      </c>
      <c r="B24" s="66" t="n">
        <v>-0.0217418594917814</v>
      </c>
      <c r="C24" s="67" t="n">
        <f aca="false">'Central scenario'!AL3</f>
        <v>-0.0196925047215125</v>
      </c>
      <c r="D24" s="68"/>
      <c r="E24" s="61"/>
      <c r="F24" s="61"/>
      <c r="G24" s="61"/>
      <c r="H24" s="61"/>
    </row>
    <row r="25" customFormat="false" ht="15" hidden="false" customHeight="false" outlineLevel="0" collapsed="false">
      <c r="A25" s="64" t="n">
        <v>2015</v>
      </c>
      <c r="B25" s="65" t="n">
        <v>-0.02830905931782</v>
      </c>
      <c r="C25" s="67" t="n">
        <f aca="false">'Central scenario'!AL4</f>
        <v>-0.032874367663993</v>
      </c>
      <c r="D25" s="68"/>
      <c r="E25" s="61"/>
      <c r="F25" s="61"/>
      <c r="G25" s="61"/>
      <c r="H25" s="61"/>
    </row>
    <row r="26" customFormat="false" ht="15" hidden="false" customHeight="false" outlineLevel="0" collapsed="false">
      <c r="A26" s="64" t="n">
        <v>2016</v>
      </c>
      <c r="B26" s="66" t="n">
        <v>-0.0321378181144267</v>
      </c>
      <c r="C26" s="67" t="n">
        <f aca="false">'Central scenario'!AL5</f>
        <v>-0.0327697671041841</v>
      </c>
      <c r="D26" s="67" t="n">
        <f aca="false">'Central scenario'!BO5</f>
        <v>-0.0328097350766333</v>
      </c>
      <c r="E26" s="61"/>
      <c r="F26" s="61"/>
      <c r="G26" s="61"/>
      <c r="H26" s="61"/>
    </row>
    <row r="27" customFormat="false" ht="15" hidden="false" customHeight="false" outlineLevel="0" collapsed="false">
      <c r="A27" s="64" t="n">
        <v>2017</v>
      </c>
      <c r="B27" s="65" t="n">
        <v>-0.0302317053956646</v>
      </c>
      <c r="C27" s="67" t="n">
        <f aca="false">'Central scenario'!AL6</f>
        <v>-0.0365702872794049</v>
      </c>
      <c r="D27" s="67" t="n">
        <f aca="false">'Central scenario'!BO6</f>
        <v>-0.0371139019385177</v>
      </c>
      <c r="E27" s="69" t="n">
        <v>-0.0369748959462062</v>
      </c>
      <c r="F27" s="69" t="n">
        <v>-0.0374388692433867</v>
      </c>
      <c r="G27" s="69" t="n">
        <f aca="false">'High scenario'!AL6</f>
        <v>-0.0365591602545875</v>
      </c>
      <c r="H27" s="69" t="n">
        <f aca="false">'High scenario'!BN6</f>
        <v>-0.0371027749137004</v>
      </c>
    </row>
    <row r="28" customFormat="false" ht="15" hidden="false" customHeight="false" outlineLevel="0" collapsed="false">
      <c r="A28" s="64" t="n">
        <v>2018</v>
      </c>
      <c r="B28" s="66" t="n">
        <v>-0.0340630319723946</v>
      </c>
      <c r="C28" s="67" t="n">
        <f aca="false">'Central scenario'!AL7</f>
        <v>-0.0358092776478131</v>
      </c>
      <c r="D28" s="67" t="n">
        <f aca="false">'Central scenario'!BO7</f>
        <v>-0.0367610243865964</v>
      </c>
      <c r="E28" s="69" t="n">
        <v>-0.036166264051692</v>
      </c>
      <c r="F28" s="69" t="n">
        <v>-0.0370366735679099</v>
      </c>
      <c r="G28" s="69" t="n">
        <f aca="false">'High scenario'!AL7</f>
        <v>-0.0366169480848828</v>
      </c>
      <c r="H28" s="69" t="n">
        <f aca="false">'High scenario'!BN7</f>
        <v>-0.0375686948236661</v>
      </c>
    </row>
    <row r="29" customFormat="false" ht="12.8" hidden="false" customHeight="false" outlineLevel="0" collapsed="false">
      <c r="A29" s="64" t="n">
        <v>2019</v>
      </c>
      <c r="B29" s="61"/>
      <c r="C29" s="67" t="n">
        <f aca="false">'Central scenario'!AL8</f>
        <v>-0.0350754106814416</v>
      </c>
      <c r="D29" s="67" t="n">
        <f aca="false">'Central scenario'!BO8</f>
        <v>-0.0359312975298596</v>
      </c>
      <c r="E29" s="69" t="n">
        <v>-0.0388981080066047</v>
      </c>
      <c r="F29" s="69" t="n">
        <v>-0.0401428872527711</v>
      </c>
      <c r="G29" s="69" t="n">
        <f aca="false">'High scenario'!AL8</f>
        <v>-0.0353788942071458</v>
      </c>
      <c r="H29" s="69" t="n">
        <f aca="false">'High scenario'!BN8</f>
        <v>-0.036228001117472</v>
      </c>
    </row>
    <row r="30" customFormat="false" ht="12.8" hidden="false" customHeight="false" outlineLevel="0" collapsed="false">
      <c r="A30" s="64" t="n">
        <v>2020</v>
      </c>
      <c r="B30" s="61"/>
      <c r="C30" s="67" t="n">
        <f aca="false">'Central scenario'!AL9</f>
        <v>-0.0324696439624981</v>
      </c>
      <c r="D30" s="67" t="n">
        <f aca="false">'Central scenario'!BO9</f>
        <v>-0.0335866775145485</v>
      </c>
      <c r="E30" s="69" t="n">
        <v>-0.0435833089658957</v>
      </c>
      <c r="F30" s="69" t="n">
        <v>-0.0452478343695588</v>
      </c>
      <c r="G30" s="69" t="n">
        <f aca="false">'High scenario'!AL9</f>
        <v>-0.0306247323118225</v>
      </c>
      <c r="H30" s="69" t="n">
        <f aca="false">'High scenario'!BN9</f>
        <v>-0.0317222150292202</v>
      </c>
    </row>
    <row r="31" customFormat="false" ht="12.8" hidden="false" customHeight="false" outlineLevel="0" collapsed="false">
      <c r="A31" s="64" t="n">
        <v>2021</v>
      </c>
      <c r="B31" s="61"/>
      <c r="C31" s="67" t="n">
        <f aca="false">'Central scenario'!AL10</f>
        <v>-0.039122021790782</v>
      </c>
      <c r="D31" s="67" t="n">
        <f aca="false">'Central scenario'!BO10</f>
        <v>-0.0406906282882707</v>
      </c>
      <c r="E31" s="69" t="n">
        <v>-0.0469039773525549</v>
      </c>
      <c r="F31" s="69" t="n">
        <v>-0.0489365571819848</v>
      </c>
      <c r="G31" s="69" t="n">
        <f aca="false">'High scenario'!AL10</f>
        <v>-0.0358473866385222</v>
      </c>
      <c r="H31" s="69" t="n">
        <f aca="false">'High scenario'!BN10</f>
        <v>-0.0374102765802807</v>
      </c>
    </row>
    <row r="32" customFormat="false" ht="12.8" hidden="false" customHeight="false" outlineLevel="0" collapsed="false">
      <c r="A32" s="64" t="n">
        <v>2022</v>
      </c>
      <c r="B32" s="61"/>
      <c r="C32" s="67" t="n">
        <f aca="false">'Central scenario'!AL11</f>
        <v>-0.0416022197130479</v>
      </c>
      <c r="D32" s="67" t="n">
        <f aca="false">'Central scenario'!BO11</f>
        <v>-0.0435380670499812</v>
      </c>
      <c r="E32" s="69" t="n">
        <v>-0.0503776133463895</v>
      </c>
      <c r="F32" s="69" t="n">
        <v>-0.0528804277636626</v>
      </c>
      <c r="G32" s="69" t="n">
        <f aca="false">'High scenario'!AL11</f>
        <v>-0.0373490856989927</v>
      </c>
      <c r="H32" s="69" t="n">
        <f aca="false">'High scenario'!BN11</f>
        <v>-0.0393271058196459</v>
      </c>
    </row>
    <row r="33" customFormat="false" ht="12.8" hidden="false" customHeight="false" outlineLevel="0" collapsed="false">
      <c r="A33" s="64" t="n">
        <v>2023</v>
      </c>
      <c r="B33" s="61"/>
      <c r="C33" s="67" t="n">
        <f aca="false">'Central scenario'!AL12</f>
        <v>-0.0448682682808476</v>
      </c>
      <c r="D33" s="67" t="n">
        <f aca="false">'Central scenario'!BO12</f>
        <v>-0.0472110830872565</v>
      </c>
      <c r="E33" s="69" t="n">
        <v>-0.0510975783615655</v>
      </c>
      <c r="F33" s="69" t="n">
        <v>-0.0540028826340105</v>
      </c>
      <c r="G33" s="69" t="n">
        <f aca="false">'High scenario'!AL12</f>
        <v>-0.0404458448150072</v>
      </c>
      <c r="H33" s="69" t="n">
        <f aca="false">'High scenario'!BN12</f>
        <v>-0.0428356941100102</v>
      </c>
    </row>
    <row r="34" customFormat="false" ht="12.8" hidden="false" customHeight="false" outlineLevel="0" collapsed="false">
      <c r="A34" s="64" t="n">
        <v>2024</v>
      </c>
      <c r="B34" s="61"/>
      <c r="C34" s="70" t="n">
        <f aca="false">'Central scenario'!AL13</f>
        <v>-0.0461635445541264</v>
      </c>
      <c r="D34" s="70" t="n">
        <f aca="false">'Central scenario'!BO13</f>
        <v>-0.0489128605513385</v>
      </c>
      <c r="E34" s="69" t="n">
        <v>-0.0510096635985262</v>
      </c>
      <c r="F34" s="69" t="n">
        <v>-0.0543305133496629</v>
      </c>
      <c r="G34" s="69" t="n">
        <f aca="false">'High scenario'!AL13</f>
        <v>-0.0401815848959193</v>
      </c>
      <c r="H34" s="69" t="n">
        <f aca="false">'High scenario'!BN13</f>
        <v>-0.0428362150446848</v>
      </c>
    </row>
    <row r="35" customFormat="false" ht="12.8" hidden="false" customHeight="false" outlineLevel="0" collapsed="false">
      <c r="A35" s="64" t="n">
        <v>2025</v>
      </c>
      <c r="B35" s="61"/>
      <c r="C35" s="71" t="n">
        <f aca="false">'Central scenario'!AL14</f>
        <v>-0.047264214448529</v>
      </c>
      <c r="D35" s="71" t="n">
        <f aca="false">'Central scenario'!BO14</f>
        <v>-0.0509650354034177</v>
      </c>
      <c r="E35" s="69" t="n">
        <v>-0.0508980659524801</v>
      </c>
      <c r="F35" s="69" t="n">
        <v>-0.0554237256685178</v>
      </c>
      <c r="G35" s="69" t="n">
        <f aca="false">'High scenario'!AL14</f>
        <v>-0.0393513954050684</v>
      </c>
      <c r="H35" s="69" t="n">
        <f aca="false">'High scenario'!BN14</f>
        <v>-0.0428492159779234</v>
      </c>
    </row>
    <row r="36" customFormat="false" ht="12.8" hidden="false" customHeight="false" outlineLevel="0" collapsed="false">
      <c r="A36" s="64" t="n">
        <v>2026</v>
      </c>
      <c r="B36" s="61"/>
      <c r="C36" s="72" t="n">
        <f aca="false">'Central scenario'!AL15</f>
        <v>-0.0472431579453397</v>
      </c>
      <c r="D36" s="72" t="n">
        <f aca="false">'Central scenario'!BO15</f>
        <v>-0.0520299959413446</v>
      </c>
      <c r="E36" s="69" t="n">
        <v>-0.0515190035641294</v>
      </c>
      <c r="F36" s="69" t="n">
        <v>-0.0573520993694396</v>
      </c>
      <c r="G36" s="69" t="n">
        <f aca="false">'High scenario'!AL15</f>
        <v>-0.0370230761449796</v>
      </c>
      <c r="H36" s="69" t="n">
        <f aca="false">'High scenario'!BN15</f>
        <v>-0.0416212227330894</v>
      </c>
    </row>
    <row r="37" customFormat="false" ht="12.8" hidden="false" customHeight="false" outlineLevel="0" collapsed="false">
      <c r="A37" s="64" t="n">
        <v>2027</v>
      </c>
      <c r="B37" s="61"/>
      <c r="C37" s="72" t="n">
        <f aca="false">'Central scenario'!AL16</f>
        <v>-0.0455843247707627</v>
      </c>
      <c r="D37" s="72" t="n">
        <f aca="false">'Central scenario'!BO16</f>
        <v>-0.0511695789036116</v>
      </c>
      <c r="E37" s="69" t="n">
        <v>-0.0513918585121574</v>
      </c>
      <c r="F37" s="69" t="n">
        <v>-0.0586656354919346</v>
      </c>
      <c r="G37" s="69" t="n">
        <f aca="false">'High scenario'!AL16</f>
        <v>-0.0354547915328313</v>
      </c>
      <c r="H37" s="69" t="n">
        <f aca="false">'High scenario'!BN16</f>
        <v>-0.0407337484896137</v>
      </c>
    </row>
    <row r="38" customFormat="false" ht="12.8" hidden="false" customHeight="false" outlineLevel="0" collapsed="false">
      <c r="A38" s="64" t="n">
        <v>2028</v>
      </c>
      <c r="B38" s="68"/>
      <c r="C38" s="72" t="n">
        <f aca="false">'Central scenario'!AL17</f>
        <v>-0.0435313480202907</v>
      </c>
      <c r="D38" s="72" t="n">
        <f aca="false">'Central scenario'!BO17</f>
        <v>-0.0499211562177215</v>
      </c>
      <c r="E38" s="69" t="n">
        <v>-0.0507549045447157</v>
      </c>
      <c r="F38" s="69" t="n">
        <v>-0.0593238341773616</v>
      </c>
      <c r="G38" s="69" t="n">
        <f aca="false">'High scenario'!AL17</f>
        <v>-0.0323800606476816</v>
      </c>
      <c r="H38" s="69" t="n">
        <f aca="false">'High scenario'!BN17</f>
        <v>-0.0384848565200637</v>
      </c>
    </row>
    <row r="39" customFormat="false" ht="12.8" hidden="false" customHeight="false" outlineLevel="0" collapsed="false">
      <c r="A39" s="64" t="n">
        <v>2029</v>
      </c>
      <c r="B39" s="68"/>
      <c r="C39" s="71" t="n">
        <f aca="false">'Central scenario'!AL18</f>
        <v>-0.0423370704304637</v>
      </c>
      <c r="D39" s="71" t="n">
        <f aca="false">'Central scenario'!BO18</f>
        <v>-0.0497246268849198</v>
      </c>
      <c r="E39" s="69" t="n">
        <v>-0.0505049402315989</v>
      </c>
      <c r="F39" s="69" t="n">
        <v>-0.0603705553215138</v>
      </c>
      <c r="G39" s="69" t="n">
        <f aca="false">'High scenario'!AL18</f>
        <v>-0.0306090470294046</v>
      </c>
      <c r="H39" s="69" t="n">
        <f aca="false">'High scenario'!BN18</f>
        <v>-0.0374654022330993</v>
      </c>
    </row>
    <row r="40" customFormat="false" ht="12.8" hidden="false" customHeight="false" outlineLevel="0" collapsed="false">
      <c r="A40" s="64" t="n">
        <v>2030</v>
      </c>
      <c r="B40" s="68"/>
      <c r="C40" s="72" t="n">
        <f aca="false">'Central scenario'!AL19</f>
        <v>-0.0422061816076619</v>
      </c>
      <c r="D40" s="72" t="n">
        <f aca="false">'Central scenario'!BO19</f>
        <v>-0.0503685116947262</v>
      </c>
      <c r="E40" s="69" t="n">
        <v>-0.0507620943348777</v>
      </c>
      <c r="F40" s="69" t="n">
        <v>-0.0618232805608658</v>
      </c>
      <c r="G40" s="69" t="n">
        <f aca="false">'High scenario'!AL19</f>
        <v>-0.0293546564061901</v>
      </c>
      <c r="H40" s="69" t="n">
        <f aca="false">'High scenario'!BN19</f>
        <v>-0.0366984869466493</v>
      </c>
    </row>
    <row r="41" customFormat="false" ht="12.8" hidden="false" customHeight="false" outlineLevel="0" collapsed="false">
      <c r="A41" s="64" t="n">
        <v>2031</v>
      </c>
      <c r="B41" s="68"/>
      <c r="C41" s="72" t="n">
        <f aca="false">'Central scenario'!AL20</f>
        <v>-0.0422876333013821</v>
      </c>
      <c r="D41" s="72" t="n">
        <f aca="false">'Central scenario'!BO20</f>
        <v>-0.0511671380877171</v>
      </c>
      <c r="E41" s="69" t="n">
        <v>-0.0506075024986196</v>
      </c>
      <c r="F41" s="69" t="n">
        <v>-0.0627804765965753</v>
      </c>
      <c r="G41" s="69" t="n">
        <f aca="false">'High scenario'!AL20</f>
        <v>-0.0274103855608647</v>
      </c>
      <c r="H41" s="69" t="n">
        <f aca="false">'High scenario'!BN20</f>
        <v>-0.0352821043378302</v>
      </c>
    </row>
    <row r="42" customFormat="false" ht="12.8" hidden="false" customHeight="false" outlineLevel="0" collapsed="false">
      <c r="A42" s="64" t="n">
        <v>2032</v>
      </c>
      <c r="B42" s="68"/>
      <c r="C42" s="72" t="n">
        <f aca="false">'Central scenario'!AL21</f>
        <v>-0.0410251974378011</v>
      </c>
      <c r="D42" s="72" t="n">
        <f aca="false">'Central scenario'!BO21</f>
        <v>-0.050774382137422</v>
      </c>
      <c r="E42" s="69" t="n">
        <v>-0.0506983912036687</v>
      </c>
      <c r="F42" s="69" t="n">
        <v>-0.0641767718918084</v>
      </c>
      <c r="G42" s="69" t="n">
        <f aca="false">'High scenario'!AL21</f>
        <v>-0.0261426560856596</v>
      </c>
      <c r="H42" s="69" t="n">
        <f aca="false">'High scenario'!BN21</f>
        <v>-0.0348111424434438</v>
      </c>
    </row>
    <row r="43" customFormat="false" ht="12.8" hidden="false" customHeight="false" outlineLevel="0" collapsed="false">
      <c r="A43" s="64" t="n">
        <v>2033</v>
      </c>
      <c r="B43" s="68"/>
      <c r="C43" s="71" t="n">
        <f aca="false">'Central scenario'!AL22</f>
        <v>-0.0400179274055465</v>
      </c>
      <c r="D43" s="71" t="n">
        <f aca="false">'Central scenario'!BO22</f>
        <v>-0.0505728595595834</v>
      </c>
      <c r="E43" s="69" t="n">
        <v>-0.0520481904324888</v>
      </c>
      <c r="F43" s="69" t="n">
        <v>-0.0668216680469809</v>
      </c>
      <c r="G43" s="69" t="n">
        <f aca="false">'High scenario'!AL22</f>
        <v>-0.0244382243351958</v>
      </c>
      <c r="H43" s="69" t="n">
        <f aca="false">'High scenario'!BN22</f>
        <v>-0.0338570517084175</v>
      </c>
    </row>
    <row r="44" customFormat="false" ht="12.8" hidden="false" customHeight="false" outlineLevel="0" collapsed="false">
      <c r="A44" s="64" t="n">
        <v>2034</v>
      </c>
      <c r="B44" s="68"/>
      <c r="C44" s="72" t="n">
        <f aca="false">'Central scenario'!AL23</f>
        <v>-0.0396699507456834</v>
      </c>
      <c r="D44" s="72" t="n">
        <f aca="false">'Central scenario'!BO23</f>
        <v>-0.0509117310705023</v>
      </c>
      <c r="E44" s="69" t="n">
        <v>-0.0530010671074452</v>
      </c>
      <c r="F44" s="69" t="n">
        <v>-0.069100217412395</v>
      </c>
      <c r="G44" s="69" t="n">
        <f aca="false">'High scenario'!AL23</f>
        <v>-0.0224919918397381</v>
      </c>
      <c r="H44" s="69" t="n">
        <f aca="false">'High scenario'!BN23</f>
        <v>-0.0322677807880414</v>
      </c>
    </row>
    <row r="45" customFormat="false" ht="12.8" hidden="false" customHeight="false" outlineLevel="0" collapsed="false">
      <c r="A45" s="64" t="n">
        <v>2035</v>
      </c>
      <c r="B45" s="68"/>
      <c r="C45" s="72" t="n">
        <f aca="false">'Central scenario'!AL24</f>
        <v>-0.0395480659625761</v>
      </c>
      <c r="D45" s="72" t="n">
        <f aca="false">'Central scenario'!BO24</f>
        <v>-0.0514679485339524</v>
      </c>
      <c r="E45" s="69" t="n">
        <v>-0.0540032624925179</v>
      </c>
      <c r="F45" s="69" t="n">
        <v>-0.0714750693303069</v>
      </c>
      <c r="G45" s="69" t="n">
        <f aca="false">'High scenario'!AL24</f>
        <v>-0.0225739120400964</v>
      </c>
      <c r="H45" s="69" t="n">
        <f aca="false">'High scenario'!BN24</f>
        <v>-0.0326306226633416</v>
      </c>
    </row>
    <row r="46" customFormat="false" ht="12.8" hidden="false" customHeight="false" outlineLevel="0" collapsed="false">
      <c r="A46" s="64" t="n">
        <v>2036</v>
      </c>
      <c r="B46" s="68"/>
      <c r="C46" s="72" t="n">
        <f aca="false">'Central scenario'!AL25</f>
        <v>-0.0388632135647616</v>
      </c>
      <c r="D46" s="72" t="n">
        <f aca="false">'Central scenario'!BO25</f>
        <v>-0.0514538743697881</v>
      </c>
      <c r="E46" s="69" t="n">
        <v>-0.0539421019892319</v>
      </c>
      <c r="F46" s="69" t="n">
        <v>-0.0727345452361382</v>
      </c>
      <c r="G46" s="69" t="n">
        <f aca="false">'High scenario'!AL25</f>
        <v>-0.0209757834834172</v>
      </c>
      <c r="H46" s="69" t="n">
        <f aca="false">'High scenario'!BN25</f>
        <v>-0.031432956488632</v>
      </c>
    </row>
    <row r="47" customFormat="false" ht="12.8" hidden="false" customHeight="false" outlineLevel="0" collapsed="false">
      <c r="A47" s="64" t="n">
        <v>2037</v>
      </c>
      <c r="B47" s="68"/>
      <c r="C47" s="71" t="n">
        <f aca="false">'Central scenario'!AL26</f>
        <v>-0.0387906175449227</v>
      </c>
      <c r="D47" s="71" t="n">
        <f aca="false">'Central scenario'!BO26</f>
        <v>-0.0523393713959397</v>
      </c>
      <c r="E47" s="69" t="n">
        <v>-0.0546226692834624</v>
      </c>
      <c r="F47" s="69" t="n">
        <v>-0.0749617607763738</v>
      </c>
      <c r="G47" s="69" t="n">
        <f aca="false">'High scenario'!AL26</f>
        <v>-0.019955419920425</v>
      </c>
      <c r="H47" s="69" t="n">
        <f aca="false">'High scenario'!BN26</f>
        <v>-0.0309787891464043</v>
      </c>
    </row>
    <row r="48" customFormat="false" ht="12.8" hidden="false" customHeight="false" outlineLevel="0" collapsed="false">
      <c r="A48" s="64" t="n">
        <v>2038</v>
      </c>
      <c r="B48" s="68"/>
      <c r="C48" s="72" t="n">
        <f aca="false">'Central scenario'!AL27</f>
        <v>-0.0382219905266427</v>
      </c>
      <c r="D48" s="72" t="n">
        <f aca="false">'Central scenario'!BO27</f>
        <v>-0.052768670097003</v>
      </c>
      <c r="E48" s="69" t="n">
        <v>-0.0544167032553444</v>
      </c>
      <c r="F48" s="69" t="n">
        <v>-0.0761679539068494</v>
      </c>
      <c r="G48" s="69" t="n">
        <f aca="false">'High scenario'!AL27</f>
        <v>-0.0191512879546423</v>
      </c>
      <c r="H48" s="69" t="n">
        <f aca="false">'High scenario'!BN27</f>
        <v>-0.0306385773979503</v>
      </c>
    </row>
    <row r="49" customFormat="false" ht="12.8" hidden="false" customHeight="false" outlineLevel="0" collapsed="false">
      <c r="A49" s="64" t="n">
        <v>2039</v>
      </c>
      <c r="B49" s="73"/>
      <c r="C49" s="72" t="n">
        <f aca="false">'Central scenario'!AL28</f>
        <v>-0.0377052344366654</v>
      </c>
      <c r="D49" s="72" t="n">
        <f aca="false">'Central scenario'!BO28</f>
        <v>-0.0529774397507353</v>
      </c>
      <c r="E49" s="69" t="n">
        <v>-0.0547288404090967</v>
      </c>
      <c r="F49" s="69" t="n">
        <v>-0.0780613616204719</v>
      </c>
      <c r="G49" s="69" t="n">
        <f aca="false">'High scenario'!AL28</f>
        <v>-0.0186861431442882</v>
      </c>
      <c r="H49" s="69" t="n">
        <f aca="false">'High scenario'!BN28</f>
        <v>-0.0306725706895309</v>
      </c>
    </row>
    <row r="50" customFormat="false" ht="12.8" hidden="false" customHeight="false" outlineLevel="0" collapsed="false">
      <c r="A50" s="64" t="n">
        <v>2040</v>
      </c>
      <c r="B50" s="74"/>
      <c r="C50" s="72" t="n">
        <f aca="false">'Central scenario'!AL29</f>
        <v>-0.0378508733459273</v>
      </c>
      <c r="D50" s="72" t="n">
        <f aca="false">'Central scenario'!BO29</f>
        <v>-0.053726724542822</v>
      </c>
      <c r="E50" s="69" t="n">
        <v>-0.0544809065948426</v>
      </c>
      <c r="F50" s="69" t="n">
        <v>-0.0793480281425115</v>
      </c>
      <c r="G50" s="69" t="n">
        <f aca="false">'High scenario'!AL29</f>
        <v>-0.0180761848122712</v>
      </c>
      <c r="H50" s="69" t="n">
        <f aca="false">'High scenario'!BN29</f>
        <v>-0.0306157996742413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8671875" defaultRowHeight="12.8" zeroHeight="false" outlineLevelRow="0" outlineLevelCol="0"/>
  <cols>
    <col collapsed="false" customWidth="true" hidden="false" outlineLevel="0" max="7" min="6" style="32" width="14.46"/>
    <col collapsed="false" customWidth="true" hidden="false" outlineLevel="0" max="8" min="8" style="0" width="14.46"/>
    <col collapsed="false" customWidth="false" hidden="false" outlineLevel="0" max="11" min="10" style="32" width="8.83"/>
    <col collapsed="false" customWidth="false" hidden="false" outlineLevel="0" max="14" min="14" style="32" width="8.83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</row>
    <row r="3" customFormat="false" ht="73.7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91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91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91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</row>
    <row r="7" customFormat="false" ht="12.8" hidden="false" customHeight="false" outlineLevel="0" collapsed="false">
      <c r="B7" s="88"/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91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91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91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691939.443819597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3806846.66475399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799976.431236599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777485.531692199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96" t="n">
        <v>21421804.3950487</v>
      </c>
      <c r="G17" s="96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97" t="n">
        <v>0</v>
      </c>
      <c r="K17" s="97" t="n">
        <v>0</v>
      </c>
      <c r="L17" s="42" t="n">
        <f aca="false">H17-I17</f>
        <v>842157.0006628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18798652.8327858</v>
      </c>
      <c r="G18" s="94" t="n">
        <v>18061142.4327455</v>
      </c>
      <c r="H18" s="35" t="n">
        <f aca="false">F18-J18</f>
        <v>18798652.8327858</v>
      </c>
      <c r="I18" s="35" t="n">
        <f aca="false">G18-K18</f>
        <v>18061142.4327455</v>
      </c>
      <c r="J18" s="95" t="n">
        <v>0</v>
      </c>
      <c r="K18" s="95" t="n">
        <v>0</v>
      </c>
      <c r="L18" s="35" t="n">
        <f aca="false">H18-I18</f>
        <v>737510.400040299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99367076.7664316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18564252.3430879</v>
      </c>
      <c r="Y18" s="35" t="n">
        <f aca="false">N18*5.1890047538</f>
        <v>14506687.7228134</v>
      </c>
      <c r="Z18" s="35" t="n">
        <f aca="false">L18*5.5017049523</f>
        <v>4057564.62027447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19381974.1868191</v>
      </c>
      <c r="G19" s="96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97" t="n">
        <v>0</v>
      </c>
      <c r="K19" s="97" t="n">
        <v>0</v>
      </c>
      <c r="L19" s="42" t="n">
        <f aca="false">H19-I19</f>
        <v>762298.459394898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18503713.2101988</v>
      </c>
      <c r="G20" s="97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97" t="n">
        <v>0</v>
      </c>
      <c r="K20" s="97" t="n">
        <v>0</v>
      </c>
      <c r="L20" s="42" t="n">
        <f aca="false">H20-I20</f>
        <v>730249.346840899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20254615.8512826</v>
      </c>
      <c r="G21" s="97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97" t="n">
        <v>37448.2927964077</v>
      </c>
      <c r="K21" s="97" t="n"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97" t="n">
        <v>3910348.4398605</v>
      </c>
      <c r="O21" s="98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20290816.6434505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19377172.7510706</v>
      </c>
      <c r="G22" s="95" t="n">
        <v>18610102.6096751</v>
      </c>
      <c r="H22" s="35" t="n">
        <f aca="false">F22-J22</f>
        <v>19308428.2669391</v>
      </c>
      <c r="I22" s="35" t="n">
        <f aca="false">G22-K22</f>
        <v>18543420.4600675</v>
      </c>
      <c r="J22" s="95" t="n">
        <v>68744.4841315014</v>
      </c>
      <c r="K22" s="95" t="n">
        <v>66682.1496075563</v>
      </c>
      <c r="L22" s="35" t="n">
        <f aca="false">H22-I22</f>
        <v>765007.80687156</v>
      </c>
      <c r="M22" s="35" t="n">
        <f aca="false">J22-K22</f>
        <v>2062.3345239451</v>
      </c>
      <c r="N22" s="95" t="n">
        <v>4299591.36744104</v>
      </c>
      <c r="O22" s="99" t="n">
        <v>99073334.5554007</v>
      </c>
      <c r="P22" s="5" t="n">
        <v>5.69</v>
      </c>
      <c r="Q22" s="35" t="n">
        <f aca="false">I22*5.5017049523</f>
        <v>102020428.177735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4.83253434945297</v>
      </c>
      <c r="V22" s="35" t="n">
        <f aca="false">K22*5.5017049523</f>
        <v>366865.512725902</v>
      </c>
      <c r="W22" s="35" t="n">
        <f aca="false">M22*5.5017049523</f>
        <v>11346.356063688</v>
      </c>
      <c r="X22" s="35" t="n">
        <f aca="false">N22*5.1890047538+L22*5.5017049523</f>
        <v>26519447.2846624</v>
      </c>
      <c r="Y22" s="35" t="n">
        <f aca="false">N22*5.1890047538</f>
        <v>22310600.045049</v>
      </c>
      <c r="Z22" s="35" t="n">
        <f aca="false">L22*5.5017049523</f>
        <v>4208847.23961342</v>
      </c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20709754.3962264</v>
      </c>
      <c r="G23" s="97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97" t="n">
        <v>105406.410376622</v>
      </c>
      <c r="K23" s="97" t="n"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97" t="n">
        <v>3939404.98436416</v>
      </c>
      <c r="O23" s="98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19896829.3534219</v>
      </c>
      <c r="G24" s="97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97" t="n">
        <v>153068.271140567</v>
      </c>
      <c r="K24" s="97" t="n">
        <v>148476.22300635</v>
      </c>
      <c r="L24" s="42" t="n">
        <f aca="false">H24-I24</f>
        <v>785462.55747468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22999800.2662076</v>
      </c>
      <c r="Y24" s="42" t="n">
        <f aca="false">N24*5.1890047538</f>
        <v>18678417.023903</v>
      </c>
      <c r="Z24" s="42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21653269.8158238</v>
      </c>
      <c r="G25" s="97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97" t="n">
        <v>195716.984291222</v>
      </c>
      <c r="K25" s="97" t="n">
        <v>189845.474762486</v>
      </c>
      <c r="L25" s="42" t="n">
        <f aca="false">H25-I25</f>
        <v>856204.006193865</v>
      </c>
      <c r="M25" s="42" t="n">
        <f aca="false">J25-K25</f>
        <v>5871.509528736</v>
      </c>
      <c r="N25" s="97" t="n">
        <v>4012507.36812272</v>
      </c>
      <c r="O25" s="100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20401597.9187957</v>
      </c>
      <c r="G26" s="95" t="n">
        <v>19586655.7456722</v>
      </c>
      <c r="H26" s="35" t="n">
        <f aca="false">F26-J26</f>
        <v>20201976.8177276</v>
      </c>
      <c r="I26" s="35" t="n">
        <f aca="false">G26-K26</f>
        <v>19393023.2776362</v>
      </c>
      <c r="J26" s="95" t="n">
        <v>199621.10106806</v>
      </c>
      <c r="K26" s="95" t="n">
        <v>193632.468036018</v>
      </c>
      <c r="L26" s="35" t="n">
        <f aca="false">H26-I26</f>
        <v>808953.540091459</v>
      </c>
      <c r="M26" s="35" t="n">
        <f aca="false">J26-K26</f>
        <v>5988.63303204201</v>
      </c>
      <c r="N26" s="95" t="n">
        <v>4266105.69710447</v>
      </c>
      <c r="O26" s="5"/>
      <c r="P26" s="5"/>
      <c r="Q26" s="35" t="n">
        <f aca="false">I26*5.5017049523</f>
        <v>106694692.20664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32947.6920098929</v>
      </c>
      <c r="X26" s="35" t="n">
        <f aca="false">N26*5.1890047538+L26*5.5017049523</f>
        <v>26587466.4401902</v>
      </c>
      <c r="Y26" s="35" t="n">
        <f aca="false">N26*5.1890047538</f>
        <v>22136842.7424884</v>
      </c>
      <c r="Z26" s="35" t="n">
        <f aca="false">L26*5.5017049523</f>
        <v>4450623.6977018</v>
      </c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20235562.8531744</v>
      </c>
      <c r="G27" s="97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97" t="n">
        <v>217761.898580891</v>
      </c>
      <c r="K27" s="97" t="n">
        <v>211229.041623464</v>
      </c>
      <c r="L27" s="42" t="n">
        <f aca="false">H27-I27</f>
        <v>802325.932344474</v>
      </c>
      <c r="M27" s="42" t="n">
        <f aca="false">J27-K27</f>
        <v>6532.85695742699</v>
      </c>
      <c r="N27" s="97" t="n">
        <v>3380805.35094116</v>
      </c>
      <c r="O27" s="7"/>
      <c r="P27" s="7"/>
      <c r="Q27" s="42" t="n">
        <f aca="false">I27*5.5017049523</f>
        <v>105717874.090704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21957175.5930445</v>
      </c>
      <c r="Y27" s="42" t="n">
        <f aca="false">N27*5.1890047538</f>
        <v>17543015.0377062</v>
      </c>
      <c r="Z27" s="42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19245553.8982161</v>
      </c>
      <c r="G28" s="97" t="n"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97" t="n">
        <v>235047.123224172</v>
      </c>
      <c r="K28" s="97" t="n">
        <v>227995.709527446</v>
      </c>
      <c r="L28" s="42" t="n">
        <f aca="false">H28-I28</f>
        <v>761230.521454174</v>
      </c>
      <c r="M28" s="42" t="n">
        <f aca="false">J28-K28</f>
        <v>7051.41369672603</v>
      </c>
      <c r="N28" s="97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20795205.1915012</v>
      </c>
      <c r="Y28" s="42" t="n">
        <f aca="false">N28*5.1890047538</f>
        <v>16607139.4617749</v>
      </c>
      <c r="Z28" s="42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17632490.3683875</v>
      </c>
      <c r="G29" s="97" t="n"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97" t="n">
        <v>240391.322037069</v>
      </c>
      <c r="K29" s="97" t="n">
        <v>233179.582375956</v>
      </c>
      <c r="L29" s="42" t="n">
        <f aca="false">H29-I29</f>
        <v>694867.234504992</v>
      </c>
      <c r="M29" s="42" t="n">
        <f aca="false">J29-K29</f>
        <v>7211.73966111301</v>
      </c>
      <c r="N29" s="97" t="n"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19879218.2586596</v>
      </c>
      <c r="Y29" s="42" t="n">
        <f aca="false">N29*5.1890047538</f>
        <v>16056263.7533925</v>
      </c>
      <c r="Z29" s="42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17486334.6842501</v>
      </c>
      <c r="G30" s="95" t="n">
        <v>16789231.0407686</v>
      </c>
      <c r="H30" s="35" t="n">
        <f aca="false">F30-J30</f>
        <v>17292119.6681135</v>
      </c>
      <c r="I30" s="35" t="n">
        <f aca="false">G30-K30</f>
        <v>16600842.4751161</v>
      </c>
      <c r="J30" s="95" t="n">
        <v>194215.016136578</v>
      </c>
      <c r="K30" s="95" t="n">
        <v>188388.565652481</v>
      </c>
      <c r="L30" s="35" t="n">
        <f aca="false">H30-I30</f>
        <v>691277.192997402</v>
      </c>
      <c r="M30" s="35" t="n">
        <f aca="false">J30-K30</f>
        <v>5826.450484097</v>
      </c>
      <c r="N30" s="95" t="n">
        <v>3260724.69886649</v>
      </c>
      <c r="O30" s="5"/>
      <c r="P30" s="5"/>
      <c r="Q30" s="35" t="n">
        <f aca="false">I30*5.5017049523</f>
        <v>91332937.2576986</v>
      </c>
      <c r="R30" s="35"/>
      <c r="S30" s="35"/>
      <c r="T30" s="5"/>
      <c r="U30" s="5"/>
      <c r="V30" s="35" t="n">
        <f aca="false">K30*5.5017049523</f>
        <v>1036458.30460695</v>
      </c>
      <c r="W30" s="35" t="n">
        <f aca="false">M30*5.5017049523</f>
        <v>32055.4114826872</v>
      </c>
      <c r="X30" s="35" t="n">
        <f aca="false">N30*5.1890047538+L30*5.5017049523</f>
        <v>20723119.1193771</v>
      </c>
      <c r="Y30" s="35" t="n">
        <f aca="false">N30*5.1890047538</f>
        <v>16919915.9632513</v>
      </c>
      <c r="Z30" s="35" t="n">
        <f aca="false">L30*5.5017049523</f>
        <v>3803203.15612585</v>
      </c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17659669.315915</v>
      </c>
      <c r="G31" s="97" t="n"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97" t="n">
        <v>197068.26415119</v>
      </c>
      <c r="K31" s="97" t="n">
        <v>191156.216226654</v>
      </c>
      <c r="L31" s="42" t="n">
        <f aca="false">H31-I31</f>
        <v>699056.981607264</v>
      </c>
      <c r="M31" s="42" t="n">
        <f aca="false">J31-K31</f>
        <v>5912.04792453599</v>
      </c>
      <c r="N31" s="97" t="n">
        <v>2980423.45885428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19311436.7539805</v>
      </c>
      <c r="Y31" s="42" t="n">
        <f aca="false">N31*5.1890047538</f>
        <v>15465431.4963319</v>
      </c>
      <c r="Z31" s="42" t="n">
        <f aca="false">L31*5.5017049523</f>
        <v>3846005.25764857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18053454.0551288</v>
      </c>
      <c r="G32" s="97" t="n">
        <v>17331208.4666413</v>
      </c>
      <c r="H32" s="42" t="n">
        <f aca="false">F32-J32</f>
        <v>17865442.8289127</v>
      </c>
      <c r="I32" s="42" t="n">
        <f aca="false">G32-K32</f>
        <v>17148837.5772116</v>
      </c>
      <c r="J32" s="97" t="n">
        <v>188011.226216134</v>
      </c>
      <c r="K32" s="97" t="n">
        <v>182370.88942965</v>
      </c>
      <c r="L32" s="42" t="n">
        <f aca="false">H32-I32</f>
        <v>716605.25170102</v>
      </c>
      <c r="M32" s="42" t="n">
        <f aca="false">J32-K32</f>
        <v>5640.336786484</v>
      </c>
      <c r="N32" s="97" t="n">
        <v>2856431.99978905</v>
      </c>
      <c r="O32" s="7"/>
      <c r="P32" s="7"/>
      <c r="Q32" s="42" t="n">
        <f aca="false">I32*5.5017049523</f>
        <v>94347844.6247337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18764589.8879395</v>
      </c>
      <c r="Y32" s="42" t="n">
        <f aca="false">N32*5.1890047538</f>
        <v>14822039.2258118</v>
      </c>
      <c r="Z32" s="42" t="n">
        <f aca="false">L32*5.5017049523</f>
        <v>3942550.66212769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17625229.2947154</v>
      </c>
      <c r="G33" s="97" t="n">
        <v>16919382.908379</v>
      </c>
      <c r="H33" s="42" t="n">
        <f aca="false">F33-J33</f>
        <v>17432680.093213</v>
      </c>
      <c r="I33" s="42" t="n">
        <f aca="false">G33-K33</f>
        <v>16732610.1829217</v>
      </c>
      <c r="J33" s="97" t="n">
        <v>192549.201502358</v>
      </c>
      <c r="K33" s="97" t="n">
        <v>186772.725457287</v>
      </c>
      <c r="L33" s="42" t="n">
        <f aca="false">H33-I33</f>
        <v>700069.910291331</v>
      </c>
      <c r="M33" s="42" t="n">
        <f aca="false">J33-K33</f>
        <v>5776.476045071</v>
      </c>
      <c r="N33" s="97" t="n">
        <v>2728052.47216015</v>
      </c>
      <c r="O33" s="7"/>
      <c r="P33" s="7"/>
      <c r="Q33" s="42" t="n">
        <f aca="false">I33*5.5017049523</f>
        <v>92057884.3082858</v>
      </c>
      <c r="R33" s="42"/>
      <c r="S33" s="42"/>
      <c r="T33" s="7"/>
      <c r="U33" s="7"/>
      <c r="V33" s="42" t="n">
        <f aca="false">K33*5.5017049523</f>
        <v>1027568.42860292</v>
      </c>
      <c r="W33" s="42" t="n">
        <f aca="false">M33*5.5017049523</f>
        <v>31780.4668640095</v>
      </c>
      <c r="X33" s="42" t="n">
        <f aca="false">N33*5.1890047538+L33*5.5017049523</f>
        <v>18007455.3390609</v>
      </c>
      <c r="Y33" s="42" t="n">
        <f aca="false">N33*5.1890047538</f>
        <v>14155877.2466549</v>
      </c>
      <c r="Z33" s="42" t="n">
        <f aca="false">L33*5.5017049523</f>
        <v>3851578.09240603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17290675.0166886</v>
      </c>
      <c r="G34" s="95" t="n">
        <v>16597472.2690265</v>
      </c>
      <c r="H34" s="35" t="n">
        <f aca="false">F34-J34</f>
        <v>17081005.7311901</v>
      </c>
      <c r="I34" s="35" t="n">
        <f aca="false">G34-K34</f>
        <v>16394093.062093</v>
      </c>
      <c r="J34" s="95" t="n">
        <v>209669.285498468</v>
      </c>
      <c r="K34" s="95" t="n">
        <v>203379.206933514</v>
      </c>
      <c r="L34" s="35" t="n">
        <f aca="false">H34-I34</f>
        <v>686912.669097148</v>
      </c>
      <c r="M34" s="35" t="n">
        <f aca="false">J34-K34</f>
        <v>6290.07856495399</v>
      </c>
      <c r="N34" s="95" t="n">
        <v>3010794.13509672</v>
      </c>
      <c r="O34" s="5"/>
      <c r="P34" s="5"/>
      <c r="Q34" s="35" t="n">
        <f aca="false">I34*5.5017049523</f>
        <v>90195462.9881841</v>
      </c>
      <c r="R34" s="35"/>
      <c r="S34" s="35"/>
      <c r="T34" s="5"/>
      <c r="U34" s="5"/>
      <c r="V34" s="35" t="n">
        <f aca="false">K34*5.5017049523</f>
        <v>1118932.38998096</v>
      </c>
      <c r="W34" s="35" t="n">
        <f aca="false">M34*5.5017049523</f>
        <v>34606.1563911634</v>
      </c>
      <c r="X34" s="35" t="n">
        <f aca="false">N34*5.1890047538+L34*5.5017049523</f>
        <v>19402215.9130994</v>
      </c>
      <c r="Y34" s="35" t="n">
        <f aca="false">N34*5.1890047538</f>
        <v>15623025.07973</v>
      </c>
      <c r="Z34" s="35" t="n">
        <f aca="false">L34*5.5017049523</f>
        <v>3779190.83336939</v>
      </c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17411954.080316</v>
      </c>
      <c r="G35" s="97" t="n">
        <v>16712557.6037529</v>
      </c>
      <c r="H35" s="42" t="n">
        <f aca="false">F35-J35</f>
        <v>17177717.2888478</v>
      </c>
      <c r="I35" s="42" t="n">
        <f aca="false">G35-K35</f>
        <v>16485347.9160287</v>
      </c>
      <c r="J35" s="97" t="n">
        <v>234236.791468253</v>
      </c>
      <c r="K35" s="97" t="n">
        <v>227209.687724206</v>
      </c>
      <c r="L35" s="42" t="n">
        <f aca="false">H35-I35</f>
        <v>692369.372819055</v>
      </c>
      <c r="M35" s="42" t="n">
        <f aca="false">J35-K35</f>
        <v>7027.103744047</v>
      </c>
      <c r="N35" s="97" t="n">
        <v>2318969.45673794</v>
      </c>
      <c r="O35" s="7"/>
      <c r="P35" s="7"/>
      <c r="Q35" s="42" t="n">
        <f aca="false">I35*5.5017049523</f>
        <v>90697520.2700036</v>
      </c>
      <c r="R35" s="42"/>
      <c r="S35" s="42"/>
      <c r="T35" s="7"/>
      <c r="U35" s="7"/>
      <c r="V35" s="42" t="n">
        <f aca="false">K35*5.5017049523</f>
        <v>1250040.6641628</v>
      </c>
      <c r="W35" s="42" t="n">
        <f aca="false">M35*5.5017049523</f>
        <v>38661.0514689492</v>
      </c>
      <c r="X35" s="42" t="n">
        <f aca="false">N35*5.1890047538+L35*5.5017049523</f>
        <v>15842355.5421896</v>
      </c>
      <c r="Y35" s="42" t="n">
        <f aca="false">N35*5.1890047538</f>
        <v>12033143.5349302</v>
      </c>
      <c r="Z35" s="42" t="n">
        <f aca="false">L35*5.5017049523</f>
        <v>3809212.00725944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17649058.2177269</v>
      </c>
      <c r="G36" s="97" t="n">
        <v>16937913.9288618</v>
      </c>
      <c r="H36" s="42" t="n">
        <f aca="false">F36-J36</f>
        <v>17386052.6634712</v>
      </c>
      <c r="I36" s="42" t="n">
        <f aca="false">G36-K36</f>
        <v>16682798.5412338</v>
      </c>
      <c r="J36" s="97" t="n">
        <v>263005.554255717</v>
      </c>
      <c r="K36" s="97" t="n">
        <v>255115.387628046</v>
      </c>
      <c r="L36" s="42" t="n">
        <f aca="false">H36-I36</f>
        <v>703254.122237431</v>
      </c>
      <c r="M36" s="42" t="n">
        <f aca="false">J36-K36</f>
        <v>7890.16662767102</v>
      </c>
      <c r="N36" s="97" t="n">
        <v>2241744.5038639</v>
      </c>
      <c r="O36" s="7"/>
      <c r="P36" s="7"/>
      <c r="Q36" s="42" t="n">
        <f aca="false">I36*5.5017049523</f>
        <v>91783835.352529</v>
      </c>
      <c r="R36" s="42"/>
      <c r="S36" s="42"/>
      <c r="T36" s="7"/>
      <c r="U36" s="7"/>
      <c r="V36" s="42" t="n">
        <f aca="false">K36*5.5017049523</f>
        <v>1403569.59152115</v>
      </c>
      <c r="W36" s="42" t="n">
        <f aca="false">M36*5.5017049523</f>
        <v>43409.3688099298</v>
      </c>
      <c r="X36" s="42" t="n">
        <f aca="false">N36*5.1890047538+L36*5.5017049523</f>
        <v>15501519.5743939</v>
      </c>
      <c r="Y36" s="42" t="n">
        <f aca="false">N36*5.1890047538</f>
        <v>11632422.8873548</v>
      </c>
      <c r="Z36" s="42" t="n">
        <f aca="false">L36*5.5017049523</f>
        <v>3869096.68703906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18188785.6322106</v>
      </c>
      <c r="G37" s="97" t="n">
        <v>17454682.7898587</v>
      </c>
      <c r="H37" s="42" t="n">
        <f aca="false">F37-J37</f>
        <v>17898078.3302135</v>
      </c>
      <c r="I37" s="42" t="n">
        <f aca="false">G37-K37</f>
        <v>17172696.7069215</v>
      </c>
      <c r="J37" s="97" t="n">
        <v>290707.301997127</v>
      </c>
      <c r="K37" s="97" t="n">
        <v>281986.082937213</v>
      </c>
      <c r="L37" s="42" t="n">
        <f aca="false">H37-I37</f>
        <v>725381.623291988</v>
      </c>
      <c r="M37" s="42" t="n">
        <f aca="false">J37-K37</f>
        <v>8721.219059914</v>
      </c>
      <c r="N37" s="97" t="n">
        <v>2282864.89427483</v>
      </c>
      <c r="O37" s="7"/>
      <c r="P37" s="7"/>
      <c r="Q37" s="42" t="n">
        <f aca="false">I37*5.5017049523</f>
        <v>94479110.5168158</v>
      </c>
      <c r="R37" s="42"/>
      <c r="S37" s="42"/>
      <c r="T37" s="7"/>
      <c r="U37" s="7"/>
      <c r="V37" s="42" t="n">
        <f aca="false">K37*5.5017049523</f>
        <v>1551404.22897534</v>
      </c>
      <c r="W37" s="42" t="n">
        <f aca="false">M37*5.5017049523</f>
        <v>47981.574092022</v>
      </c>
      <c r="X37" s="42" t="n">
        <f aca="false">N37*5.1890047538+L37*5.5017049523</f>
        <v>15836632.4578482</v>
      </c>
      <c r="Y37" s="42" t="n">
        <f aca="false">N37*5.1890047538</f>
        <v>11845796.7886752</v>
      </c>
      <c r="Z37" s="42" t="n">
        <f aca="false">L37*5.5017049523</f>
        <v>3990835.66917294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19325578.7514221</v>
      </c>
      <c r="G38" s="95" t="n">
        <v>18542976.307108</v>
      </c>
      <c r="H38" s="35" t="n">
        <f aca="false">F38-J38</f>
        <v>18990505.5614868</v>
      </c>
      <c r="I38" s="35" t="n">
        <f aca="false">G38-K38</f>
        <v>18217955.3128708</v>
      </c>
      <c r="J38" s="95" t="n">
        <v>335073.189935268</v>
      </c>
      <c r="K38" s="95" t="n">
        <v>325020.99423721</v>
      </c>
      <c r="L38" s="35" t="n">
        <f aca="false">H38-I38</f>
        <v>772550.248616044</v>
      </c>
      <c r="M38" s="35" t="n">
        <f aca="false">J38-K38</f>
        <v>10052.195698058</v>
      </c>
      <c r="N38" s="95" t="n">
        <v>2846343.62357156</v>
      </c>
      <c r="O38" s="5"/>
      <c r="P38" s="5"/>
      <c r="Q38" s="35" t="n">
        <f aca="false">I38*5.5017049523</f>
        <v>100229814.965601</v>
      </c>
      <c r="R38" s="35"/>
      <c r="S38" s="35"/>
      <c r="T38" s="5"/>
      <c r="U38" s="5"/>
      <c r="V38" s="35" t="n">
        <f aca="false">K38*5.5017049523</f>
        <v>1788169.61359633</v>
      </c>
      <c r="W38" s="35" t="n">
        <f aca="false">M38*5.5017049523</f>
        <v>55304.2148534944</v>
      </c>
      <c r="X38" s="35" t="n">
        <f aca="false">N38*5.1890047538+L38*5.5017049523</f>
        <v>19020034.1223726</v>
      </c>
      <c r="Y38" s="35" t="n">
        <f aca="false">N38*5.1890047538</f>
        <v>14769690.5936611</v>
      </c>
      <c r="Z38" s="35" t="n">
        <f aca="false">L38*5.5017049523</f>
        <v>4250343.52871148</v>
      </c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19434153.8562445</v>
      </c>
      <c r="G39" s="97" t="n">
        <v>18645137.7723701</v>
      </c>
      <c r="H39" s="42" t="n">
        <f aca="false">F39-J39</f>
        <v>19077614.9757124</v>
      </c>
      <c r="I39" s="42" t="n">
        <f aca="false">G39-K39</f>
        <v>18299295.058254</v>
      </c>
      <c r="J39" s="97" t="n">
        <v>356538.880532093</v>
      </c>
      <c r="K39" s="97" t="n">
        <v>345842.71411613</v>
      </c>
      <c r="L39" s="42" t="n">
        <f aca="false">H39-I39</f>
        <v>778319.917458437</v>
      </c>
      <c r="M39" s="42" t="n">
        <f aca="false">J39-K39</f>
        <v>10696.166415963</v>
      </c>
      <c r="N39" s="97" t="n">
        <v>2500932.57929087</v>
      </c>
      <c r="O39" s="7"/>
      <c r="P39" s="7"/>
      <c r="Q39" s="42" t="n">
        <f aca="false">I39*5.5017049523</f>
        <v>100677322.245595</v>
      </c>
      <c r="R39" s="42"/>
      <c r="S39" s="42"/>
      <c r="T39" s="7"/>
      <c r="U39" s="7"/>
      <c r="V39" s="42" t="n">
        <f aca="false">K39*5.5017049523</f>
        <v>1902724.57296959</v>
      </c>
      <c r="W39" s="42" t="n">
        <f aca="false">M39*5.5017049523</f>
        <v>58847.1517413284</v>
      </c>
      <c r="X39" s="42" t="n">
        <f aca="false">N39*5.1890047538+L39*5.5017049523</f>
        <v>17259437.5872284</v>
      </c>
      <c r="Y39" s="42" t="n">
        <f aca="false">N39*5.1890047538</f>
        <v>12977351.0428736</v>
      </c>
      <c r="Z39" s="42" t="n">
        <f aca="false">L39*5.5017049523</f>
        <v>4282086.54435481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19595243.1962176</v>
      </c>
      <c r="G40" s="97" t="n">
        <v>18797532.7888852</v>
      </c>
      <c r="H40" s="42" t="n">
        <f aca="false">F40-J40</f>
        <v>19204997.1994098</v>
      </c>
      <c r="I40" s="42" t="n">
        <f aca="false">G40-K40</f>
        <v>18418994.1719816</v>
      </c>
      <c r="J40" s="97" t="n">
        <v>390245.99680781</v>
      </c>
      <c r="K40" s="97" t="n">
        <v>378538.616903575</v>
      </c>
      <c r="L40" s="42" t="n">
        <f aca="false">H40-I40</f>
        <v>786003.027428165</v>
      </c>
      <c r="M40" s="42" t="n">
        <f aca="false">J40-K40</f>
        <v>11707.379904235</v>
      </c>
      <c r="N40" s="97" t="n">
        <v>2503138.07005767</v>
      </c>
      <c r="O40" s="7"/>
      <c r="P40" s="7"/>
      <c r="Q40" s="42" t="n">
        <f aca="false">I40*5.5017049523</f>
        <v>101335871.452376</v>
      </c>
      <c r="R40" s="42"/>
      <c r="S40" s="42"/>
      <c r="T40" s="7"/>
      <c r="U40" s="7"/>
      <c r="V40" s="42" t="n">
        <f aca="false">K40*5.5017049523</f>
        <v>2082607.78325519</v>
      </c>
      <c r="W40" s="42" t="n">
        <f aca="false">M40*5.5017049523</f>
        <v>64410.549997587</v>
      </c>
      <c r="X40" s="42" t="n">
        <f aca="false">N40*5.1890047538+L40*5.5017049523</f>
        <v>17313152.0934713</v>
      </c>
      <c r="Y40" s="42" t="n">
        <f aca="false">N40*5.1890047538</f>
        <v>12988795.344947</v>
      </c>
      <c r="Z40" s="42" t="n">
        <f aca="false">L40*5.5017049523</f>
        <v>4324356.74852433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19559487.0621055</v>
      </c>
      <c r="G41" s="97" t="n">
        <v>18760918.696213</v>
      </c>
      <c r="H41" s="42" t="n">
        <f aca="false">F41-J41</f>
        <v>19143804.5570738</v>
      </c>
      <c r="I41" s="42" t="n">
        <f aca="false">G41-K41</f>
        <v>18357706.6663323</v>
      </c>
      <c r="J41" s="97" t="n">
        <v>415682.505031661</v>
      </c>
      <c r="K41" s="97" t="n">
        <v>403212.029880711</v>
      </c>
      <c r="L41" s="42" t="n">
        <f aca="false">H41-I41</f>
        <v>786097.890741549</v>
      </c>
      <c r="M41" s="42" t="n">
        <f aca="false">J41-K41</f>
        <v>12470.47515095</v>
      </c>
      <c r="N41" s="97" t="n">
        <v>2475380.06064669</v>
      </c>
      <c r="O41" s="7"/>
      <c r="P41" s="7"/>
      <c r="Q41" s="42" t="n">
        <f aca="false">I41*5.5017049523</f>
        <v>100998685.679031</v>
      </c>
      <c r="R41" s="42"/>
      <c r="S41" s="42"/>
      <c r="T41" s="7"/>
      <c r="U41" s="7"/>
      <c r="V41" s="42" t="n">
        <f aca="false">K41*5.5017049523</f>
        <v>2218353.62162164</v>
      </c>
      <c r="W41" s="42" t="n">
        <f aca="false">M41*5.5017049523</f>
        <v>68608.8748955158</v>
      </c>
      <c r="X41" s="42" t="n">
        <f aca="false">N41*5.1890047538+L41*5.5017049523</f>
        <v>17169637.5606428</v>
      </c>
      <c r="Y41" s="42" t="n">
        <f aca="false">N41*5.1890047538</f>
        <v>12844758.9021574</v>
      </c>
      <c r="Z41" s="42" t="n">
        <f aca="false">L41*5.5017049523</f>
        <v>4324878.65848537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19832451.8475848</v>
      </c>
      <c r="G42" s="95" t="n">
        <v>19020471.0414189</v>
      </c>
      <c r="H42" s="35" t="n">
        <f aca="false">F42-J42</f>
        <v>19400663.5801762</v>
      </c>
      <c r="I42" s="35" t="n">
        <f aca="false">G42-K42</f>
        <v>18601636.4220325</v>
      </c>
      <c r="J42" s="95" t="n">
        <v>431788.267408631</v>
      </c>
      <c r="K42" s="95" t="n">
        <v>418834.619386372</v>
      </c>
      <c r="L42" s="35" t="n">
        <f aca="false">H42-I42</f>
        <v>799027.15814364</v>
      </c>
      <c r="M42" s="35" t="n">
        <f aca="false">J42-K42</f>
        <v>12953.648022259</v>
      </c>
      <c r="N42" s="95" t="n">
        <v>2927404.49555781</v>
      </c>
      <c r="O42" s="5"/>
      <c r="P42" s="5"/>
      <c r="Q42" s="35" t="n">
        <f aca="false">I42*5.5017049523</f>
        <v>102340715.22398</v>
      </c>
      <c r="R42" s="35"/>
      <c r="S42" s="35"/>
      <c r="T42" s="5"/>
      <c r="U42" s="5"/>
      <c r="V42" s="35" t="n">
        <f aca="false">K42*5.5017049523</f>
        <v>2304304.49967269</v>
      </c>
      <c r="W42" s="35" t="n">
        <f aca="false">M42*5.5017049523</f>
        <v>71267.1494744135</v>
      </c>
      <c r="X42" s="35" t="n">
        <f aca="false">N42*5.1890047538+L42*5.5017049523</f>
        <v>19586327.516726</v>
      </c>
      <c r="Y42" s="35" t="n">
        <f aca="false">N42*5.1890047538</f>
        <v>15190315.843745</v>
      </c>
      <c r="Z42" s="35" t="n">
        <f aca="false">L42*5.5017049523</f>
        <v>4396011.67298106</v>
      </c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20011553.5655916</v>
      </c>
      <c r="G43" s="97" t="n">
        <v>19190505.5129571</v>
      </c>
      <c r="H43" s="42" t="n">
        <f aca="false">F43-J43</f>
        <v>19541931.5336186</v>
      </c>
      <c r="I43" s="42" t="n">
        <f aca="false">G43-K43</f>
        <v>18734972.1419433</v>
      </c>
      <c r="J43" s="97" t="n">
        <v>469622.031972995</v>
      </c>
      <c r="K43" s="97" t="n">
        <v>455533.371013805</v>
      </c>
      <c r="L43" s="42" t="n">
        <f aca="false">H43-I43</f>
        <v>806959.391675312</v>
      </c>
      <c r="M43" s="42" t="n">
        <f aca="false">J43-K43</f>
        <v>14088.6609591901</v>
      </c>
      <c r="N43" s="97" t="n">
        <v>2443449.23072765</v>
      </c>
      <c r="O43" s="7"/>
      <c r="P43" s="7"/>
      <c r="Q43" s="42" t="n">
        <f aca="false">I43*5.5017049523</f>
        <v>103074289.014532</v>
      </c>
      <c r="R43" s="42"/>
      <c r="S43" s="42"/>
      <c r="T43" s="7"/>
      <c r="U43" s="7"/>
      <c r="V43" s="42" t="n">
        <f aca="false">K43*5.5017049523</f>
        <v>2506210.20324456</v>
      </c>
      <c r="W43" s="42" t="n">
        <f aca="false">M43*5.5017049523</f>
        <v>77511.6557704516</v>
      </c>
      <c r="X43" s="42" t="n">
        <f aca="false">N43*5.1890047538+L43*5.5017049523</f>
        <v>17118722.1553998</v>
      </c>
      <c r="Y43" s="42" t="n">
        <f aca="false">N43*5.1890047538</f>
        <v>12679069.6739147</v>
      </c>
      <c r="Z43" s="42" t="n">
        <f aca="false">L43*5.5017049523</f>
        <v>4439652.48148506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20100428.4799589</v>
      </c>
      <c r="G44" s="97" t="n">
        <v>19274699.7375901</v>
      </c>
      <c r="H44" s="42" t="n">
        <f aca="false">F44-J44</f>
        <v>19612449.6872556</v>
      </c>
      <c r="I44" s="42" t="n">
        <f aca="false">G44-K44</f>
        <v>18801360.3086679</v>
      </c>
      <c r="J44" s="97" t="n">
        <v>487978.792703337</v>
      </c>
      <c r="K44" s="97" t="n">
        <v>473339.428922237</v>
      </c>
      <c r="L44" s="42" t="n">
        <f aca="false">H44-I44</f>
        <v>811089.378587697</v>
      </c>
      <c r="M44" s="42" t="n">
        <f aca="false">J44-K44</f>
        <v>14639.3637811</v>
      </c>
      <c r="N44" s="97" t="n">
        <v>2375461.40429962</v>
      </c>
      <c r="O44" s="7"/>
      <c r="P44" s="7"/>
      <c r="Q44" s="42" t="n">
        <f aca="false">I44*5.5017049523</f>
        <v>103439537.120175</v>
      </c>
      <c r="R44" s="42"/>
      <c r="S44" s="42"/>
      <c r="T44" s="7"/>
      <c r="U44" s="7"/>
      <c r="V44" s="42" t="n">
        <f aca="false">K44*5.5017049523</f>
        <v>2604173.88022033</v>
      </c>
      <c r="W44" s="42" t="n">
        <f aca="false">M44*5.5017049523</f>
        <v>80541.4602129989</v>
      </c>
      <c r="X44" s="42" t="n">
        <f aca="false">N44*5.1890047538+L44*5.5017049523</f>
        <v>16788654.970313</v>
      </c>
      <c r="Y44" s="42" t="n">
        <f aca="false">N44*5.1890047538</f>
        <v>12326280.5193792</v>
      </c>
      <c r="Z44" s="42" t="n">
        <f aca="false">L44*5.5017049523</f>
        <v>4462374.45093386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20582598.9229705</v>
      </c>
      <c r="G45" s="97" t="n">
        <v>19735467.1749666</v>
      </c>
      <c r="H45" s="42" t="n">
        <f aca="false">F45-J45</f>
        <v>20044748.0373354</v>
      </c>
      <c r="I45" s="42" t="n">
        <f aca="false">G45-K45</f>
        <v>19213751.8159005</v>
      </c>
      <c r="J45" s="97" t="n">
        <v>537850.885635116</v>
      </c>
      <c r="K45" s="97" t="n">
        <v>521715.359066062</v>
      </c>
      <c r="L45" s="42" t="n">
        <f aca="false">H45-I45</f>
        <v>830996.221434847</v>
      </c>
      <c r="M45" s="42" t="n">
        <f aca="false">J45-K45</f>
        <v>16135.526569054</v>
      </c>
      <c r="N45" s="97" t="n">
        <v>2437911.58657194</v>
      </c>
      <c r="O45" s="7"/>
      <c r="P45" s="7"/>
      <c r="Q45" s="42" t="n">
        <f aca="false">I45*5.5017049523</f>
        <v>105708393.517803</v>
      </c>
      <c r="R45" s="42"/>
      <c r="S45" s="42"/>
      <c r="T45" s="7"/>
      <c r="U45" s="7"/>
      <c r="V45" s="42" t="n">
        <f aca="false">K45*5.5017049523</f>
        <v>2870323.97466473</v>
      </c>
      <c r="W45" s="42" t="n">
        <f aca="false">M45*5.5017049523</f>
        <v>88772.9064329326</v>
      </c>
      <c r="X45" s="42" t="n">
        <f aca="false">N45*5.1890047538+L45*5.5017049523</f>
        <v>17222230.8388766</v>
      </c>
      <c r="Y45" s="42" t="n">
        <f aca="false">N45*5.1890047538</f>
        <v>12650334.8120659</v>
      </c>
      <c r="Z45" s="42" t="n">
        <f aca="false">L45*5.5017049523</f>
        <v>4571896.02681068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21047865.6318485</v>
      </c>
      <c r="G46" s="95" t="n">
        <v>20179262.4325926</v>
      </c>
      <c r="H46" s="35" t="n">
        <f aca="false">F46-J46</f>
        <v>20487099.7363095</v>
      </c>
      <c r="I46" s="35" t="n">
        <f aca="false">G46-K46</f>
        <v>19635319.5139198</v>
      </c>
      <c r="J46" s="95" t="n">
        <v>560765.895539022</v>
      </c>
      <c r="K46" s="95" t="n">
        <v>543942.918672851</v>
      </c>
      <c r="L46" s="35" t="n">
        <f aca="false">H46-I46</f>
        <v>851780.222389728</v>
      </c>
      <c r="M46" s="35" t="n">
        <f aca="false">J46-K46</f>
        <v>16822.976866171</v>
      </c>
      <c r="N46" s="95" t="n">
        <v>3001552.70573708</v>
      </c>
      <c r="O46" s="5"/>
      <c r="P46" s="5"/>
      <c r="Q46" s="35" t="n">
        <f aca="false">I46*5.5017049523</f>
        <v>108027734.609725</v>
      </c>
      <c r="R46" s="35"/>
      <c r="S46" s="35"/>
      <c r="T46" s="5"/>
      <c r="U46" s="5"/>
      <c r="V46" s="35" t="n">
        <f aca="false">K46*5.5017049523</f>
        <v>2992613.44943094</v>
      </c>
      <c r="W46" s="35" t="n">
        <f aca="false">M46*5.5017049523</f>
        <v>92555.0551370413</v>
      </c>
      <c r="X46" s="35" t="n">
        <f aca="false">N46*5.1890047538+L46*5.5017049523</f>
        <v>20261314.7266437</v>
      </c>
      <c r="Y46" s="35" t="n">
        <f aca="false">N46*5.1890047538</f>
        <v>15575071.258851</v>
      </c>
      <c r="Z46" s="35" t="n">
        <f aca="false">L46*5.5017049523</f>
        <v>4686243.46779276</v>
      </c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21377857.735404</v>
      </c>
      <c r="G47" s="97" t="n">
        <v>20495195.0035668</v>
      </c>
      <c r="H47" s="42" t="n">
        <f aca="false">F47-J47</f>
        <v>20794035.7104629</v>
      </c>
      <c r="I47" s="42" t="n">
        <f aca="false">G47-K47</f>
        <v>19928887.639374</v>
      </c>
      <c r="J47" s="97" t="n">
        <v>583822.024941063</v>
      </c>
      <c r="K47" s="97" t="n">
        <v>566307.364192831</v>
      </c>
      <c r="L47" s="42" t="n">
        <f aca="false">H47-I47</f>
        <v>865148.071088966</v>
      </c>
      <c r="M47" s="42" t="n">
        <f aca="false">J47-K47</f>
        <v>17514.660748232</v>
      </c>
      <c r="N47" s="97" t="n">
        <v>2603593.81563841</v>
      </c>
      <c r="O47" s="7"/>
      <c r="P47" s="7"/>
      <c r="Q47" s="42" t="n">
        <f aca="false">I47*5.5017049523</f>
        <v>109642859.819374</v>
      </c>
      <c r="R47" s="42"/>
      <c r="S47" s="42"/>
      <c r="T47" s="7"/>
      <c r="U47" s="7"/>
      <c r="V47" s="42" t="n">
        <f aca="false">K47*5.5017049523</f>
        <v>3115656.03010366</v>
      </c>
      <c r="W47" s="42" t="n">
        <f aca="false">M47*5.5017049523</f>
        <v>96360.4957764026</v>
      </c>
      <c r="X47" s="42" t="n">
        <f aca="false">N47*5.1890047538+L47*5.5017049523</f>
        <v>18269850.1134949</v>
      </c>
      <c r="Y47" s="42" t="n">
        <f aca="false">N47*5.1890047538</f>
        <v>13510060.686312</v>
      </c>
      <c r="Z47" s="42" t="n">
        <f aca="false">L47*5.5017049523</f>
        <v>4759789.42718296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21453385.7204696</v>
      </c>
      <c r="G48" s="97" t="n">
        <v>20565539.3555043</v>
      </c>
      <c r="H48" s="42" t="n">
        <f aca="false">F48-J48</f>
        <v>20846940.3165161</v>
      </c>
      <c r="I48" s="42" t="n">
        <f aca="false">G48-K48</f>
        <v>19977287.3136694</v>
      </c>
      <c r="J48" s="97" t="n">
        <v>606445.403953467</v>
      </c>
      <c r="K48" s="97" t="n">
        <v>588252.041834863</v>
      </c>
      <c r="L48" s="42" t="n">
        <f aca="false">H48-I48</f>
        <v>869653.002846699</v>
      </c>
      <c r="M48" s="42" t="n">
        <f aca="false">J48-K48</f>
        <v>18193.362118604</v>
      </c>
      <c r="N48" s="97" t="n">
        <v>2601935.95920976</v>
      </c>
      <c r="O48" s="7"/>
      <c r="P48" s="7"/>
      <c r="Q48" s="42" t="n">
        <f aca="false">I48*5.5017049523</f>
        <v>109909140.547135</v>
      </c>
      <c r="R48" s="42"/>
      <c r="S48" s="42"/>
      <c r="T48" s="7"/>
      <c r="U48" s="7"/>
      <c r="V48" s="42" t="n">
        <f aca="false">K48*5.5017049523</f>
        <v>3236389.17176345</v>
      </c>
      <c r="W48" s="42" t="n">
        <f aca="false">M48*5.5017049523</f>
        <v>100094.510466911</v>
      </c>
      <c r="X48" s="42" t="n">
        <f aca="false">N48*5.1890047538+L48*5.5017049523</f>
        <v>18286032.2939669</v>
      </c>
      <c r="Y48" s="42" t="n">
        <f aca="false">N48*5.1890047538</f>
        <v>13501458.0614226</v>
      </c>
      <c r="Z48" s="42" t="n">
        <f aca="false">L48*5.5017049523</f>
        <v>4784574.23254425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21570262.445878</v>
      </c>
      <c r="G49" s="97" t="n">
        <v>20675518.0177727</v>
      </c>
      <c r="H49" s="42" t="n">
        <f aca="false">F49-J49</f>
        <v>20950789.6341729</v>
      </c>
      <c r="I49" s="42" t="n">
        <f aca="false">G49-K49</f>
        <v>20074629.3904187</v>
      </c>
      <c r="J49" s="97" t="n">
        <v>619472.81170512</v>
      </c>
      <c r="K49" s="97" t="n">
        <v>600888.627353967</v>
      </c>
      <c r="L49" s="42" t="n">
        <f aca="false">H49-I49</f>
        <v>876160.243754145</v>
      </c>
      <c r="M49" s="42" t="n">
        <f aca="false">J49-K49</f>
        <v>18584.184351153</v>
      </c>
      <c r="N49" s="97" t="n">
        <v>2532915.10848239</v>
      </c>
      <c r="O49" s="7"/>
      <c r="P49" s="7"/>
      <c r="Q49" s="42" t="n">
        <f aca="false">I49*5.5017049523</f>
        <v>110444687.932854</v>
      </c>
      <c r="R49" s="42"/>
      <c r="S49" s="42"/>
      <c r="T49" s="7"/>
      <c r="U49" s="7"/>
      <c r="V49" s="42" t="n">
        <f aca="false">K49*5.5017049523</f>
        <v>3305911.93689407</v>
      </c>
      <c r="W49" s="42" t="n">
        <f aca="false">M49*5.5017049523</f>
        <v>102244.699079194</v>
      </c>
      <c r="X49" s="42" t="n">
        <f aca="false">N49*5.1890047538+L49*5.5017049523</f>
        <v>17963683.6909575</v>
      </c>
      <c r="Y49" s="42" t="n">
        <f aca="false">N49*5.1890047538</f>
        <v>13143308.538887</v>
      </c>
      <c r="Z49" s="42" t="n">
        <f aca="false">L49*5.5017049523</f>
        <v>4820375.15207055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21728453.698118</v>
      </c>
      <c r="G50" s="95" t="n">
        <v>20825430.8818147</v>
      </c>
      <c r="H50" s="35" t="n">
        <f aca="false">F50-J50</f>
        <v>21093321.8581619</v>
      </c>
      <c r="I50" s="35" t="n">
        <f aca="false">G50-K50</f>
        <v>20209352.9970573</v>
      </c>
      <c r="J50" s="95" t="n">
        <v>635131.839956126</v>
      </c>
      <c r="K50" s="95" t="n">
        <v>616077.884757442</v>
      </c>
      <c r="L50" s="35" t="n">
        <f aca="false">H50-I50</f>
        <v>883968.861104615</v>
      </c>
      <c r="M50" s="35" t="n">
        <f aca="false">J50-K50</f>
        <v>19053.9551986839</v>
      </c>
      <c r="N50" s="95" t="n">
        <v>3116215.93638796</v>
      </c>
      <c r="O50" s="5"/>
      <c r="P50" s="5"/>
      <c r="Q50" s="35" t="n">
        <f aca="false">I50*5.5017049523</f>
        <v>111185897.466689</v>
      </c>
      <c r="R50" s="35"/>
      <c r="S50" s="35"/>
      <c r="T50" s="5"/>
      <c r="U50" s="5"/>
      <c r="V50" s="35" t="n">
        <f aca="false">K50*5.5017049523</f>
        <v>3389478.74957253</v>
      </c>
      <c r="W50" s="35" t="n">
        <f aca="false">M50*5.5017049523</f>
        <v>104829.239677501</v>
      </c>
      <c r="X50" s="35" t="n">
        <f aca="false">N50*5.1890047538+L50*5.5017049523</f>
        <v>21033395.1686027</v>
      </c>
      <c r="Y50" s="35" t="n">
        <f aca="false">N50*5.1890047538</f>
        <v>16170059.3077844</v>
      </c>
      <c r="Z50" s="35" t="n">
        <f aca="false">L50*5.5017049523</f>
        <v>4863335.86081825</v>
      </c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22076306.7834324</v>
      </c>
      <c r="G51" s="97" t="n">
        <v>21156043.9524994</v>
      </c>
      <c r="H51" s="42" t="n">
        <f aca="false">F51-J51</f>
        <v>21431080.0061929</v>
      </c>
      <c r="I51" s="42" t="n">
        <f aca="false">G51-K51</f>
        <v>20530173.9785771</v>
      </c>
      <c r="J51" s="97" t="n">
        <v>645226.777239462</v>
      </c>
      <c r="K51" s="97" t="n">
        <v>625869.973922278</v>
      </c>
      <c r="L51" s="42" t="n">
        <f aca="false">H51-I51</f>
        <v>900906.027615819</v>
      </c>
      <c r="M51" s="42" t="n">
        <f aca="false">J51-K51</f>
        <v>19356.803317184</v>
      </c>
      <c r="N51" s="97" t="n">
        <v>2581833.85519029</v>
      </c>
      <c r="O51" s="7"/>
      <c r="P51" s="7"/>
      <c r="Q51" s="42" t="n">
        <f aca="false">I51*5.5017049523</f>
        <v>112950959.849518</v>
      </c>
      <c r="R51" s="42"/>
      <c r="S51" s="42"/>
      <c r="T51" s="7"/>
      <c r="U51" s="7"/>
      <c r="V51" s="42" t="n">
        <f aca="false">K51*5.5017049523</f>
        <v>3443351.93502407</v>
      </c>
      <c r="W51" s="42" t="n">
        <f aca="false">M51*5.5017049523</f>
        <v>106495.420670848</v>
      </c>
      <c r="X51" s="42" t="n">
        <f aca="false">N51*5.1890047538+L51*5.5017049523</f>
        <v>18353667.3017951</v>
      </c>
      <c r="Y51" s="42" t="n">
        <f aca="false">N51*5.1890047538</f>
        <v>13397148.1481042</v>
      </c>
      <c r="Z51" s="42" t="n">
        <f aca="false">L51*5.5017049523</f>
        <v>4956519.15369087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22470592.8385662</v>
      </c>
      <c r="G52" s="97" t="n">
        <v>21532128.9138129</v>
      </c>
      <c r="H52" s="42" t="n">
        <f aca="false">F52-J52</f>
        <v>21783236.6963428</v>
      </c>
      <c r="I52" s="42" t="n">
        <f aca="false">G52-K52</f>
        <v>20865393.4558562</v>
      </c>
      <c r="J52" s="97" t="n">
        <v>687356.142223428</v>
      </c>
      <c r="K52" s="97" t="n">
        <v>666735.457956725</v>
      </c>
      <c r="L52" s="42" t="n">
        <f aca="false">H52-I52</f>
        <v>917843.240486592</v>
      </c>
      <c r="M52" s="42" t="n">
        <f aca="false">J52-K52</f>
        <v>20620.684266703</v>
      </c>
      <c r="N52" s="97" t="n">
        <v>2545560.56917571</v>
      </c>
      <c r="O52" s="7"/>
      <c r="P52" s="7"/>
      <c r="Q52" s="42" t="n">
        <f aca="false">I52*5.5017049523</f>
        <v>114795238.507772</v>
      </c>
      <c r="R52" s="42"/>
      <c r="S52" s="42"/>
      <c r="T52" s="7"/>
      <c r="U52" s="7"/>
      <c r="V52" s="42" t="n">
        <f aca="false">K52*5.5017049523</f>
        <v>3668181.77091452</v>
      </c>
      <c r="W52" s="42" t="n">
        <f aca="false">M52*5.5017049523</f>
        <v>113448.920749934</v>
      </c>
      <c r="X52" s="42" t="n">
        <f aca="false">N52*5.1890047538+L52*5.5017049523</f>
        <v>18258628.5961588</v>
      </c>
      <c r="Y52" s="42" t="n">
        <f aca="false">N52*5.1890047538</f>
        <v>13208925.8945386</v>
      </c>
      <c r="Z52" s="42" t="n">
        <f aca="false">L52*5.5017049523</f>
        <v>5049702.70162016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22685081.7594751</v>
      </c>
      <c r="G53" s="97" t="n">
        <v>21735970.1696832</v>
      </c>
      <c r="H53" s="42" t="n">
        <f aca="false">F53-J53</f>
        <v>21933862.9536583</v>
      </c>
      <c r="I53" s="42" t="n">
        <f aca="false">G53-K53</f>
        <v>21007287.9280409</v>
      </c>
      <c r="J53" s="97" t="n">
        <v>751218.805816784</v>
      </c>
      <c r="K53" s="97" t="n">
        <v>728682.24164228</v>
      </c>
      <c r="L53" s="42" t="n">
        <f aca="false">H53-I53</f>
        <v>926575.025617398</v>
      </c>
      <c r="M53" s="42" t="n">
        <f aca="false">J53-K53</f>
        <v>22536.564174504</v>
      </c>
      <c r="N53" s="97" t="n">
        <v>2534835.84209536</v>
      </c>
      <c r="O53" s="7"/>
      <c r="P53" s="7"/>
      <c r="Q53" s="42" t="n">
        <f aca="false">I53*5.5017049523</f>
        <v>115575900.028095</v>
      </c>
      <c r="R53" s="42"/>
      <c r="S53" s="42"/>
      <c r="T53" s="7"/>
      <c r="U53" s="7"/>
      <c r="V53" s="42" t="n">
        <f aca="false">K53*5.5017049523</f>
        <v>4008994.6974964</v>
      </c>
      <c r="W53" s="42" t="n">
        <f aca="false">M53*5.5017049523</f>
        <v>123989.526726696</v>
      </c>
      <c r="X53" s="42" t="n">
        <f aca="false">N53*5.1890047538+L53*5.5017049523</f>
        <v>18251017.6418522</v>
      </c>
      <c r="Y53" s="42" t="n">
        <f aca="false">N53*5.1890047538</f>
        <v>13153275.2347354</v>
      </c>
      <c r="Z53" s="42" t="n">
        <f aca="false">L53*5.5017049523</f>
        <v>5097742.40711674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22824124.8588075</v>
      </c>
      <c r="G54" s="95" t="n">
        <v>21867867.7581904</v>
      </c>
      <c r="H54" s="35" t="n">
        <f aca="false">F54-J54</f>
        <v>22029654.5501384</v>
      </c>
      <c r="I54" s="35" t="n">
        <f aca="false">G54-K54</f>
        <v>21097231.5587814</v>
      </c>
      <c r="J54" s="95" t="n">
        <v>794470.308669113</v>
      </c>
      <c r="K54" s="95" t="n">
        <v>770636.19940904</v>
      </c>
      <c r="L54" s="35" t="n">
        <f aca="false">H54-I54</f>
        <v>932422.991357029</v>
      </c>
      <c r="M54" s="35" t="n">
        <f aca="false">J54-K54</f>
        <v>23834.1092600729</v>
      </c>
      <c r="N54" s="95" t="n">
        <v>3139172.44288513</v>
      </c>
      <c r="O54" s="5"/>
      <c r="P54" s="5"/>
      <c r="Q54" s="35" t="n">
        <f aca="false">I54*5.5017049523</f>
        <v>116070743.346767</v>
      </c>
      <c r="R54" s="35"/>
      <c r="S54" s="35"/>
      <c r="T54" s="5"/>
      <c r="U54" s="5"/>
      <c r="V54" s="35" t="n">
        <f aca="false">K54*5.5017049523</f>
        <v>4239812.99471037</v>
      </c>
      <c r="W54" s="35" t="n">
        <f aca="false">M54*5.5017049523</f>
        <v>131128.236949803</v>
      </c>
      <c r="X54" s="35" t="n">
        <f aca="false">N54*5.1890047538+L54*5.5017049523</f>
        <v>21419096.9183162</v>
      </c>
      <c r="Y54" s="35" t="n">
        <f aca="false">N54*5.1890047538</f>
        <v>16289180.7291289</v>
      </c>
      <c r="Z54" s="35" t="n">
        <f aca="false">L54*5.5017049523</f>
        <v>5129916.18918734</v>
      </c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23126114.0717833</v>
      </c>
      <c r="G55" s="97" t="n">
        <v>22156223.3599506</v>
      </c>
      <c r="H55" s="42" t="n">
        <f aca="false">F55-J55</f>
        <v>22231886.3445073</v>
      </c>
      <c r="I55" s="42" t="n">
        <f aca="false">G55-K55</f>
        <v>21288822.4644929</v>
      </c>
      <c r="J55" s="97" t="n">
        <v>894227.727276016</v>
      </c>
      <c r="K55" s="97" t="n">
        <v>867400.895457736</v>
      </c>
      <c r="L55" s="42" t="n">
        <f aca="false">H55-I55</f>
        <v>943063.880014423</v>
      </c>
      <c r="M55" s="42" t="n">
        <f aca="false">J55-K55</f>
        <v>26826.83181828</v>
      </c>
      <c r="N55" s="97" t="n">
        <v>2579187.95483789</v>
      </c>
      <c r="O55" s="7"/>
      <c r="P55" s="7"/>
      <c r="Q55" s="42" t="n">
        <f aca="false">I55*5.5017049523</f>
        <v>117124819.981536</v>
      </c>
      <c r="R55" s="42"/>
      <c r="S55" s="42"/>
      <c r="T55" s="7"/>
      <c r="U55" s="7"/>
      <c r="V55" s="42" t="n">
        <f aca="false">K55*5.5017049523</f>
        <v>4772183.80216928</v>
      </c>
      <c r="W55" s="42" t="n">
        <f aca="false">M55*5.5017049523</f>
        <v>147593.313469151</v>
      </c>
      <c r="X55" s="42" t="n">
        <f aca="false">N55*5.1890047538+L55*5.5017049523</f>
        <v>18571877.7776081</v>
      </c>
      <c r="Y55" s="42" t="n">
        <f aca="false">N55*5.1890047538</f>
        <v>13383418.5585975</v>
      </c>
      <c r="Z55" s="42" t="n">
        <f aca="false">L55*5.5017049523</f>
        <v>5188459.21901061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23508168.9010528</v>
      </c>
      <c r="G56" s="97" t="n">
        <v>22521091.2573227</v>
      </c>
      <c r="H56" s="42" t="n">
        <f aca="false">F56-J56</f>
        <v>22542484.6966218</v>
      </c>
      <c r="I56" s="42" t="n">
        <f aca="false">G56-K56</f>
        <v>21584377.5790246</v>
      </c>
      <c r="J56" s="97" t="n">
        <v>965684.204431006</v>
      </c>
      <c r="K56" s="97" t="n">
        <v>936713.678298076</v>
      </c>
      <c r="L56" s="42" t="n">
        <f aca="false">H56-I56</f>
        <v>958107.11759717</v>
      </c>
      <c r="M56" s="42" t="n">
        <f aca="false">J56-K56</f>
        <v>28970.52613293</v>
      </c>
      <c r="N56" s="97" t="n">
        <v>2574283.16127585</v>
      </c>
      <c r="O56" s="7"/>
      <c r="P56" s="7"/>
      <c r="Q56" s="42" t="n">
        <f aca="false">I56*5.5017049523</f>
        <v>118750877.018833</v>
      </c>
      <c r="R56" s="42"/>
      <c r="S56" s="42"/>
      <c r="T56" s="7"/>
      <c r="U56" s="7"/>
      <c r="V56" s="42" t="n">
        <f aca="false">K56*5.5017049523</f>
        <v>5153522.28277967</v>
      </c>
      <c r="W56" s="42" t="n">
        <f aca="false">M56*5.5017049523</f>
        <v>159387.287096277</v>
      </c>
      <c r="X56" s="42" t="n">
        <f aca="false">N56*5.1890047538+L56*5.5017049523</f>
        <v>18629190.2352059</v>
      </c>
      <c r="Y56" s="42" t="n">
        <f aca="false">N56*5.1890047538</f>
        <v>13357967.5614877</v>
      </c>
      <c r="Z56" s="42" t="n">
        <f aca="false">L56*5.5017049523</f>
        <v>5271222.67371823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23754287.3746993</v>
      </c>
      <c r="G57" s="97" t="n">
        <v>22754897.472565</v>
      </c>
      <c r="H57" s="42" t="n">
        <f aca="false">F57-J57</f>
        <v>22684727.6505455</v>
      </c>
      <c r="I57" s="42" t="n">
        <f aca="false">G57-K57</f>
        <v>21717424.5401358</v>
      </c>
      <c r="J57" s="97" t="n">
        <v>1069559.72415377</v>
      </c>
      <c r="K57" s="97" t="n">
        <v>1037472.93242916</v>
      </c>
      <c r="L57" s="42" t="n">
        <f aca="false">H57-I57</f>
        <v>967303.110409692</v>
      </c>
      <c r="M57" s="42" t="n">
        <f aca="false">J57-K57</f>
        <v>32086.7917246099</v>
      </c>
      <c r="N57" s="97" t="n">
        <v>2644488.63567955</v>
      </c>
      <c r="O57" s="7"/>
      <c r="P57" s="7"/>
      <c r="Q57" s="42" t="n">
        <f aca="false">I57*5.5017049523</f>
        <v>119482862.143667</v>
      </c>
      <c r="R57" s="42"/>
      <c r="S57" s="42"/>
      <c r="T57" s="7"/>
      <c r="U57" s="7"/>
      <c r="V57" s="42" t="n">
        <f aca="false">K57*5.5017049523</f>
        <v>5707869.97022271</v>
      </c>
      <c r="W57" s="42" t="n">
        <f aca="false">M57*5.5017049523</f>
        <v>176532.060934705</v>
      </c>
      <c r="X57" s="42" t="n">
        <f aca="false">N57*5.1890047538+L57*5.5017049523</f>
        <v>19044080.4148275</v>
      </c>
      <c r="Y57" s="42" t="n">
        <f aca="false">N57*5.1890047538</f>
        <v>13722264.1019113</v>
      </c>
      <c r="Z57" s="42" t="n">
        <f aca="false">L57*5.5017049523</f>
        <v>5321816.3129162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23826781.6024791</v>
      </c>
      <c r="G58" s="95" t="n">
        <v>22823923.8498209</v>
      </c>
      <c r="H58" s="35" t="n">
        <f aca="false">F58-J58</f>
        <v>22652171.5137449</v>
      </c>
      <c r="I58" s="35" t="n">
        <f aca="false">G58-K58</f>
        <v>21684552.0637488</v>
      </c>
      <c r="J58" s="95" t="n">
        <v>1174610.08873416</v>
      </c>
      <c r="K58" s="95" t="n">
        <v>1139371.78607214</v>
      </c>
      <c r="L58" s="35" t="n">
        <f aca="false">H58-I58</f>
        <v>967619.449996177</v>
      </c>
      <c r="M58" s="35" t="n">
        <f aca="false">J58-K58</f>
        <v>35238.3026620199</v>
      </c>
      <c r="N58" s="95" t="n">
        <v>3162423.18523578</v>
      </c>
      <c r="O58" s="5"/>
      <c r="P58" s="5"/>
      <c r="Q58" s="35" t="n">
        <f aca="false">I58*5.5017049523</f>
        <v>119302007.477534</v>
      </c>
      <c r="R58" s="35"/>
      <c r="S58" s="35"/>
      <c r="T58" s="5"/>
      <c r="U58" s="5"/>
      <c r="V58" s="35" t="n">
        <f aca="false">K58*5.5017049523</f>
        <v>6268487.39794399</v>
      </c>
      <c r="W58" s="35" t="n">
        <f aca="false">M58*5.5017049523</f>
        <v>193870.744266281</v>
      </c>
      <c r="X58" s="35" t="n">
        <f aca="false">N58*5.1890047538+L58*5.5017049523</f>
        <v>21733385.6617016</v>
      </c>
      <c r="Y58" s="35" t="n">
        <f aca="false">N58*5.1890047538</f>
        <v>16409828.9417158</v>
      </c>
      <c r="Z58" s="35" t="n">
        <f aca="false">L58*5.5017049523</f>
        <v>5323556.71998577</v>
      </c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24070991.8012806</v>
      </c>
      <c r="G59" s="97" t="n">
        <v>23056739.6434074</v>
      </c>
      <c r="H59" s="42" t="n">
        <f aca="false">F59-J59</f>
        <v>22819459.9477305</v>
      </c>
      <c r="I59" s="42" t="n">
        <f aca="false">G59-K59</f>
        <v>21842753.7454638</v>
      </c>
      <c r="J59" s="97" t="n">
        <v>1251531.85355005</v>
      </c>
      <c r="K59" s="97" t="n">
        <v>1213985.89794355</v>
      </c>
      <c r="L59" s="42" t="n">
        <f aca="false">H59-I59</f>
        <v>976706.202266697</v>
      </c>
      <c r="M59" s="42" t="n">
        <f aca="false">J59-K59</f>
        <v>37545.9556064999</v>
      </c>
      <c r="N59" s="97" t="n">
        <v>2606352.71635832</v>
      </c>
      <c r="O59" s="7"/>
      <c r="P59" s="7"/>
      <c r="Q59" s="42" t="n">
        <f aca="false">I59*5.5017049523</f>
        <v>120172386.453288</v>
      </c>
      <c r="R59" s="42"/>
      <c r="S59" s="42"/>
      <c r="T59" s="7"/>
      <c r="U59" s="7"/>
      <c r="V59" s="42" t="n">
        <f aca="false">K59*5.5017049523</f>
        <v>6678992.22673839</v>
      </c>
      <c r="W59" s="42" t="n">
        <f aca="false">M59*5.5017049523</f>
        <v>206566.769899117</v>
      </c>
      <c r="X59" s="42" t="n">
        <f aca="false">N59*5.1890047538+L59*5.5017049523</f>
        <v>18897925.9852157</v>
      </c>
      <c r="Y59" s="42" t="n">
        <f aca="false">N59*5.1890047538</f>
        <v>13524376.6352629</v>
      </c>
      <c r="Z59" s="42" t="n">
        <f aca="false">L59*5.5017049523</f>
        <v>5373549.34995281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24145097.8177476</v>
      </c>
      <c r="G60" s="97" t="n">
        <v>23127608.3550058</v>
      </c>
      <c r="H60" s="42" t="n">
        <f aca="false">F60-J60</f>
        <v>22844894.541147</v>
      </c>
      <c r="I60" s="42" t="n">
        <f aca="false">G60-K60</f>
        <v>21866411.1767032</v>
      </c>
      <c r="J60" s="97" t="n">
        <v>1300203.27660061</v>
      </c>
      <c r="K60" s="97" t="n">
        <v>1261197.17830259</v>
      </c>
      <c r="L60" s="42" t="n">
        <f aca="false">H60-I60</f>
        <v>978483.364443779</v>
      </c>
      <c r="M60" s="42" t="n">
        <f aca="false">J60-K60</f>
        <v>39006.09829802</v>
      </c>
      <c r="N60" s="97" t="n">
        <v>2524385.49192837</v>
      </c>
      <c r="O60" s="7"/>
      <c r="P60" s="7"/>
      <c r="Q60" s="42" t="n">
        <f aca="false">I60*5.5017049523</f>
        <v>120302542.659896</v>
      </c>
      <c r="R60" s="42"/>
      <c r="S60" s="42"/>
      <c r="T60" s="7"/>
      <c r="U60" s="7"/>
      <c r="V60" s="42" t="n">
        <f aca="false">K60*5.5017049523</f>
        <v>6938734.76169415</v>
      </c>
      <c r="W60" s="42" t="n">
        <f aca="false">M60*5.5017049523</f>
        <v>214600.044176117</v>
      </c>
      <c r="X60" s="42" t="n">
        <f aca="false">N60*5.1890047538+L60*5.5017049523</f>
        <v>18482375.0899436</v>
      </c>
      <c r="Y60" s="42" t="n">
        <f aca="false">N60*5.1890047538</f>
        <v>13099048.3180401</v>
      </c>
      <c r="Z60" s="42" t="n">
        <f aca="false">L60*5.5017049523</f>
        <v>5383326.77190351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24312000.7412814</v>
      </c>
      <c r="G61" s="97" t="n">
        <v>23285516.3289119</v>
      </c>
      <c r="H61" s="42" t="n">
        <f aca="false">F61-J61</f>
        <v>22967118.842501</v>
      </c>
      <c r="I61" s="42" t="n">
        <f aca="false">G61-K61</f>
        <v>21980980.8870949</v>
      </c>
      <c r="J61" s="97" t="n">
        <v>1344881.89878037</v>
      </c>
      <c r="K61" s="97" t="n">
        <v>1304535.44181696</v>
      </c>
      <c r="L61" s="42" t="n">
        <f aca="false">H61-I61</f>
        <v>986137.955406092</v>
      </c>
      <c r="M61" s="42" t="n">
        <f aca="false">J61-K61</f>
        <v>40346.4569634099</v>
      </c>
      <c r="N61" s="97" t="n">
        <v>2554659.70107884</v>
      </c>
      <c r="O61" s="7"/>
      <c r="P61" s="7"/>
      <c r="Q61" s="42" t="n">
        <f aca="false">I61*5.5017049523</f>
        <v>120932871.402942</v>
      </c>
      <c r="R61" s="42"/>
      <c r="S61" s="42"/>
      <c r="T61" s="7"/>
      <c r="U61" s="7"/>
      <c r="V61" s="42" t="n">
        <f aca="false">K61*5.5017049523</f>
        <v>7177169.10069524</v>
      </c>
      <c r="W61" s="42" t="n">
        <f aca="false">M61*5.5017049523</f>
        <v>221974.302083351</v>
      </c>
      <c r="X61" s="42" t="n">
        <f aca="false">N61*5.1890047538+L61*5.5017049523</f>
        <v>18681581.4061481</v>
      </c>
      <c r="Y61" s="42" t="n">
        <f aca="false">N61*5.1890047538</f>
        <v>13256141.3332394</v>
      </c>
      <c r="Z61" s="42" t="n">
        <f aca="false">L61*5.5017049523</f>
        <v>5425440.07290869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24454341.3831077</v>
      </c>
      <c r="G62" s="95" t="n">
        <v>23420720.2173364</v>
      </c>
      <c r="H62" s="35" t="n">
        <f aca="false">F62-J62</f>
        <v>23043229.9523692</v>
      </c>
      <c r="I62" s="35" t="n">
        <f aca="false">G62-K62</f>
        <v>22051942.1295201</v>
      </c>
      <c r="J62" s="95" t="n">
        <v>1411111.43073849</v>
      </c>
      <c r="K62" s="95" t="n">
        <v>1368778.08781634</v>
      </c>
      <c r="L62" s="35" t="n">
        <f aca="false">H62-I62</f>
        <v>991287.822849147</v>
      </c>
      <c r="M62" s="35" t="n">
        <f aca="false">J62-K62</f>
        <v>42333.3429221502</v>
      </c>
      <c r="N62" s="95" t="n">
        <v>3107516.49253433</v>
      </c>
      <c r="O62" s="5"/>
      <c r="P62" s="5"/>
      <c r="Q62" s="35" t="n">
        <f aca="false">I62*5.5017049523</f>
        <v>121323279.221814</v>
      </c>
      <c r="R62" s="35"/>
      <c r="S62" s="35"/>
      <c r="T62" s="5"/>
      <c r="U62" s="5"/>
      <c r="V62" s="35" t="n">
        <f aca="false">K62*5.5017049523</f>
        <v>7530613.18433888</v>
      </c>
      <c r="W62" s="35" t="n">
        <f aca="false">M62*5.5017049523</f>
        <v>232905.562402208</v>
      </c>
      <c r="X62" s="35" t="n">
        <f aca="false">N62*5.1890047538+L62*5.5017049523</f>
        <v>21578690.9763964</v>
      </c>
      <c r="Y62" s="35" t="n">
        <f aca="false">N62*5.1890047538</f>
        <v>16124917.8522725</v>
      </c>
      <c r="Z62" s="35" t="n">
        <f aca="false">L62*5.5017049523</f>
        <v>5453773.12412384</v>
      </c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24629865.8553794</v>
      </c>
      <c r="G63" s="97" t="n">
        <v>23587790.8738908</v>
      </c>
      <c r="H63" s="42" t="n">
        <f aca="false">F63-J63</f>
        <v>23161786.5556069</v>
      </c>
      <c r="I63" s="42" t="n">
        <f aca="false">G63-K63</f>
        <v>22163753.9531115</v>
      </c>
      <c r="J63" s="97" t="n">
        <v>1468079.29977251</v>
      </c>
      <c r="K63" s="97" t="n">
        <v>1424036.92077934</v>
      </c>
      <c r="L63" s="42" t="n">
        <f aca="false">H63-I63</f>
        <v>998032.602495432</v>
      </c>
      <c r="M63" s="42" t="n">
        <f aca="false">J63-K63</f>
        <v>44042.3789931701</v>
      </c>
      <c r="N63" s="97" t="n">
        <v>2578817.56084654</v>
      </c>
      <c r="O63" s="7"/>
      <c r="P63" s="7"/>
      <c r="Q63" s="42" t="n">
        <f aca="false">I63*5.5017049523</f>
        <v>121938434.885392</v>
      </c>
      <c r="R63" s="42"/>
      <c r="S63" s="42"/>
      <c r="T63" s="7"/>
      <c r="U63" s="7"/>
      <c r="V63" s="42" t="n">
        <f aca="false">K63*5.5017049523</f>
        <v>7834630.97930974</v>
      </c>
      <c r="W63" s="42" t="n">
        <f aca="false">M63*5.5017049523</f>
        <v>242308.174617797</v>
      </c>
      <c r="X63" s="42" t="n">
        <f aca="false">N63*5.1890047538+L63*5.5017049523</f>
        <v>18872377.4941216</v>
      </c>
      <c r="Y63" s="42" t="n">
        <f aca="false">N63*5.1890047538</f>
        <v>13381496.5824156</v>
      </c>
      <c r="Z63" s="42" t="n">
        <f aca="false">L63*5.5017049523</f>
        <v>5490880.91170597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24769880.786846</v>
      </c>
      <c r="G64" s="97" t="n">
        <v>23720269.9361232</v>
      </c>
      <c r="H64" s="42" t="n">
        <f aca="false">F64-J64</f>
        <v>23253547.4162287</v>
      </c>
      <c r="I64" s="42" t="n">
        <f aca="false">G64-K64</f>
        <v>22249426.5666244</v>
      </c>
      <c r="J64" s="97" t="n">
        <v>1516333.37061731</v>
      </c>
      <c r="K64" s="97" t="n">
        <v>1470843.36949879</v>
      </c>
      <c r="L64" s="42" t="n">
        <f aca="false">H64-I64</f>
        <v>1004120.84960428</v>
      </c>
      <c r="M64" s="42" t="n">
        <f aca="false">J64-K64</f>
        <v>45490.00111852</v>
      </c>
      <c r="N64" s="97" t="n">
        <v>2510569.34636999</v>
      </c>
      <c r="O64" s="7"/>
      <c r="P64" s="7"/>
      <c r="Q64" s="42" t="n">
        <f aca="false">I64*5.5017049523</f>
        <v>122409780.327433</v>
      </c>
      <c r="R64" s="42"/>
      <c r="S64" s="42"/>
      <c r="T64" s="7"/>
      <c r="U64" s="7"/>
      <c r="V64" s="42" t="n">
        <f aca="false">K64*5.5017049523</f>
        <v>8092146.25002911</v>
      </c>
      <c r="W64" s="42" t="n">
        <f aca="false">M64*5.5017049523</f>
        <v>250272.564433894</v>
      </c>
      <c r="X64" s="42" t="n">
        <f aca="false">N64*5.1890047538+L64*5.5017049523</f>
        <v>18551732.924034</v>
      </c>
      <c r="Y64" s="42" t="n">
        <f aca="false">N64*5.1890047538</f>
        <v>13027356.2730584</v>
      </c>
      <c r="Z64" s="42" t="n">
        <f aca="false">L64*5.5017049523</f>
        <v>5524376.65097554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24996209.8861793</v>
      </c>
      <c r="G65" s="97" t="n">
        <v>23935451.6325795</v>
      </c>
      <c r="H65" s="42" t="n">
        <f aca="false">F65-J65</f>
        <v>23401529.747211</v>
      </c>
      <c r="I65" s="42" t="n">
        <f aca="false">G65-K65</f>
        <v>22388611.8977803</v>
      </c>
      <c r="J65" s="97" t="n">
        <v>1594680.13896826</v>
      </c>
      <c r="K65" s="97" t="n">
        <v>1546839.73479921</v>
      </c>
      <c r="L65" s="42" t="n">
        <f aca="false">H65-I65</f>
        <v>1012917.84943075</v>
      </c>
      <c r="M65" s="42" t="n">
        <f aca="false">J65-K65</f>
        <v>47840.4041690501</v>
      </c>
      <c r="N65" s="97" t="n">
        <v>2489497.810679</v>
      </c>
      <c r="O65" s="7"/>
      <c r="P65" s="7"/>
      <c r="Q65" s="42" t="n">
        <f aca="false">I65*5.5017049523</f>
        <v>123175536.953141</v>
      </c>
      <c r="R65" s="42"/>
      <c r="S65" s="42"/>
      <c r="T65" s="7"/>
      <c r="U65" s="7"/>
      <c r="V65" s="42" t="n">
        <f aca="false">K65*5.5017049523</f>
        <v>8510255.82935923</v>
      </c>
      <c r="W65" s="42" t="n">
        <f aca="false">M65*5.5017049523</f>
        <v>263203.788536896</v>
      </c>
      <c r="X65" s="42" t="n">
        <f aca="false">N65*5.1890047538+L65*5.5017049523</f>
        <v>18490791.1226742</v>
      </c>
      <c r="Y65" s="42" t="n">
        <f aca="false">N65*5.1890047538</f>
        <v>12918015.974188</v>
      </c>
      <c r="Z65" s="42" t="n">
        <f aca="false">L65*5.5017049523</f>
        <v>5572775.14848621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25086240.5683599</v>
      </c>
      <c r="G66" s="95" t="n">
        <v>24020597.0790319</v>
      </c>
      <c r="H66" s="35" t="n">
        <f aca="false">F66-J66</f>
        <v>23416753.7826663</v>
      </c>
      <c r="I66" s="35" t="n">
        <f aca="false">G66-K66</f>
        <v>22401194.8969091</v>
      </c>
      <c r="J66" s="95" t="n">
        <v>1669486.78569361</v>
      </c>
      <c r="K66" s="95" t="n">
        <v>1619402.1821228</v>
      </c>
      <c r="L66" s="35" t="n">
        <f aca="false">H66-I66</f>
        <v>1015558.88575719</v>
      </c>
      <c r="M66" s="35" t="n">
        <f aca="false">J66-K66</f>
        <v>50084.6035708101</v>
      </c>
      <c r="N66" s="95" t="n">
        <v>3028757.61094268</v>
      </c>
      <c r="O66" s="5"/>
      <c r="P66" s="5"/>
      <c r="Q66" s="35" t="n">
        <f aca="false">I66*5.5017049523</f>
        <v>123244764.901762</v>
      </c>
      <c r="R66" s="35"/>
      <c r="S66" s="35"/>
      <c r="T66" s="5"/>
      <c r="U66" s="5"/>
      <c r="V66" s="35" t="n">
        <f aca="false">K66*5.5017049523</f>
        <v>8909473.00515044</v>
      </c>
      <c r="W66" s="35" t="n">
        <f aca="false">M66*5.5017049523</f>
        <v>275550.711499508</v>
      </c>
      <c r="X66" s="35" t="n">
        <f aca="false">N66*5.1890047538+L66*5.5017049523</f>
        <v>21303542.9924121</v>
      </c>
      <c r="Y66" s="35" t="n">
        <f aca="false">N66*5.1890047538</f>
        <v>15716237.6412895</v>
      </c>
      <c r="Z66" s="35" t="n">
        <f aca="false">L66*5.5017049523</f>
        <v>5587305.3511226</v>
      </c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25263547.1370417</v>
      </c>
      <c r="G67" s="97" t="n">
        <v>24188422.8042639</v>
      </c>
      <c r="H67" s="42" t="n">
        <f aca="false">F67-J67</f>
        <v>23508410.529959</v>
      </c>
      <c r="I67" s="42" t="n">
        <f aca="false">G67-K67</f>
        <v>22485940.2953937</v>
      </c>
      <c r="J67" s="97" t="n">
        <v>1755136.60708267</v>
      </c>
      <c r="K67" s="97" t="n">
        <v>1702482.50887019</v>
      </c>
      <c r="L67" s="42" t="n">
        <f aca="false">H67-I67</f>
        <v>1022470.23456532</v>
      </c>
      <c r="M67" s="42" t="n">
        <f aca="false">J67-K67</f>
        <v>52654.0982124801</v>
      </c>
      <c r="N67" s="97" t="n">
        <v>2438257.20993327</v>
      </c>
      <c r="O67" s="7"/>
      <c r="P67" s="7"/>
      <c r="Q67" s="42" t="n">
        <f aca="false">I67*5.5017049523</f>
        <v>123711009.08029</v>
      </c>
      <c r="R67" s="42"/>
      <c r="S67" s="42"/>
      <c r="T67" s="7"/>
      <c r="U67" s="7"/>
      <c r="V67" s="42" t="n">
        <f aca="false">K67*5.5017049523</f>
        <v>9366556.45025525</v>
      </c>
      <c r="W67" s="42" t="n">
        <f aca="false">M67*5.5017049523</f>
        <v>289687.312894492</v>
      </c>
      <c r="X67" s="42" t="n">
        <f aca="false">N67*5.1890047538+L67*5.5017049523</f>
        <v>18277457.8064182</v>
      </c>
      <c r="Y67" s="42" t="n">
        <f aca="false">N67*5.1890047538</f>
        <v>12652128.2533309</v>
      </c>
      <c r="Z67" s="42" t="n">
        <f aca="false">L67*5.5017049523</f>
        <v>5625329.55308735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25394264.0381988</v>
      </c>
      <c r="G68" s="97" t="n">
        <v>24312382.5101078</v>
      </c>
      <c r="H68" s="42" t="n">
        <f aca="false">F68-J68</f>
        <v>23567079.7832493</v>
      </c>
      <c r="I68" s="42" t="n">
        <f aca="false">G68-K68</f>
        <v>22540013.7828068</v>
      </c>
      <c r="J68" s="97" t="n">
        <v>1827184.25494946</v>
      </c>
      <c r="K68" s="97" t="n">
        <v>1772368.72730098</v>
      </c>
      <c r="L68" s="42" t="n">
        <f aca="false">H68-I68</f>
        <v>1027066.00044252</v>
      </c>
      <c r="M68" s="42" t="n">
        <f aca="false">J68-K68</f>
        <v>54815.5276484801</v>
      </c>
      <c r="N68" s="97" t="n">
        <v>2415021.15663759</v>
      </c>
      <c r="O68" s="7"/>
      <c r="P68" s="7"/>
      <c r="Q68" s="42" t="n">
        <f aca="false">I68*5.5017049523</f>
        <v>124008505.453779</v>
      </c>
      <c r="R68" s="42"/>
      <c r="S68" s="42"/>
      <c r="T68" s="7"/>
      <c r="U68" s="7"/>
      <c r="V68" s="42" t="n">
        <f aca="false">K68*5.5017049523</f>
        <v>9751049.80429345</v>
      </c>
      <c r="W68" s="42" t="n">
        <f aca="false">M68*5.5017049523</f>
        <v>301578.859926581</v>
      </c>
      <c r="X68" s="42" t="n">
        <f aca="false">N68*5.1890047538+L68*5.5017049523</f>
        <v>18182170.3632936</v>
      </c>
      <c r="Y68" s="42" t="n">
        <f aca="false">N68*5.1890047538</f>
        <v>12531556.26232</v>
      </c>
      <c r="Z68" s="42" t="n">
        <f aca="false">L68*5.5017049523</f>
        <v>5650614.10097354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25488236.4692547</v>
      </c>
      <c r="G69" s="97" t="n">
        <v>24402141.7396964</v>
      </c>
      <c r="H69" s="42" t="n">
        <f aca="false">F69-J69</f>
        <v>23562820.7273347</v>
      </c>
      <c r="I69" s="42" t="n">
        <f aca="false">G69-K69</f>
        <v>22534488.470034</v>
      </c>
      <c r="J69" s="97" t="n">
        <v>1925415.74192001</v>
      </c>
      <c r="K69" s="97" t="n">
        <v>1867653.26966241</v>
      </c>
      <c r="L69" s="42" t="n">
        <f aca="false">H69-I69</f>
        <v>1028332.2573007</v>
      </c>
      <c r="M69" s="42" t="n">
        <f aca="false">J69-K69</f>
        <v>57762.4722575999</v>
      </c>
      <c r="N69" s="97" t="n">
        <v>2386995.47721739</v>
      </c>
      <c r="O69" s="7"/>
      <c r="P69" s="7"/>
      <c r="Q69" s="42" t="n">
        <f aca="false">I69*5.5017049523</f>
        <v>123978106.813133</v>
      </c>
      <c r="R69" s="42"/>
      <c r="S69" s="42"/>
      <c r="T69" s="7"/>
      <c r="U69" s="7"/>
      <c r="V69" s="42" t="n">
        <f aca="false">K69*5.5017049523</f>
        <v>10275277.242881</v>
      </c>
      <c r="W69" s="42" t="n">
        <f aca="false">M69*5.5017049523</f>
        <v>317792.079676729</v>
      </c>
      <c r="X69" s="42" t="n">
        <f aca="false">N69*5.1890047538+L69*5.5017049523</f>
        <v>18043711.5511812</v>
      </c>
      <c r="Y69" s="42" t="n">
        <f aca="false">N69*5.1890047538</f>
        <v>12386130.8785801</v>
      </c>
      <c r="Z69" s="42" t="n">
        <f aca="false">L69*5.5017049523</f>
        <v>5657580.67260111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25676340.375958</v>
      </c>
      <c r="G70" s="95" t="n">
        <v>24580684.6165674</v>
      </c>
      <c r="H70" s="35" t="n">
        <f aca="false">F70-J70</f>
        <v>23682951.8428574</v>
      </c>
      <c r="I70" s="35" t="n">
        <f aca="false">G70-K70</f>
        <v>22647097.7394598</v>
      </c>
      <c r="J70" s="95" t="n">
        <v>1993388.53310057</v>
      </c>
      <c r="K70" s="95" t="n">
        <v>1933586.87710755</v>
      </c>
      <c r="L70" s="35" t="n">
        <f aca="false">H70-I70</f>
        <v>1035854.10339758</v>
      </c>
      <c r="M70" s="35" t="n">
        <f aca="false">J70-K70</f>
        <v>59801.6559930202</v>
      </c>
      <c r="N70" s="95" t="n">
        <v>2906676.02332259</v>
      </c>
      <c r="O70" s="5"/>
      <c r="P70" s="5"/>
      <c r="Q70" s="35" t="n">
        <f aca="false">I70*5.5017049523</f>
        <v>124597649.788408</v>
      </c>
      <c r="R70" s="35"/>
      <c r="S70" s="35"/>
      <c r="T70" s="5"/>
      <c r="U70" s="5"/>
      <c r="V70" s="35" t="n">
        <f aca="false">K70*5.5017049523</f>
        <v>10638024.4974849</v>
      </c>
      <c r="W70" s="35" t="n">
        <f aca="false">M70*5.5017049523</f>
        <v>329011.06693254</v>
      </c>
      <c r="X70" s="35" t="n">
        <f aca="false">N70*5.1890047538+L70*5.5017049523</f>
        <v>20781719.3533001</v>
      </c>
      <c r="Y70" s="35" t="n">
        <f aca="false">N70*5.1890047538</f>
        <v>15082755.7027774</v>
      </c>
      <c r="Z70" s="35" t="n">
        <f aca="false">L70*5.5017049523</f>
        <v>5698963.65052273</v>
      </c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25914557.7409745</v>
      </c>
      <c r="G71" s="97" t="n">
        <v>24808039.9613391</v>
      </c>
      <c r="H71" s="42" t="n">
        <f aca="false">F71-J71</f>
        <v>23854416.0893138</v>
      </c>
      <c r="I71" s="42" t="n">
        <f aca="false">G71-K71</f>
        <v>22809702.5592282</v>
      </c>
      <c r="J71" s="97" t="n">
        <v>2060141.65166074</v>
      </c>
      <c r="K71" s="97" t="n">
        <v>1998337.40211092</v>
      </c>
      <c r="L71" s="42" t="n">
        <f aca="false">H71-I71</f>
        <v>1044713.53008558</v>
      </c>
      <c r="M71" s="42" t="n">
        <f aca="false">J71-K71</f>
        <v>61804.2495498199</v>
      </c>
      <c r="N71" s="97" t="n">
        <v>2353071.4379089</v>
      </c>
      <c r="O71" s="7"/>
      <c r="P71" s="7"/>
      <c r="Q71" s="42" t="n">
        <f aca="false">I71*5.5017049523</f>
        <v>125492253.530596</v>
      </c>
      <c r="R71" s="42"/>
      <c r="S71" s="42"/>
      <c r="T71" s="7"/>
      <c r="U71" s="7"/>
      <c r="V71" s="42" t="n">
        <f aca="false">K71*5.5017049523</f>
        <v>10994262.78156</v>
      </c>
      <c r="W71" s="42" t="n">
        <f aca="false">M71*5.5017049523</f>
        <v>340028.745821429</v>
      </c>
      <c r="X71" s="42" t="n">
        <f aca="false">N71*5.1890047538+L71*5.5017049523</f>
        <v>17957804.4795469</v>
      </c>
      <c r="Y71" s="42" t="n">
        <f aca="false">N71*5.1890047538</f>
        <v>12210098.8773403</v>
      </c>
      <c r="Z71" s="42" t="n">
        <f aca="false">L71*5.5017049523</f>
        <v>5747705.60220664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26062888.137597</v>
      </c>
      <c r="G72" s="97" t="n">
        <v>24948611.455522</v>
      </c>
      <c r="H72" s="42" t="n">
        <f aca="false">F72-J72</f>
        <v>23964290.9152456</v>
      </c>
      <c r="I72" s="42" t="n">
        <f aca="false">G72-K72</f>
        <v>22912972.1498411</v>
      </c>
      <c r="J72" s="97" t="n">
        <v>2098597.22235144</v>
      </c>
      <c r="K72" s="97" t="n">
        <v>2035639.30568089</v>
      </c>
      <c r="L72" s="42" t="n">
        <f aca="false">H72-I72</f>
        <v>1051318.76540445</v>
      </c>
      <c r="M72" s="42" t="n">
        <f aca="false">J72-K72</f>
        <v>62957.9166705501</v>
      </c>
      <c r="N72" s="97" t="n">
        <v>2299472.42740523</v>
      </c>
      <c r="O72" s="7"/>
      <c r="P72" s="7"/>
      <c r="Q72" s="42" t="n">
        <f aca="false">I72*5.5017049523</f>
        <v>126060412.348693</v>
      </c>
      <c r="R72" s="42"/>
      <c r="S72" s="42"/>
      <c r="T72" s="7"/>
      <c r="U72" s="7"/>
      <c r="V72" s="42" t="n">
        <f aca="false">K72*5.5017049523</f>
        <v>11199486.8491611</v>
      </c>
      <c r="W72" s="42" t="n">
        <f aca="false">M72*5.5017049523</f>
        <v>346375.881932856</v>
      </c>
      <c r="X72" s="42" t="n">
        <f aca="false">N72*5.1890047538+L72*5.5017049523</f>
        <v>17716019.0151093</v>
      </c>
      <c r="Y72" s="42" t="n">
        <f aca="false">N72*5.1890047538</f>
        <v>11931973.3570378</v>
      </c>
      <c r="Z72" s="42" t="n">
        <f aca="false">L72*5.5017049523</f>
        <v>5784045.65807157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26136845.9342649</v>
      </c>
      <c r="G73" s="97" t="n">
        <v>25018903.0845178</v>
      </c>
      <c r="H73" s="42" t="n">
        <f aca="false">F73-J73</f>
        <v>24008551.0876497</v>
      </c>
      <c r="I73" s="42" t="n">
        <f aca="false">G73-K73</f>
        <v>22954457.083301</v>
      </c>
      <c r="J73" s="97" t="n">
        <v>2128294.84661521</v>
      </c>
      <c r="K73" s="97" t="n">
        <v>2064446.00121675</v>
      </c>
      <c r="L73" s="42" t="n">
        <f aca="false">H73-I73</f>
        <v>1054094.00434864</v>
      </c>
      <c r="M73" s="42" t="n">
        <f aca="false">J73-K73</f>
        <v>63848.8453984603</v>
      </c>
      <c r="N73" s="97" t="n">
        <v>2302281.33056819</v>
      </c>
      <c r="O73" s="7"/>
      <c r="P73" s="7"/>
      <c r="Q73" s="42" t="n">
        <f aca="false">I73*5.5017049523</f>
        <v>126288650.212555</v>
      </c>
      <c r="R73" s="42"/>
      <c r="S73" s="42"/>
      <c r="T73" s="7"/>
      <c r="U73" s="7"/>
      <c r="V73" s="42" t="n">
        <f aca="false">K73*5.5017049523</f>
        <v>11357972.7886501</v>
      </c>
      <c r="W73" s="42" t="n">
        <f aca="false">M73*5.5017049523</f>
        <v>351277.508927346</v>
      </c>
      <c r="X73" s="42" t="n">
        <f aca="false">N73*5.1890047538+L73*5.5017049523</f>
        <v>17745862.972818</v>
      </c>
      <c r="Y73" s="42" t="n">
        <f aca="false">N73*5.1890047538</f>
        <v>11946548.7689033</v>
      </c>
      <c r="Z73" s="42" t="n">
        <f aca="false">L73*5.5017049523</f>
        <v>5799314.20391465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26272208.9887785</v>
      </c>
      <c r="G74" s="95" t="n">
        <v>25148117.2088021</v>
      </c>
      <c r="H74" s="35" t="n">
        <f aca="false">F74-J74</f>
        <v>24089511.9213936</v>
      </c>
      <c r="I74" s="35" t="n">
        <f aca="false">G74-K74</f>
        <v>23030901.0534388</v>
      </c>
      <c r="J74" s="95" t="n">
        <v>2182697.06738489</v>
      </c>
      <c r="K74" s="95" t="n">
        <v>2117216.15536334</v>
      </c>
      <c r="L74" s="35" t="n">
        <f aca="false">H74-I74</f>
        <v>1058610.86795485</v>
      </c>
      <c r="M74" s="35" t="n">
        <f aca="false">J74-K74</f>
        <v>65480.9120215499</v>
      </c>
      <c r="N74" s="95" t="n">
        <v>2848443.21843832</v>
      </c>
      <c r="O74" s="5"/>
      <c r="P74" s="5"/>
      <c r="Q74" s="35" t="n">
        <f aca="false">I74*5.5017049523</f>
        <v>126709222.381635</v>
      </c>
      <c r="R74" s="35"/>
      <c r="S74" s="35"/>
      <c r="T74" s="5"/>
      <c r="U74" s="5"/>
      <c r="V74" s="35" t="n">
        <f aca="false">K74*5.5017049523</f>
        <v>11648298.6070521</v>
      </c>
      <c r="W74" s="35" t="n">
        <f aca="false">M74*5.5017049523</f>
        <v>360256.657950082</v>
      </c>
      <c r="X74" s="35" t="n">
        <f aca="false">N74*5.1890047538+L74*5.5017049523</f>
        <v>20604750.0561916</v>
      </c>
      <c r="Y74" s="35" t="n">
        <f aca="false">N74*5.1890047538</f>
        <v>14780585.4014058</v>
      </c>
      <c r="Z74" s="35" t="n">
        <f aca="false">L74*5.5017049523</f>
        <v>5824164.6547858</v>
      </c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26440809.2779889</v>
      </c>
      <c r="G75" s="97" t="n">
        <v>25307601.0018714</v>
      </c>
      <c r="H75" s="42" t="n">
        <f aca="false">F75-J75</f>
        <v>24169047.5798831</v>
      </c>
      <c r="I75" s="42" t="n">
        <f aca="false">G75-K75</f>
        <v>23103992.1547088</v>
      </c>
      <c r="J75" s="97" t="n">
        <v>2271761.69810578</v>
      </c>
      <c r="K75" s="97" t="n">
        <v>2203608.8471626</v>
      </c>
      <c r="L75" s="42" t="n">
        <f aca="false">H75-I75</f>
        <v>1065055.42517432</v>
      </c>
      <c r="M75" s="42" t="n">
        <f aca="false">J75-K75</f>
        <v>68152.8509431798</v>
      </c>
      <c r="N75" s="97" t="n">
        <v>2324206.90557888</v>
      </c>
      <c r="O75" s="7"/>
      <c r="P75" s="7"/>
      <c r="Q75" s="42" t="n">
        <f aca="false">I75*5.5017049523</f>
        <v>127111348.055462</v>
      </c>
      <c r="R75" s="42"/>
      <c r="S75" s="42"/>
      <c r="T75" s="7"/>
      <c r="U75" s="7"/>
      <c r="V75" s="42" t="n">
        <f aca="false">K75*5.5017049523</f>
        <v>12123605.7073666</v>
      </c>
      <c r="W75" s="42" t="n">
        <f aca="false">M75*5.5017049523</f>
        <v>374956.877547456</v>
      </c>
      <c r="X75" s="42" t="n">
        <f aca="false">N75*5.1890047538+L75*5.5017049523</f>
        <v>17919941.3890191</v>
      </c>
      <c r="Y75" s="42" t="n">
        <f aca="false">N75*5.1890047538</f>
        <v>12060320.6818636</v>
      </c>
      <c r="Z75" s="42" t="n">
        <f aca="false">L75*5.5017049523</f>
        <v>5859620.70715555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26657785.9456418</v>
      </c>
      <c r="G76" s="97" t="n">
        <v>25512829.5168358</v>
      </c>
      <c r="H76" s="42" t="n">
        <f aca="false">F76-J76</f>
        <v>24350785.266564</v>
      </c>
      <c r="I76" s="42" t="n">
        <f aca="false">G76-K76</f>
        <v>23275038.8581303</v>
      </c>
      <c r="J76" s="97" t="n">
        <v>2307000.67907778</v>
      </c>
      <c r="K76" s="97" t="n">
        <v>2237790.65870545</v>
      </c>
      <c r="L76" s="42" t="n">
        <f aca="false">H76-I76</f>
        <v>1075746.40843367</v>
      </c>
      <c r="M76" s="42" t="n">
        <f aca="false">J76-K76</f>
        <v>69210.0203723297</v>
      </c>
      <c r="N76" s="97" t="n">
        <v>2326406.21488065</v>
      </c>
      <c r="O76" s="7"/>
      <c r="P76" s="7"/>
      <c r="Q76" s="42" t="n">
        <f aca="false">I76*5.5017049523</f>
        <v>128052396.550751</v>
      </c>
      <c r="R76" s="42"/>
      <c r="S76" s="42"/>
      <c r="T76" s="7"/>
      <c r="U76" s="7"/>
      <c r="V76" s="42" t="n">
        <f aca="false">K76*5.5017049523</f>
        <v>12311663.9492105</v>
      </c>
      <c r="W76" s="42" t="n">
        <f aca="false">M76*5.5017049523</f>
        <v>380773.11183123</v>
      </c>
      <c r="X76" s="42" t="n">
        <f aca="false">N76*5.1890047538+L76*5.5017049523</f>
        <v>17990172.250984</v>
      </c>
      <c r="Y76" s="42" t="n">
        <f aca="false">N76*5.1890047538</f>
        <v>12071732.9082856</v>
      </c>
      <c r="Z76" s="42" t="n">
        <f aca="false">L76*5.5017049523</f>
        <v>5918439.34269845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26814116.35348</v>
      </c>
      <c r="G77" s="97" t="n">
        <v>25660396.1397017</v>
      </c>
      <c r="H77" s="42" t="n">
        <f aca="false">F77-J77</f>
        <v>24470249.1176475</v>
      </c>
      <c r="I77" s="42" t="n">
        <f aca="false">G77-K77</f>
        <v>23386844.9209442</v>
      </c>
      <c r="J77" s="97" t="n">
        <v>2343867.23583247</v>
      </c>
      <c r="K77" s="97" t="n">
        <v>2273551.21875749</v>
      </c>
      <c r="L77" s="42" t="n">
        <f aca="false">H77-I77</f>
        <v>1083404.19670332</v>
      </c>
      <c r="M77" s="42" t="n">
        <f aca="false">J77-K77</f>
        <v>70316.0170749798</v>
      </c>
      <c r="N77" s="97" t="n">
        <v>2335875.17322378</v>
      </c>
      <c r="O77" s="7"/>
      <c r="P77" s="7"/>
      <c r="Q77" s="42" t="n">
        <f aca="false">I77*5.5017049523</f>
        <v>128667520.520231</v>
      </c>
      <c r="R77" s="42"/>
      <c r="S77" s="42"/>
      <c r="T77" s="7"/>
      <c r="U77" s="7"/>
      <c r="V77" s="42" t="n">
        <f aca="false">K77*5.5017049523</f>
        <v>12508407.9995458</v>
      </c>
      <c r="W77" s="42" t="n">
        <f aca="false">M77*5.5017049523</f>
        <v>386857.979367428</v>
      </c>
      <c r="X77" s="42" t="n">
        <f aca="false">N77*5.1890047538+L77*5.5017049523</f>
        <v>18081437.6124868</v>
      </c>
      <c r="Y77" s="42" t="n">
        <f aca="false">N77*5.1890047538</f>
        <v>12120867.3781416</v>
      </c>
      <c r="Z77" s="42" t="n">
        <f aca="false">L77*5.5017049523</f>
        <v>5960570.23434525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27028567.0901217</v>
      </c>
      <c r="G78" s="95" t="n">
        <v>25864938.481462</v>
      </c>
      <c r="H78" s="35" t="n">
        <f aca="false">F78-J78</f>
        <v>24610746.4492694</v>
      </c>
      <c r="I78" s="35" t="n">
        <f aca="false">G78-K78</f>
        <v>23519652.4598352</v>
      </c>
      <c r="J78" s="95" t="n">
        <v>2417820.64085233</v>
      </c>
      <c r="K78" s="95" t="n">
        <v>2345286.02162676</v>
      </c>
      <c r="L78" s="35" t="n">
        <f aca="false">H78-I78</f>
        <v>1091093.98943413</v>
      </c>
      <c r="M78" s="35" t="n">
        <f aca="false">J78-K78</f>
        <v>72534.61922557</v>
      </c>
      <c r="N78" s="95" t="n">
        <v>2809943.26158385</v>
      </c>
      <c r="O78" s="5"/>
      <c r="P78" s="5"/>
      <c r="Q78" s="35" t="n">
        <f aca="false">I78*5.5017049523</f>
        <v>129398188.41465</v>
      </c>
      <c r="R78" s="35"/>
      <c r="S78" s="35"/>
      <c r="T78" s="5"/>
      <c r="U78" s="5"/>
      <c r="V78" s="35" t="n">
        <f aca="false">K78*5.5017049523</f>
        <v>12903071.7197439</v>
      </c>
      <c r="W78" s="35" t="n">
        <f aca="false">M78*5.5017049523</f>
        <v>399064.073806513</v>
      </c>
      <c r="X78" s="35" t="n">
        <f aca="false">N78*5.1890047538+L78*5.5017049523</f>
        <v>20583686.1473614</v>
      </c>
      <c r="Y78" s="35" t="n">
        <f aca="false">N78*5.1890047538</f>
        <v>14580808.9422669</v>
      </c>
      <c r="Z78" s="35" t="n">
        <f aca="false">L78*5.5017049523</f>
        <v>6002877.20509452</v>
      </c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27137030.164103</v>
      </c>
      <c r="G79" s="97" t="n">
        <v>25967719.2009439</v>
      </c>
      <c r="H79" s="42" t="n">
        <f aca="false">F79-J79</f>
        <v>24645401.8414948</v>
      </c>
      <c r="I79" s="42" t="n">
        <f aca="false">G79-K79</f>
        <v>23550839.728014</v>
      </c>
      <c r="J79" s="97" t="n">
        <v>2491628.32260818</v>
      </c>
      <c r="K79" s="97" t="n">
        <v>2416879.47292994</v>
      </c>
      <c r="L79" s="42" t="n">
        <f aca="false">H79-I79</f>
        <v>1094562.11348086</v>
      </c>
      <c r="M79" s="42" t="n">
        <f aca="false">J79-K79</f>
        <v>74748.8496782398</v>
      </c>
      <c r="N79" s="97" t="n">
        <v>2333250.0762499</v>
      </c>
      <c r="O79" s="7"/>
      <c r="P79" s="7"/>
      <c r="Q79" s="42" t="n">
        <f aca="false">I79*5.5017049523</f>
        <v>129569771.562438</v>
      </c>
      <c r="R79" s="42"/>
      <c r="S79" s="42"/>
      <c r="T79" s="7"/>
      <c r="U79" s="7"/>
      <c r="V79" s="42" t="n">
        <f aca="false">K79*5.5017049523</f>
        <v>13296957.7653309</v>
      </c>
      <c r="W79" s="42" t="n">
        <f aca="false">M79*5.5017049523</f>
        <v>411246.1164535</v>
      </c>
      <c r="X79" s="42" t="n">
        <f aca="false">N79*5.1890047538+L79*5.5017049523</f>
        <v>18129203.5378026</v>
      </c>
      <c r="Y79" s="42" t="n">
        <f aca="false">N79*5.1890047538</f>
        <v>12107245.7374649</v>
      </c>
      <c r="Z79" s="42" t="n">
        <f aca="false">L79*5.5017049523</f>
        <v>6021957.80033761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27285159.4938149</v>
      </c>
      <c r="G80" s="97" t="n">
        <v>26107758.8699985</v>
      </c>
      <c r="H80" s="42" t="n">
        <f aca="false">F80-J80</f>
        <v>24747407.1893395</v>
      </c>
      <c r="I80" s="42" t="n">
        <f aca="false">G80-K80</f>
        <v>23646139.1346573</v>
      </c>
      <c r="J80" s="97" t="n">
        <v>2537752.30447542</v>
      </c>
      <c r="K80" s="97" t="n">
        <v>2461619.73534115</v>
      </c>
      <c r="L80" s="42" t="n">
        <f aca="false">H80-I80</f>
        <v>1101268.05468213</v>
      </c>
      <c r="M80" s="42" t="n">
        <f aca="false">J80-K80</f>
        <v>76132.5691342703</v>
      </c>
      <c r="N80" s="97" t="n">
        <v>2280430.16367049</v>
      </c>
      <c r="O80" s="7"/>
      <c r="P80" s="7"/>
      <c r="Q80" s="42" t="n">
        <f aca="false">I80*5.5017049523</f>
        <v>130094080.779919</v>
      </c>
      <c r="R80" s="42"/>
      <c r="S80" s="42"/>
      <c r="T80" s="7"/>
      <c r="U80" s="7"/>
      <c r="V80" s="42" t="n">
        <f aca="false">K80*5.5017049523</f>
        <v>13543105.4886058</v>
      </c>
      <c r="W80" s="42" t="n">
        <f aca="false">M80*5.5017049523</f>
        <v>418858.932637337</v>
      </c>
      <c r="X80" s="42" t="n">
        <f aca="false">N80*5.1890047538+L80*5.5017049523</f>
        <v>17892014.8702496</v>
      </c>
      <c r="Y80" s="42" t="n">
        <f aca="false">N80*5.1890047538</f>
        <v>11833162.9599951</v>
      </c>
      <c r="Z80" s="42" t="n">
        <f aca="false">L80*5.5017049523</f>
        <v>6058851.91025447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27407779.6134502</v>
      </c>
      <c r="G81" s="97" t="n">
        <v>26224353.5710887</v>
      </c>
      <c r="H81" s="42" t="n">
        <f aca="false">F81-J81</f>
        <v>24793705.7203494</v>
      </c>
      <c r="I81" s="42" t="n">
        <f aca="false">G81-K81</f>
        <v>23688701.8947809</v>
      </c>
      <c r="J81" s="97" t="n">
        <v>2614073.8931008</v>
      </c>
      <c r="K81" s="97" t="n">
        <v>2535651.67630778</v>
      </c>
      <c r="L81" s="42" t="n">
        <f aca="false">H81-I81</f>
        <v>1105003.82556848</v>
      </c>
      <c r="M81" s="42" t="n">
        <f aca="false">J81-K81</f>
        <v>78422.2167930198</v>
      </c>
      <c r="N81" s="97" t="n">
        <v>2227410.61597828</v>
      </c>
      <c r="O81" s="7"/>
      <c r="P81" s="7"/>
      <c r="Q81" s="42" t="n">
        <f aca="false">I81*5.5017049523</f>
        <v>130328248.528075</v>
      </c>
      <c r="R81" s="42"/>
      <c r="S81" s="42"/>
      <c r="T81" s="7"/>
      <c r="U81" s="7"/>
      <c r="V81" s="42" t="n">
        <f aca="false">K81*5.5017049523</f>
        <v>13950407.3848503</v>
      </c>
      <c r="W81" s="42" t="n">
        <f aca="false">M81*5.5017049523</f>
        <v>431455.898500501</v>
      </c>
      <c r="X81" s="42" t="n">
        <f aca="false">N81*5.1890047538+L81*5.5017049523</f>
        <v>17637449.2944164</v>
      </c>
      <c r="Y81" s="42" t="n">
        <f aca="false">N81*5.1890047538</f>
        <v>11558044.2749759</v>
      </c>
      <c r="Z81" s="42" t="n">
        <f aca="false">L81*5.5017049523</f>
        <v>6079405.01944054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27553400.5621808</v>
      </c>
      <c r="G82" s="95" t="n">
        <v>26362097.9388513</v>
      </c>
      <c r="H82" s="35" t="n">
        <f aca="false">F82-J82</f>
        <v>24874623.7561555</v>
      </c>
      <c r="I82" s="35" t="n">
        <f aca="false">G82-K82</f>
        <v>23763684.4370067</v>
      </c>
      <c r="J82" s="95" t="n">
        <v>2678776.80602534</v>
      </c>
      <c r="K82" s="95" t="n">
        <v>2598413.50184458</v>
      </c>
      <c r="L82" s="35" t="n">
        <f aca="false">H82-I82</f>
        <v>1110939.31914874</v>
      </c>
      <c r="M82" s="35" t="n">
        <f aca="false">J82-K82</f>
        <v>80363.3041807604</v>
      </c>
      <c r="N82" s="95" t="n">
        <v>2729700.76927723</v>
      </c>
      <c r="O82" s="5"/>
      <c r="P82" s="5"/>
      <c r="Q82" s="35" t="n">
        <f aca="false">I82*5.5017049523</f>
        <v>130740780.351974</v>
      </c>
      <c r="R82" s="35"/>
      <c r="S82" s="35"/>
      <c r="T82" s="5"/>
      <c r="U82" s="5"/>
      <c r="V82" s="35" t="n">
        <f aca="false">K82*5.5017049523</f>
        <v>14295704.4312215</v>
      </c>
      <c r="W82" s="35" t="n">
        <f aca="false">M82*5.5017049523</f>
        <v>442135.188594481</v>
      </c>
      <c r="X82" s="35" t="n">
        <f aca="false">N82*5.1890047538+L82*5.5017049523</f>
        <v>20276490.6220965</v>
      </c>
      <c r="Y82" s="35" t="n">
        <f aca="false">N82*5.1890047538</f>
        <v>14164430.2682311</v>
      </c>
      <c r="Z82" s="35" t="n">
        <f aca="false">L82*5.5017049523</f>
        <v>6112060.3538654</v>
      </c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27730183.3704555</v>
      </c>
      <c r="G83" s="97" t="n">
        <v>26529702.2429065</v>
      </c>
      <c r="H83" s="42" t="n">
        <f aca="false">F83-J83</f>
        <v>24960477.8464826</v>
      </c>
      <c r="I83" s="42" t="n">
        <f aca="false">G83-K83</f>
        <v>23843087.8846528</v>
      </c>
      <c r="J83" s="97" t="n">
        <v>2769705.52397291</v>
      </c>
      <c r="K83" s="97" t="n">
        <v>2686614.35825372</v>
      </c>
      <c r="L83" s="42" t="n">
        <f aca="false">H83-I83</f>
        <v>1117389.96182981</v>
      </c>
      <c r="M83" s="42" t="n">
        <f aca="false">J83-K83</f>
        <v>83091.1657191897</v>
      </c>
      <c r="N83" s="97" t="n">
        <v>2215281.10991331</v>
      </c>
      <c r="O83" s="7"/>
      <c r="P83" s="7"/>
      <c r="Q83" s="42" t="n">
        <f aca="false">I83*5.5017049523</f>
        <v>131177634.693118</v>
      </c>
      <c r="R83" s="42"/>
      <c r="S83" s="42"/>
      <c r="T83" s="7"/>
      <c r="U83" s="7"/>
      <c r="V83" s="42" t="n">
        <f aca="false">K83*5.5017049523</f>
        <v>14780959.5197248</v>
      </c>
      <c r="W83" s="42" t="n">
        <f aca="false">M83*5.5017049523</f>
        <v>457143.077929646</v>
      </c>
      <c r="X83" s="42" t="n">
        <f aca="false">N83*5.1890047538+L83*5.5017049523</f>
        <v>17642654.0969929</v>
      </c>
      <c r="Y83" s="42" t="n">
        <f aca="false">N83*5.1890047538</f>
        <v>11495104.2103435</v>
      </c>
      <c r="Z83" s="42" t="n">
        <f aca="false">L83*5.5017049523</f>
        <v>6147549.88664938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28009107.0601126</v>
      </c>
      <c r="G84" s="97" t="n">
        <v>26795513.9540406</v>
      </c>
      <c r="H84" s="42" t="n">
        <f aca="false">F84-J84</f>
        <v>25114772.1751191</v>
      </c>
      <c r="I84" s="42" t="n">
        <f aca="false">G84-K84</f>
        <v>23988009.1155969</v>
      </c>
      <c r="J84" s="97" t="n">
        <v>2894334.88499347</v>
      </c>
      <c r="K84" s="97" t="n">
        <v>2807504.83844366</v>
      </c>
      <c r="L84" s="42" t="n">
        <f aca="false">H84-I84</f>
        <v>1126763.05952219</v>
      </c>
      <c r="M84" s="42" t="n">
        <f aca="false">J84-K84</f>
        <v>86830.0465498096</v>
      </c>
      <c r="N84" s="97" t="n">
        <v>2162978.21982676</v>
      </c>
      <c r="O84" s="7"/>
      <c r="P84" s="7"/>
      <c r="Q84" s="42" t="n">
        <f aca="false">I84*5.5017049523</f>
        <v>131974948.547097</v>
      </c>
      <c r="R84" s="42"/>
      <c r="S84" s="42"/>
      <c r="T84" s="7"/>
      <c r="U84" s="7"/>
      <c r="V84" s="42" t="n">
        <f aca="false">K84*5.5017049523</f>
        <v>15446063.2732717</v>
      </c>
      <c r="W84" s="42" t="n">
        <f aca="false">M84*5.5017049523</f>
        <v>477713.297111527</v>
      </c>
      <c r="X84" s="42" t="n">
        <f aca="false">N84*5.1890047538+L84*5.5017049523</f>
        <v>17422822.1696888</v>
      </c>
      <c r="Y84" s="42" t="n">
        <f aca="false">N84*5.1890047538</f>
        <v>11223704.2650469</v>
      </c>
      <c r="Z84" s="42" t="n">
        <f aca="false">L84*5.5017049523</f>
        <v>6199117.90464191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28179678.5209174</v>
      </c>
      <c r="G85" s="97" t="n">
        <v>26957113.9295944</v>
      </c>
      <c r="H85" s="42" t="n">
        <f aca="false">F85-J85</f>
        <v>25204633.4937773</v>
      </c>
      <c r="I85" s="42" t="n">
        <f aca="false">G85-K85</f>
        <v>24071320.2532685</v>
      </c>
      <c r="J85" s="97" t="n">
        <v>2975045.02714008</v>
      </c>
      <c r="K85" s="97" t="n">
        <v>2885793.67632588</v>
      </c>
      <c r="L85" s="42" t="n">
        <f aca="false">H85-I85</f>
        <v>1133313.2405088</v>
      </c>
      <c r="M85" s="42" t="n">
        <f aca="false">J85-K85</f>
        <v>89251.3508142</v>
      </c>
      <c r="N85" s="97" t="n">
        <v>2196420.33912455</v>
      </c>
      <c r="O85" s="7"/>
      <c r="P85" s="7"/>
      <c r="Q85" s="42" t="n">
        <f aca="false">I85*5.5017049523</f>
        <v>132433301.845807</v>
      </c>
      <c r="R85" s="42"/>
      <c r="S85" s="42"/>
      <c r="T85" s="7"/>
      <c r="U85" s="7"/>
      <c r="V85" s="42" t="n">
        <f aca="false">K85*5.5017049523</f>
        <v>15876785.3603581</v>
      </c>
      <c r="W85" s="42" t="n">
        <f aca="false">M85*5.5017049523</f>
        <v>491034.598773949</v>
      </c>
      <c r="X85" s="42" t="n">
        <f aca="false">N85*5.1890047538+L85*5.5017049523</f>
        <v>17632390.6488747</v>
      </c>
      <c r="Y85" s="42" t="n">
        <f aca="false">N85*5.1890047538</f>
        <v>11397235.5810603</v>
      </c>
      <c r="Z85" s="42" t="n">
        <f aca="false">L85*5.5017049523</f>
        <v>6235155.06781442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28315413.3229891</v>
      </c>
      <c r="G86" s="95" t="n">
        <v>27087056.9278</v>
      </c>
      <c r="H86" s="35" t="n">
        <f aca="false">F86-J86</f>
        <v>25255816.8407416</v>
      </c>
      <c r="I86" s="35" t="n">
        <f aca="false">G86-K86</f>
        <v>24119248.3400199</v>
      </c>
      <c r="J86" s="95" t="n">
        <v>3059596.48224751</v>
      </c>
      <c r="K86" s="95" t="n">
        <v>2967808.58778008</v>
      </c>
      <c r="L86" s="35" t="n">
        <f aca="false">H86-I86</f>
        <v>1136568.50072167</v>
      </c>
      <c r="M86" s="35" t="n">
        <f aca="false">J86-K86</f>
        <v>91787.8944674302</v>
      </c>
      <c r="N86" s="95" t="n">
        <v>2697521.09865424</v>
      </c>
      <c r="O86" s="5"/>
      <c r="P86" s="5"/>
      <c r="Q86" s="35" t="n">
        <f aca="false">I86*5.5017049523</f>
        <v>132696988.038041</v>
      </c>
      <c r="R86" s="35"/>
      <c r="S86" s="35"/>
      <c r="T86" s="5"/>
      <c r="U86" s="5"/>
      <c r="V86" s="35" t="n">
        <f aca="false">K86*5.5017049523</f>
        <v>16328007.2048681</v>
      </c>
      <c r="W86" s="35" t="n">
        <f aca="false">M86*5.5017049523</f>
        <v>504989.91355265</v>
      </c>
      <c r="X86" s="35" t="n">
        <f aca="false">N86*5.1890047538+L86*5.5017049523</f>
        <v>20250514.3534413</v>
      </c>
      <c r="Y86" s="35" t="n">
        <f aca="false">N86*5.1890047538</f>
        <v>13997449.8043927</v>
      </c>
      <c r="Z86" s="35" t="n">
        <f aca="false">L86*5.5017049523</f>
        <v>6253064.5490486</v>
      </c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28431066.3261827</v>
      </c>
      <c r="G87" s="97" t="n">
        <v>27196287.7319067</v>
      </c>
      <c r="H87" s="42" t="n">
        <f aca="false">F87-J87</f>
        <v>25291831.5496031</v>
      </c>
      <c r="I87" s="42" t="n">
        <f aca="false">G87-K87</f>
        <v>24151229.9986245</v>
      </c>
      <c r="J87" s="97" t="n">
        <v>3139234.77657959</v>
      </c>
      <c r="K87" s="97" t="n">
        <v>3045057.7332822</v>
      </c>
      <c r="L87" s="42" t="n">
        <f aca="false">H87-I87</f>
        <v>1140601.55097861</v>
      </c>
      <c r="M87" s="42" t="n">
        <f aca="false">J87-K87</f>
        <v>94177.04329739</v>
      </c>
      <c r="N87" s="97" t="n">
        <v>2223936.18701048</v>
      </c>
      <c r="O87" s="7"/>
      <c r="P87" s="7"/>
      <c r="Q87" s="42" t="n">
        <f aca="false">I87*5.5017049523</f>
        <v>132872941.687569</v>
      </c>
      <c r="R87" s="42"/>
      <c r="S87" s="42"/>
      <c r="T87" s="7"/>
      <c r="U87" s="7"/>
      <c r="V87" s="42" t="n">
        <f aca="false">K87*5.5017049523</f>
        <v>16753009.2112381</v>
      </c>
      <c r="W87" s="42" t="n">
        <f aca="false">M87*5.5017049523</f>
        <v>518134.305502222</v>
      </c>
      <c r="X87" s="42" t="n">
        <f aca="false">N87*5.1890047538+L87*5.5017049523</f>
        <v>17815268.6481653</v>
      </c>
      <c r="Y87" s="42" t="n">
        <f aca="false">N87*5.1890047538</f>
        <v>11540015.4465452</v>
      </c>
      <c r="Z87" s="42" t="n">
        <f aca="false">L87*5.5017049523</f>
        <v>6275253.20162009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28515554.885864</v>
      </c>
      <c r="G88" s="97" t="n">
        <v>27276215.6251911</v>
      </c>
      <c r="H88" s="42" t="n">
        <f aca="false">F88-J88</f>
        <v>25344981.8283657</v>
      </c>
      <c r="I88" s="42" t="n">
        <f aca="false">G88-K88</f>
        <v>24200759.7594177</v>
      </c>
      <c r="J88" s="97" t="n">
        <v>3170573.05749834</v>
      </c>
      <c r="K88" s="97" t="n">
        <v>3075455.86577339</v>
      </c>
      <c r="L88" s="42" t="n">
        <f aca="false">H88-I88</f>
        <v>1144222.06894795</v>
      </c>
      <c r="M88" s="42" t="n">
        <f aca="false">J88-K88</f>
        <v>95117.19172495</v>
      </c>
      <c r="N88" s="97" t="n">
        <v>2178917.00543801</v>
      </c>
      <c r="O88" s="7"/>
      <c r="P88" s="7"/>
      <c r="Q88" s="42" t="n">
        <f aca="false">I88*5.5017049523</f>
        <v>133145439.817811</v>
      </c>
      <c r="R88" s="42"/>
      <c r="S88" s="42"/>
      <c r="T88" s="7"/>
      <c r="U88" s="7"/>
      <c r="V88" s="42" t="n">
        <f aca="false">K88*5.5017049523</f>
        <v>16920250.7673055</v>
      </c>
      <c r="W88" s="42" t="n">
        <f aca="false">M88*5.5017049523</f>
        <v>523306.724762026</v>
      </c>
      <c r="X88" s="42" t="n">
        <f aca="false">N88*5.1890047538+L88*5.5017049523</f>
        <v>17601582.9226154</v>
      </c>
      <c r="Y88" s="42" t="n">
        <f aca="false">N88*5.1890047538</f>
        <v>11306410.6993535</v>
      </c>
      <c r="Z88" s="42" t="n">
        <f aca="false">L88*5.5017049523</f>
        <v>6295172.2232619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28723376.1879685</v>
      </c>
      <c r="G89" s="97" t="n">
        <v>27473421.0219549</v>
      </c>
      <c r="H89" s="42" t="n">
        <f aca="false">F89-J89</f>
        <v>25460690.5945105</v>
      </c>
      <c r="I89" s="42" t="n">
        <f aca="false">G89-K89</f>
        <v>24308615.9963007</v>
      </c>
      <c r="J89" s="97" t="n">
        <v>3262685.59345797</v>
      </c>
      <c r="K89" s="97" t="n">
        <v>3164805.02565423</v>
      </c>
      <c r="L89" s="42" t="n">
        <f aca="false">H89-I89</f>
        <v>1152074.59820986</v>
      </c>
      <c r="M89" s="42" t="n">
        <f aca="false">J89-K89</f>
        <v>97880.56780374</v>
      </c>
      <c r="N89" s="97" t="n">
        <v>2195237.19226377</v>
      </c>
      <c r="O89" s="7"/>
      <c r="P89" s="7"/>
      <c r="Q89" s="42" t="n">
        <f aca="false">I89*5.5017049523</f>
        <v>133738833.010406</v>
      </c>
      <c r="R89" s="42"/>
      <c r="S89" s="42"/>
      <c r="T89" s="7"/>
      <c r="U89" s="7"/>
      <c r="V89" s="42" t="n">
        <f aca="false">K89*5.5017049523</f>
        <v>17411823.4827058</v>
      </c>
      <c r="W89" s="42" t="n">
        <f aca="false">M89*5.5017049523</f>
        <v>538510.004619772</v>
      </c>
      <c r="X89" s="42" t="n">
        <f aca="false">N89*5.1890047538+L89*5.5017049523</f>
        <v>17729470.7487655</v>
      </c>
      <c r="Y89" s="42" t="n">
        <f aca="false">N89*5.1890047538</f>
        <v>11391096.2263753</v>
      </c>
      <c r="Z89" s="42" t="n">
        <f aca="false">L89*5.5017049523</f>
        <v>6338374.52239021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28910831.6677098</v>
      </c>
      <c r="G90" s="95" t="n">
        <v>27651660.4012115</v>
      </c>
      <c r="H90" s="35" t="n">
        <f aca="false">F90-J90</f>
        <v>25594762.3651281</v>
      </c>
      <c r="I90" s="35" t="n">
        <f aca="false">G90-K90</f>
        <v>24435073.1777073</v>
      </c>
      <c r="J90" s="95" t="n">
        <v>3316069.30258168</v>
      </c>
      <c r="K90" s="95" t="n">
        <v>3216587.22350423</v>
      </c>
      <c r="L90" s="35" t="n">
        <f aca="false">H90-I90</f>
        <v>1159689.18742085</v>
      </c>
      <c r="M90" s="35" t="n">
        <f aca="false">J90-K90</f>
        <v>99482.0790774501</v>
      </c>
      <c r="N90" s="95" t="n">
        <v>2636115.9884341</v>
      </c>
      <c r="O90" s="5"/>
      <c r="P90" s="5"/>
      <c r="Q90" s="35" t="n">
        <f aca="false">I90*5.5017049523</f>
        <v>134434563.111605</v>
      </c>
      <c r="R90" s="35"/>
      <c r="S90" s="35"/>
      <c r="T90" s="5"/>
      <c r="U90" s="5"/>
      <c r="V90" s="35" t="n">
        <f aca="false">K90*5.5017049523</f>
        <v>17696713.8570581</v>
      </c>
      <c r="W90" s="35" t="n">
        <f aca="false">M90*5.5017049523</f>
        <v>547321.047125507</v>
      </c>
      <c r="X90" s="35" t="n">
        <f aca="false">N90*5.1890047538+L90*5.5017049523</f>
        <v>20059086.1411148</v>
      </c>
      <c r="Y90" s="35" t="n">
        <f aca="false">N90*5.1890047538</f>
        <v>13678818.3955527</v>
      </c>
      <c r="Z90" s="35" t="n">
        <f aca="false">L90*5.5017049523</f>
        <v>6380267.74556207</v>
      </c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29202575.0569524</v>
      </c>
      <c r="G91" s="97" t="n">
        <v>27930825.3061425</v>
      </c>
      <c r="H91" s="42" t="n">
        <f aca="false">F91-J91</f>
        <v>25784793.4429788</v>
      </c>
      <c r="I91" s="42" t="n">
        <f aca="false">G91-K91</f>
        <v>24615577.1405881</v>
      </c>
      <c r="J91" s="97" t="n">
        <v>3417781.61397361</v>
      </c>
      <c r="K91" s="97" t="n">
        <v>3315248.1655544</v>
      </c>
      <c r="L91" s="42" t="n">
        <f aca="false">H91-I91</f>
        <v>1169216.30239069</v>
      </c>
      <c r="M91" s="42" t="n">
        <f aca="false">J91-K91</f>
        <v>102533.44841921</v>
      </c>
      <c r="N91" s="97" t="n">
        <v>2057691.79892997</v>
      </c>
      <c r="O91" s="7"/>
      <c r="P91" s="7"/>
      <c r="Q91" s="42" t="n">
        <f aca="false">I91*5.5017049523</f>
        <v>135427642.658096</v>
      </c>
      <c r="R91" s="42"/>
      <c r="S91" s="42"/>
      <c r="T91" s="7"/>
      <c r="U91" s="7"/>
      <c r="V91" s="42" t="n">
        <f aca="false">K91*5.5017049523</f>
        <v>18239517.2505341</v>
      </c>
      <c r="W91" s="42" t="n">
        <f aca="false">M91*5.5017049523</f>
        <v>564108.780944365</v>
      </c>
      <c r="X91" s="42" t="n">
        <f aca="false">N91*5.1890047538+L91*5.5017049523</f>
        <v>17110055.6476756</v>
      </c>
      <c r="Y91" s="42" t="n">
        <f aca="false">N91*5.1890047538</f>
        <v>10677372.5265029</v>
      </c>
      <c r="Z91" s="42" t="n">
        <f aca="false">L91*5.5017049523</f>
        <v>6432683.12117274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29329931.1806255</v>
      </c>
      <c r="G92" s="97" t="n">
        <v>28052565.0351414</v>
      </c>
      <c r="H92" s="42" t="n">
        <f aca="false">F92-J92</f>
        <v>25953613.4858666</v>
      </c>
      <c r="I92" s="42" t="n">
        <f aca="false">G92-K92</f>
        <v>24777536.8712253</v>
      </c>
      <c r="J92" s="97" t="n">
        <v>3376317.6947589</v>
      </c>
      <c r="K92" s="97" t="n">
        <v>3275028.16391614</v>
      </c>
      <c r="L92" s="42" t="n">
        <f aca="false">H92-I92</f>
        <v>1176076.61464134</v>
      </c>
      <c r="M92" s="42" t="n">
        <f aca="false">J92-K92</f>
        <v>101289.53084276</v>
      </c>
      <c r="N92" s="97" t="n">
        <v>2064746.54048133</v>
      </c>
      <c r="O92" s="7"/>
      <c r="P92" s="7"/>
      <c r="Q92" s="42" t="n">
        <f aca="false">I92*5.5017049523</f>
        <v>136318697.310216</v>
      </c>
      <c r="R92" s="42"/>
      <c r="S92" s="42"/>
      <c r="T92" s="7"/>
      <c r="U92" s="7"/>
      <c r="V92" s="42" t="n">
        <f aca="false">K92*5.5017049523</f>
        <v>18018238.6683394</v>
      </c>
      <c r="W92" s="42" t="n">
        <f aca="false">M92*5.5017049523</f>
        <v>557265.113453757</v>
      </c>
      <c r="X92" s="42" t="n">
        <f aca="false">N92*5.1890047538+L92*5.5017049523</f>
        <v>17184406.1490062</v>
      </c>
      <c r="Y92" s="42" t="n">
        <f aca="false">N92*5.1890047538</f>
        <v>10713979.6139497</v>
      </c>
      <c r="Z92" s="42" t="n">
        <f aca="false">L92*5.5017049523</f>
        <v>6470426.53505647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29532662.3781966</v>
      </c>
      <c r="G93" s="97" t="n">
        <v>28245545.281247</v>
      </c>
      <c r="H93" s="42" t="n">
        <f aca="false">F93-J93</f>
        <v>26107542.4800693</v>
      </c>
      <c r="I93" s="42" t="n">
        <f aca="false">G93-K93</f>
        <v>24923178.9800636</v>
      </c>
      <c r="J93" s="97" t="n">
        <v>3425119.89812725</v>
      </c>
      <c r="K93" s="97" t="n">
        <v>3322366.30118343</v>
      </c>
      <c r="L93" s="42" t="n">
        <f aca="false">H93-I93</f>
        <v>1184363.50000578</v>
      </c>
      <c r="M93" s="42" t="n">
        <f aca="false">J93-K93</f>
        <v>102753.59694382</v>
      </c>
      <c r="N93" s="97" t="n">
        <v>2055993.13184323</v>
      </c>
      <c r="O93" s="7"/>
      <c r="P93" s="7"/>
      <c r="Q93" s="42" t="n">
        <f aca="false">I93*5.5017049523</f>
        <v>137119977.221675</v>
      </c>
      <c r="R93" s="42"/>
      <c r="S93" s="42"/>
      <c r="T93" s="7"/>
      <c r="U93" s="7"/>
      <c r="V93" s="42" t="n">
        <f aca="false">K93*5.5017049523</f>
        <v>18278679.1325755</v>
      </c>
      <c r="W93" s="42" t="n">
        <f aca="false">M93*5.5017049523</f>
        <v>565319.973172452</v>
      </c>
      <c r="X93" s="42" t="n">
        <f aca="false">N93*5.1890047538+L93*5.5017049523</f>
        <v>17184576.6682198</v>
      </c>
      <c r="Y93" s="42" t="n">
        <f aca="false">N93*5.1890047538</f>
        <v>10668558.1349147</v>
      </c>
      <c r="Z93" s="42" t="n">
        <f aca="false">L93*5.5017049523</f>
        <v>6516018.53330515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29827196.8525755</v>
      </c>
      <c r="G94" s="95" t="n">
        <v>28526906.7012871</v>
      </c>
      <c r="H94" s="35" t="n">
        <f aca="false">F94-J94</f>
        <v>26353553.2258077</v>
      </c>
      <c r="I94" s="35" t="n">
        <f aca="false">G94-K94</f>
        <v>25157472.3833224</v>
      </c>
      <c r="J94" s="95" t="n">
        <v>3473643.62676777</v>
      </c>
      <c r="K94" s="95" t="n">
        <v>3369434.31796473</v>
      </c>
      <c r="L94" s="35" t="n">
        <f aca="false">H94-I94</f>
        <v>1196080.84248536</v>
      </c>
      <c r="M94" s="35" t="n">
        <f aca="false">J94-K94</f>
        <v>104209.30880304</v>
      </c>
      <c r="N94" s="95" t="n">
        <v>2584606.39273584</v>
      </c>
      <c r="O94" s="5"/>
      <c r="P94" s="5"/>
      <c r="Q94" s="35" t="n">
        <f aca="false">I94*5.5017049523</f>
        <v>138408990.398675</v>
      </c>
      <c r="R94" s="35"/>
      <c r="S94" s="35"/>
      <c r="T94" s="5"/>
      <c r="U94" s="5"/>
      <c r="V94" s="35" t="n">
        <f aca="false">K94*5.5017049523</f>
        <v>18537633.4735961</v>
      </c>
      <c r="W94" s="35" t="n">
        <f aca="false">M94*5.5017049523</f>
        <v>573328.870317445</v>
      </c>
      <c r="X94" s="35" t="n">
        <f aca="false">N94*5.1890047538+L94*5.5017049523</f>
        <v>19992018.753061</v>
      </c>
      <c r="Y94" s="35" t="n">
        <f aca="false">N94*5.1890047538</f>
        <v>13411534.8586081</v>
      </c>
      <c r="Z94" s="35" t="n">
        <f aca="false">L94*5.5017049523</f>
        <v>6580483.89445287</v>
      </c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30008854.0437109</v>
      </c>
      <c r="G95" s="97" t="n">
        <v>28698802.0439778</v>
      </c>
      <c r="H95" s="42" t="n">
        <f aca="false">F95-J95</f>
        <v>26473197.3657967</v>
      </c>
      <c r="I95" s="42" t="n">
        <f aca="false">G95-K95</f>
        <v>25269215.066401</v>
      </c>
      <c r="J95" s="97" t="n">
        <v>3535656.67791419</v>
      </c>
      <c r="K95" s="97" t="n">
        <v>3429586.97757676</v>
      </c>
      <c r="L95" s="42" t="n">
        <f aca="false">H95-I95</f>
        <v>1203982.29939567</v>
      </c>
      <c r="M95" s="42" t="n">
        <f aca="false">J95-K95</f>
        <v>106069.70033743</v>
      </c>
      <c r="N95" s="97" t="n">
        <v>2089647.81275753</v>
      </c>
      <c r="O95" s="7"/>
      <c r="P95" s="7"/>
      <c r="Q95" s="42" t="n">
        <f aca="false">I95*5.5017049523</f>
        <v>139023765.671552</v>
      </c>
      <c r="R95" s="42"/>
      <c r="S95" s="42"/>
      <c r="T95" s="7"/>
      <c r="U95" s="7"/>
      <c r="V95" s="42" t="n">
        <f aca="false">K95*5.5017049523</f>
        <v>18868575.6588776</v>
      </c>
      <c r="W95" s="42" t="n">
        <f aca="false">M95*5.5017049523</f>
        <v>583564.195635416</v>
      </c>
      <c r="X95" s="42" t="n">
        <f aca="false">N95*5.1890047538+L95*5.5017049523</f>
        <v>17467147.8132333</v>
      </c>
      <c r="Y95" s="42" t="n">
        <f aca="false">N95*5.1890047538</f>
        <v>10843192.4341666</v>
      </c>
      <c r="Z95" s="42" t="n">
        <f aca="false">L95*5.5017049523</f>
        <v>6623955.37906667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30186938.2648996</v>
      </c>
      <c r="G96" s="97" t="n">
        <v>28868814.703779</v>
      </c>
      <c r="H96" s="42" t="n">
        <f aca="false">F96-J96</f>
        <v>26592629.2999031</v>
      </c>
      <c r="I96" s="42" t="n">
        <f aca="false">G96-K96</f>
        <v>25382335.0077324</v>
      </c>
      <c r="J96" s="97" t="n">
        <v>3594308.9649965</v>
      </c>
      <c r="K96" s="97" t="n">
        <v>3486479.69604661</v>
      </c>
      <c r="L96" s="42" t="n">
        <f aca="false">H96-I96</f>
        <v>1210294.29217071</v>
      </c>
      <c r="M96" s="42" t="n">
        <f aca="false">J96-K96</f>
        <v>107829.26894989</v>
      </c>
      <c r="N96" s="97" t="n">
        <v>2087948.64851944</v>
      </c>
      <c r="O96" s="7"/>
      <c r="P96" s="7"/>
      <c r="Q96" s="42" t="n">
        <f aca="false">I96*5.5017049523</f>
        <v>139646118.212979</v>
      </c>
      <c r="R96" s="42"/>
      <c r="S96" s="42"/>
      <c r="T96" s="7"/>
      <c r="U96" s="7"/>
      <c r="V96" s="42" t="n">
        <f aca="false">K96*5.5017049523</f>
        <v>19181582.609833</v>
      </c>
      <c r="W96" s="42" t="n">
        <f aca="false">M96*5.5017049523</f>
        <v>593244.822984499</v>
      </c>
      <c r="X96" s="42" t="n">
        <f aca="false">N96*5.1890047538+L96*5.5017049523</f>
        <v>17493057.5638337</v>
      </c>
      <c r="Y96" s="42" t="n">
        <f aca="false">N96*5.1890047538</f>
        <v>10834375.4628577</v>
      </c>
      <c r="Z96" s="42" t="n">
        <f aca="false">L96*5.5017049523</f>
        <v>6658682.10097602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30319251.7261031</v>
      </c>
      <c r="G97" s="97" t="n">
        <v>28993862.9824601</v>
      </c>
      <c r="H97" s="42" t="n">
        <f aca="false">F97-J97</f>
        <v>26715673.0946536</v>
      </c>
      <c r="I97" s="42" t="n">
        <f aca="false">G97-K97</f>
        <v>25498391.7099541</v>
      </c>
      <c r="J97" s="97" t="n">
        <v>3603578.63144945</v>
      </c>
      <c r="K97" s="97" t="n">
        <v>3495471.27250597</v>
      </c>
      <c r="L97" s="42" t="n">
        <f aca="false">H97-I97</f>
        <v>1217281.38469952</v>
      </c>
      <c r="M97" s="42" t="n">
        <f aca="false">J97-K97</f>
        <v>108107.35894348</v>
      </c>
      <c r="N97" s="97" t="n">
        <v>2091070.44231608</v>
      </c>
      <c r="O97" s="7"/>
      <c r="P97" s="7"/>
      <c r="Q97" s="42" t="n">
        <f aca="false">I97*5.5017049523</f>
        <v>140284627.94634</v>
      </c>
      <c r="R97" s="42"/>
      <c r="S97" s="42"/>
      <c r="T97" s="7"/>
      <c r="U97" s="7"/>
      <c r="V97" s="42" t="n">
        <f aca="false">K97*5.5017049523</f>
        <v>19231051.6105685</v>
      </c>
      <c r="W97" s="42" t="n">
        <f aca="false">M97*5.5017049523</f>
        <v>594774.792079415</v>
      </c>
      <c r="X97" s="42" t="n">
        <f aca="false">N97*5.1890047538+L97*5.5017049523</f>
        <v>17547697.4882528</v>
      </c>
      <c r="Y97" s="42" t="n">
        <f aca="false">N97*5.1890047538</f>
        <v>10850574.4657088</v>
      </c>
      <c r="Z97" s="42" t="n">
        <f aca="false">L97*5.5017049523</f>
        <v>6697123.02254395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30456066.999655</v>
      </c>
      <c r="G98" s="95" t="n">
        <v>29124745.4970303</v>
      </c>
      <c r="H98" s="35" t="n">
        <f aca="false">F98-J98</f>
        <v>26771613.2115787</v>
      </c>
      <c r="I98" s="35" t="n">
        <f aca="false">G98-K98</f>
        <v>25550825.3225963</v>
      </c>
      <c r="J98" s="95" t="n">
        <v>3684453.78807629</v>
      </c>
      <c r="K98" s="95" t="n">
        <v>3573920.174434</v>
      </c>
      <c r="L98" s="35" t="n">
        <f aca="false">H98-I98</f>
        <v>1220787.88898241</v>
      </c>
      <c r="M98" s="35" t="n">
        <f aca="false">J98-K98</f>
        <v>110533.61364229</v>
      </c>
      <c r="N98" s="95" t="n">
        <v>2580342.49866817</v>
      </c>
      <c r="O98" s="5"/>
      <c r="P98" s="5"/>
      <c r="Q98" s="35" t="n">
        <f aca="false">I98*5.5017049523</f>
        <v>140573102.21268</v>
      </c>
      <c r="R98" s="35"/>
      <c r="S98" s="35"/>
      <c r="T98" s="5"/>
      <c r="U98" s="5"/>
      <c r="V98" s="35" t="n">
        <f aca="false">K98*5.5017049523</f>
        <v>19662654.3228084</v>
      </c>
      <c r="W98" s="35" t="n">
        <f aca="false">M98*5.5017049523</f>
        <v>608123.3295714</v>
      </c>
      <c r="X98" s="35" t="n">
        <f aca="false">N98*5.1890047538+L98*5.5017049523</f>
        <v>20105824.2665437</v>
      </c>
      <c r="Y98" s="35" t="n">
        <f aca="false">N98*5.1890047538</f>
        <v>13389409.4920213</v>
      </c>
      <c r="Z98" s="35" t="n">
        <f aca="false">L98*5.5017049523</f>
        <v>6716414.7745224</v>
      </c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30583562.7094173</v>
      </c>
      <c r="G99" s="97" t="n">
        <v>29247163.3059632</v>
      </c>
      <c r="H99" s="42" t="n">
        <f aca="false">F99-J99</f>
        <v>26798189.5128955</v>
      </c>
      <c r="I99" s="42" t="n">
        <f aca="false">G99-K99</f>
        <v>25575351.3053371</v>
      </c>
      <c r="J99" s="97" t="n">
        <v>3785373.19652176</v>
      </c>
      <c r="K99" s="97" t="n">
        <v>3671812.00062611</v>
      </c>
      <c r="L99" s="42" t="n">
        <f aca="false">H99-I99</f>
        <v>1222838.20755845</v>
      </c>
      <c r="M99" s="42" t="n">
        <f aca="false">J99-K99</f>
        <v>113561.19589565</v>
      </c>
      <c r="N99" s="97" t="n">
        <v>2118180.21382334</v>
      </c>
      <c r="O99" s="7"/>
      <c r="P99" s="7"/>
      <c r="Q99" s="42" t="n">
        <f aca="false">I99*5.5017049523</f>
        <v>140708036.933385</v>
      </c>
      <c r="R99" s="42"/>
      <c r="S99" s="42"/>
      <c r="T99" s="7"/>
      <c r="U99" s="7"/>
      <c r="V99" s="42" t="n">
        <f aca="false">K99*5.5017049523</f>
        <v>20201226.2677592</v>
      </c>
      <c r="W99" s="42" t="n">
        <f aca="false">M99*5.5017049523</f>
        <v>624780.193848208</v>
      </c>
      <c r="X99" s="42" t="n">
        <f aca="false">N99*5.1890047538+L99*5.5017049523</f>
        <v>17718942.2213204</v>
      </c>
      <c r="Y99" s="42" t="n">
        <f aca="false">N99*5.1890047538</f>
        <v>10991247.1989344</v>
      </c>
      <c r="Z99" s="42" t="n">
        <f aca="false">L99*5.5017049523</f>
        <v>6727695.02238598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30781144.8998816</v>
      </c>
      <c r="G100" s="97" t="n">
        <v>29434458.247746</v>
      </c>
      <c r="H100" s="42" t="n">
        <f aca="false">F100-J100</f>
        <v>26944659.0901188</v>
      </c>
      <c r="I100" s="42" t="n">
        <f aca="false">G100-K100</f>
        <v>25713067.0122761</v>
      </c>
      <c r="J100" s="97" t="n">
        <v>3836485.80976281</v>
      </c>
      <c r="K100" s="97" t="n">
        <v>3721391.23546993</v>
      </c>
      <c r="L100" s="42" t="n">
        <f aca="false">H100-I100</f>
        <v>1231592.07784272</v>
      </c>
      <c r="M100" s="42" t="n">
        <f aca="false">J100-K100</f>
        <v>115094.57429288</v>
      </c>
      <c r="N100" s="97" t="n">
        <v>2151149.09785124</v>
      </c>
      <c r="O100" s="7"/>
      <c r="P100" s="7"/>
      <c r="Q100" s="42" t="n">
        <f aca="false">I100*5.5017049523</f>
        <v>141465708.120261</v>
      </c>
      <c r="R100" s="42"/>
      <c r="S100" s="42"/>
      <c r="T100" s="7"/>
      <c r="U100" s="7"/>
      <c r="V100" s="42" t="n">
        <f aca="false">K100*5.5017049523</f>
        <v>20473996.5896307</v>
      </c>
      <c r="W100" s="42" t="n">
        <f aca="false">M100*5.5017049523</f>
        <v>633216.389369998</v>
      </c>
      <c r="X100" s="42" t="n">
        <f aca="false">N100*5.1890047538+L100*5.5017049523</f>
        <v>17938179.1287634</v>
      </c>
      <c r="Y100" s="42" t="n">
        <f aca="false">N100*5.1890047538</f>
        <v>11162322.8948827</v>
      </c>
      <c r="Z100" s="42" t="n">
        <f aca="false">L100*5.5017049523</f>
        <v>6775856.23388076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30997186.3407699</v>
      </c>
      <c r="G101" s="97" t="n">
        <v>29640507.871711</v>
      </c>
      <c r="H101" s="42" t="n">
        <f aca="false">F101-J101</f>
        <v>27100110.2948716</v>
      </c>
      <c r="I101" s="42" t="n">
        <f aca="false">G101-K101</f>
        <v>25860344.1071896</v>
      </c>
      <c r="J101" s="97" t="n">
        <v>3897076.04589834</v>
      </c>
      <c r="K101" s="97" t="n">
        <v>3780163.76452139</v>
      </c>
      <c r="L101" s="42" t="n">
        <f aca="false">H101-I101</f>
        <v>1239766.18768195</v>
      </c>
      <c r="M101" s="42" t="n">
        <f aca="false">J101-K101</f>
        <v>116912.28137695</v>
      </c>
      <c r="N101" s="97" t="n">
        <v>2122416.67310754</v>
      </c>
      <c r="O101" s="7"/>
      <c r="P101" s="7"/>
      <c r="Q101" s="42" t="n">
        <f aca="false">I101*5.5017049523</f>
        <v>142275983.242707</v>
      </c>
      <c r="R101" s="42"/>
      <c r="S101" s="42"/>
      <c r="T101" s="7"/>
      <c r="U101" s="7"/>
      <c r="V101" s="42" t="n">
        <f aca="false">K101*5.5017049523</f>
        <v>20797345.7037723</v>
      </c>
      <c r="W101" s="42" t="n">
        <f aca="false">M101*5.5017049523</f>
        <v>643216.877436257</v>
      </c>
      <c r="X101" s="42" t="n">
        <f aca="false">N101*5.1890047538+L101*5.5017049523</f>
        <v>17834057.9807633</v>
      </c>
      <c r="Y101" s="42" t="n">
        <f aca="false">N101*5.1890047538</f>
        <v>11013230.2062994</v>
      </c>
      <c r="Z101" s="42" t="n">
        <f aca="false">L101*5.5017049523</f>
        <v>6820827.77446386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31216888.1884102</v>
      </c>
      <c r="G102" s="95" t="n">
        <v>29850113.6022464</v>
      </c>
      <c r="H102" s="35" t="n">
        <f aca="false">F102-J102</f>
        <v>27249006.6633936</v>
      </c>
      <c r="I102" s="35" t="n">
        <f aca="false">G102-K102</f>
        <v>26001268.5229803</v>
      </c>
      <c r="J102" s="95" t="n">
        <v>3967881.52501659</v>
      </c>
      <c r="K102" s="95" t="n">
        <v>3848845.07926609</v>
      </c>
      <c r="L102" s="35" t="n">
        <f aca="false">H102-I102</f>
        <v>1247738.1404133</v>
      </c>
      <c r="M102" s="35" t="n">
        <f aca="false">J102-K102</f>
        <v>119036.4457505</v>
      </c>
      <c r="N102" s="95" t="n">
        <v>2545294.9370912</v>
      </c>
      <c r="O102" s="5"/>
      <c r="P102" s="5"/>
      <c r="Q102" s="35" t="n">
        <f aca="false">I102*5.5017049523</f>
        <v>143051307.798963</v>
      </c>
      <c r="R102" s="35"/>
      <c r="S102" s="35"/>
      <c r="T102" s="5"/>
      <c r="U102" s="5"/>
      <c r="V102" s="35" t="n">
        <f aca="false">K102*5.5017049523</f>
        <v>21175210.0332337</v>
      </c>
      <c r="W102" s="35" t="n">
        <f aca="false">M102*5.5017049523</f>
        <v>654903.403089717</v>
      </c>
      <c r="X102" s="35" t="n">
        <f aca="false">N102*5.1890047538+L102*5.5017049523</f>
        <v>20072234.6346747</v>
      </c>
      <c r="Y102" s="35" t="n">
        <f aca="false">N102*5.1890047538</f>
        <v>13207547.5283893</v>
      </c>
      <c r="Z102" s="35" t="n">
        <f aca="false">L102*5.5017049523</f>
        <v>6864687.10628544</v>
      </c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31398087.1320872</v>
      </c>
      <c r="G103" s="97" t="n">
        <v>30023080.6828834</v>
      </c>
      <c r="H103" s="42" t="n">
        <f aca="false">F103-J103</f>
        <v>27325631.7484674</v>
      </c>
      <c r="I103" s="42" t="n">
        <f aca="false">G103-K103</f>
        <v>26072798.9607722</v>
      </c>
      <c r="J103" s="97" t="n">
        <v>4072455.38361978</v>
      </c>
      <c r="K103" s="97" t="n">
        <v>3950281.72211119</v>
      </c>
      <c r="L103" s="42" t="n">
        <f aca="false">H103-I103</f>
        <v>1252832.78769521</v>
      </c>
      <c r="M103" s="42" t="n">
        <f aca="false">J103-K103</f>
        <v>122173.66150859</v>
      </c>
      <c r="N103" s="97" t="n">
        <v>2104873.08088805</v>
      </c>
      <c r="O103" s="7"/>
      <c r="P103" s="7"/>
      <c r="Q103" s="42" t="n">
        <f aca="false">I103*5.5017049523</f>
        <v>143444847.162803</v>
      </c>
      <c r="R103" s="42"/>
      <c r="S103" s="42"/>
      <c r="T103" s="7"/>
      <c r="U103" s="7"/>
      <c r="V103" s="42" t="n">
        <f aca="false">K103*5.5017049523</f>
        <v>21733284.5135193</v>
      </c>
      <c r="W103" s="42" t="n">
        <f aca="false">M103*5.5017049523</f>
        <v>672163.438562433</v>
      </c>
      <c r="X103" s="42" t="n">
        <f aca="false">N103*5.1890047538+L103*5.5017049523</f>
        <v>17814912.7753403</v>
      </c>
      <c r="Y103" s="42" t="n">
        <f aca="false">N103*5.1890047538</f>
        <v>10922196.4228737</v>
      </c>
      <c r="Z103" s="42" t="n">
        <f aca="false">L103*5.5017049523</f>
        <v>6892716.35246655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31497369.0999437</v>
      </c>
      <c r="G104" s="97" t="n">
        <v>30117814.8318433</v>
      </c>
      <c r="H104" s="42" t="n">
        <f aca="false">F104-J104</f>
        <v>27360383.388791</v>
      </c>
      <c r="I104" s="42" t="n">
        <f aca="false">G104-K104</f>
        <v>26104938.6920252</v>
      </c>
      <c r="J104" s="97" t="n">
        <v>4136985.71115272</v>
      </c>
      <c r="K104" s="97" t="n">
        <v>4012876.13981814</v>
      </c>
      <c r="L104" s="42" t="n">
        <f aca="false">H104-I104</f>
        <v>1255444.69676582</v>
      </c>
      <c r="M104" s="42" t="n">
        <f aca="false">J104-K104</f>
        <v>124109.57133458</v>
      </c>
      <c r="N104" s="97" t="n">
        <v>2031228.4127195</v>
      </c>
      <c r="O104" s="7"/>
      <c r="P104" s="7"/>
      <c r="Q104" s="42" t="n">
        <f aca="false">I104*5.5017049523</f>
        <v>143621670.481403</v>
      </c>
      <c r="R104" s="42"/>
      <c r="S104" s="42"/>
      <c r="T104" s="7"/>
      <c r="U104" s="7"/>
      <c r="V104" s="42" t="n">
        <f aca="false">K104*5.5017049523</f>
        <v>22077660.531404</v>
      </c>
      <c r="W104" s="42" t="n">
        <f aca="false">M104*5.5017049523</f>
        <v>682814.243239289</v>
      </c>
      <c r="X104" s="42" t="n">
        <f aca="false">N104*5.1890047538+L104*5.5017049523</f>
        <v>17447140.1951904</v>
      </c>
      <c r="Y104" s="42" t="n">
        <f aca="false">N104*5.1890047538</f>
        <v>10540053.8896551</v>
      </c>
      <c r="Z104" s="42" t="n">
        <f aca="false">L104*5.5017049523</f>
        <v>6907086.30553527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31788856.4251795</v>
      </c>
      <c r="G105" s="97" t="n">
        <v>30395887.9530431</v>
      </c>
      <c r="H105" s="42" t="n">
        <f aca="false">F105-J105</f>
        <v>27568165.7758221</v>
      </c>
      <c r="I105" s="42" t="n">
        <f aca="false">G105-K105</f>
        <v>26301818.0231665</v>
      </c>
      <c r="J105" s="97" t="n">
        <v>4220690.64935736</v>
      </c>
      <c r="K105" s="97" t="n">
        <v>4094069.92987664</v>
      </c>
      <c r="L105" s="42" t="n">
        <f aca="false">H105-I105</f>
        <v>1266347.75265568</v>
      </c>
      <c r="M105" s="42" t="n">
        <f aca="false">J105-K105</f>
        <v>126620.71948072</v>
      </c>
      <c r="N105" s="97" t="n">
        <v>2066419.39372632</v>
      </c>
      <c r="O105" s="7"/>
      <c r="P105" s="7"/>
      <c r="Q105" s="42" t="n">
        <f aca="false">I105*5.5017049523</f>
        <v>144704842.472548</v>
      </c>
      <c r="R105" s="42"/>
      <c r="S105" s="42"/>
      <c r="T105" s="7"/>
      <c r="U105" s="7"/>
      <c r="V105" s="42" t="n">
        <f aca="false">K105*5.5017049523</f>
        <v>22524364.8082648</v>
      </c>
      <c r="W105" s="42" t="n">
        <f aca="false">M105*5.5017049523</f>
        <v>696629.839430866</v>
      </c>
      <c r="X105" s="42" t="n">
        <f aca="false">N105*5.1890047538+L105*5.5017049523</f>
        <v>17689731.7595101</v>
      </c>
      <c r="Y105" s="42" t="n">
        <f aca="false">N105*5.1890047538</f>
        <v>10722660.0573904</v>
      </c>
      <c r="Z105" s="42" t="n">
        <f aca="false">L105*5.5017049523</f>
        <v>6967071.70211974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31982303.4239724</v>
      </c>
      <c r="G106" s="95" t="n">
        <v>30580618.0128025</v>
      </c>
      <c r="H106" s="35" t="n">
        <f aca="false">F106-J106</f>
        <v>27710846.4615121</v>
      </c>
      <c r="I106" s="35" t="n">
        <f aca="false">G106-K106</f>
        <v>26437304.759216</v>
      </c>
      <c r="J106" s="95" t="n">
        <v>4271456.96246027</v>
      </c>
      <c r="K106" s="95" t="n">
        <v>4143313.25358647</v>
      </c>
      <c r="L106" s="35" t="n">
        <f aca="false">H106-I106</f>
        <v>1273541.7022961</v>
      </c>
      <c r="M106" s="35" t="n">
        <f aca="false">J106-K106</f>
        <v>128143.7088738</v>
      </c>
      <c r="N106" s="95" t="n">
        <v>2566101.43414688</v>
      </c>
      <c r="O106" s="5"/>
      <c r="P106" s="5"/>
      <c r="Q106" s="35" t="n">
        <f aca="false">I106*5.5017049523</f>
        <v>145450250.519243</v>
      </c>
      <c r="R106" s="35"/>
      <c r="S106" s="35"/>
      <c r="T106" s="5"/>
      <c r="U106" s="5"/>
      <c r="V106" s="35" t="n">
        <f aca="false">K106*5.5017049523</f>
        <v>22795287.0461869</v>
      </c>
      <c r="W106" s="35" t="n">
        <f aca="false">M106*5.5017049523</f>
        <v>705008.877717075</v>
      </c>
      <c r="X106" s="35" t="n">
        <f aca="false">N106*5.1890047538+L106*5.5017049523</f>
        <v>20322163.2310042</v>
      </c>
      <c r="Y106" s="35" t="n">
        <f aca="false">N106*5.1890047538</f>
        <v>13315512.5405212</v>
      </c>
      <c r="Z106" s="35" t="n">
        <f aca="false">L106*5.5017049523</f>
        <v>7006650.69048305</v>
      </c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32180096.1897581</v>
      </c>
      <c r="G107" s="97" t="n">
        <v>30769405.3760255</v>
      </c>
      <c r="H107" s="42" t="n">
        <f aca="false">F107-J107</f>
        <v>27840756.9026962</v>
      </c>
      <c r="I107" s="42" t="n">
        <f aca="false">G107-K107</f>
        <v>26560246.2675754</v>
      </c>
      <c r="J107" s="97" t="n">
        <v>4339339.2870619</v>
      </c>
      <c r="K107" s="97" t="n">
        <v>4209159.10845005</v>
      </c>
      <c r="L107" s="42" t="n">
        <f aca="false">H107-I107</f>
        <v>1280510.63512075</v>
      </c>
      <c r="M107" s="42" t="n">
        <f aca="false">J107-K107</f>
        <v>130180.17861185</v>
      </c>
      <c r="N107" s="97" t="n">
        <v>2093105.96406772</v>
      </c>
      <c r="O107" s="7"/>
      <c r="P107" s="7"/>
      <c r="Q107" s="42" t="n">
        <f aca="false">I107*5.5017049523</f>
        <v>146126638.424627</v>
      </c>
      <c r="R107" s="42"/>
      <c r="S107" s="42"/>
      <c r="T107" s="7"/>
      <c r="U107" s="7"/>
      <c r="V107" s="42" t="n">
        <f aca="false">K107*5.5017049523</f>
        <v>23157551.5119783</v>
      </c>
      <c r="W107" s="42" t="n">
        <f aca="false">M107*5.5017049523</f>
        <v>716212.933360116</v>
      </c>
      <c r="X107" s="42" t="n">
        <f aca="false">N107*5.1890047538+L107*5.5017049523</f>
        <v>17906128.5004712</v>
      </c>
      <c r="Y107" s="42" t="n">
        <f aca="false">N107*5.1890047538</f>
        <v>10861136.7977545</v>
      </c>
      <c r="Z107" s="42" t="n">
        <f aca="false">L107*5.5017049523</f>
        <v>7044991.70271665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32425121.8315738</v>
      </c>
      <c r="G108" s="97" t="n">
        <v>31002788.6527588</v>
      </c>
      <c r="H108" s="42" t="n">
        <f aca="false">F108-J108</f>
        <v>28009963.8592861</v>
      </c>
      <c r="I108" s="42" t="n">
        <f aca="false">G108-K108</f>
        <v>26720085.4196397</v>
      </c>
      <c r="J108" s="97" t="n">
        <v>4415157.97228774</v>
      </c>
      <c r="K108" s="97" t="n">
        <v>4282703.23311911</v>
      </c>
      <c r="L108" s="42" t="n">
        <f aca="false">H108-I108</f>
        <v>1289878.43964637</v>
      </c>
      <c r="M108" s="42" t="n">
        <f aca="false">J108-K108</f>
        <v>132454.73916863</v>
      </c>
      <c r="N108" s="97" t="n">
        <v>2055159.81873136</v>
      </c>
      <c r="O108" s="7"/>
      <c r="P108" s="7"/>
      <c r="Q108" s="42" t="n">
        <f aca="false">I108*5.5017049523</f>
        <v>147006026.279111</v>
      </c>
      <c r="R108" s="42"/>
      <c r="S108" s="42"/>
      <c r="T108" s="7"/>
      <c r="U108" s="7"/>
      <c r="V108" s="42" t="n">
        <f aca="false">K108*5.5017049523</f>
        <v>23562169.5868826</v>
      </c>
      <c r="W108" s="42" t="n">
        <f aca="false">M108*5.5017049523</f>
        <v>728726.894439656</v>
      </c>
      <c r="X108" s="42" t="n">
        <f aca="false">N108*5.1890047538+L108*5.5017049523</f>
        <v>17760764.6684832</v>
      </c>
      <c r="Y108" s="42" t="n">
        <f aca="false">N108*5.1890047538</f>
        <v>10664234.0692158</v>
      </c>
      <c r="Z108" s="42" t="n">
        <f aca="false">L108*5.5017049523</f>
        <v>7096530.59926741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32623550.4140833</v>
      </c>
      <c r="G109" s="97" t="n">
        <v>31190471.6172022</v>
      </c>
      <c r="H109" s="42" t="n">
        <f aca="false">F109-J109</f>
        <v>28174635.4976</v>
      </c>
      <c r="I109" s="42" t="n">
        <f aca="false">G109-K109</f>
        <v>26875024.1482134</v>
      </c>
      <c r="J109" s="97" t="n">
        <v>4448914.91648327</v>
      </c>
      <c r="K109" s="97" t="n">
        <v>4315447.46898877</v>
      </c>
      <c r="L109" s="42" t="n">
        <f aca="false">H109-I109</f>
        <v>1299611.3493866</v>
      </c>
      <c r="M109" s="42" t="n">
        <f aca="false">J109-K109</f>
        <v>133467.4474945</v>
      </c>
      <c r="N109" s="97" t="n">
        <v>2037237.52675261</v>
      </c>
      <c r="O109" s="7"/>
      <c r="P109" s="7"/>
      <c r="Q109" s="42" t="n">
        <f aca="false">I109*5.5017049523</f>
        <v>147858453.449408</v>
      </c>
      <c r="R109" s="42"/>
      <c r="S109" s="42"/>
      <c r="T109" s="7"/>
      <c r="U109" s="7"/>
      <c r="V109" s="42" t="n">
        <f aca="false">K109*5.5017049523</f>
        <v>23742318.711526</v>
      </c>
      <c r="W109" s="42" t="n">
        <f aca="false">M109*5.5017049523</f>
        <v>734298.516851333</v>
      </c>
      <c r="X109" s="42" t="n">
        <f aca="false">N109*5.1890047538+L109*5.5017049523</f>
        <v>17721313.4079246</v>
      </c>
      <c r="Y109" s="42" t="n">
        <f aca="false">N109*5.1890047538</f>
        <v>10571235.210939</v>
      </c>
      <c r="Z109" s="42" t="n">
        <f aca="false">L109*5.5017049523</f>
        <v>7150078.19698552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32920411.5128754</v>
      </c>
      <c r="G110" s="95" t="n">
        <v>31473056.4241424</v>
      </c>
      <c r="H110" s="35" t="n">
        <f aca="false">F110-J110</f>
        <v>28413227.78903</v>
      </c>
      <c r="I110" s="35" t="n">
        <f aca="false">G110-K110</f>
        <v>27101088.2120124</v>
      </c>
      <c r="J110" s="95" t="n">
        <v>4507183.72384537</v>
      </c>
      <c r="K110" s="95" t="n">
        <v>4371968.21213001</v>
      </c>
      <c r="L110" s="35" t="n">
        <f aca="false">H110-I110</f>
        <v>1312139.57701764</v>
      </c>
      <c r="M110" s="35" t="n">
        <f aca="false">J110-K110</f>
        <v>135215.51171536</v>
      </c>
      <c r="N110" s="95" t="n">
        <v>2514140.59651411</v>
      </c>
      <c r="O110" s="5"/>
      <c r="P110" s="5"/>
      <c r="Q110" s="35" t="n">
        <f aca="false">I110*5.5017049523</f>
        <v>149102191.228748</v>
      </c>
      <c r="R110" s="35"/>
      <c r="S110" s="35"/>
      <c r="T110" s="5"/>
      <c r="U110" s="5"/>
      <c r="V110" s="35" t="n">
        <f aca="false">K110*5.5017049523</f>
        <v>24053279.1639739</v>
      </c>
      <c r="W110" s="35" t="n">
        <f aca="false">M110*5.5017049523</f>
        <v>743915.850432175</v>
      </c>
      <c r="X110" s="35" t="n">
        <f aca="false">N110*5.1890047538+L110*5.5017049523</f>
        <v>20264892.3160201</v>
      </c>
      <c r="Y110" s="35" t="n">
        <f aca="false">N110*5.1890047538</f>
        <v>13045887.5070333</v>
      </c>
      <c r="Z110" s="35" t="n">
        <f aca="false">L110*5.5017049523</f>
        <v>7219004.80898677</v>
      </c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33205602.4843723</v>
      </c>
      <c r="G111" s="97" t="n">
        <v>31745455.6563846</v>
      </c>
      <c r="H111" s="42" t="n">
        <f aca="false">F111-J111</f>
        <v>28563582.4212571</v>
      </c>
      <c r="I111" s="42" t="n">
        <f aca="false">G111-K111</f>
        <v>27242696.1951629</v>
      </c>
      <c r="J111" s="97" t="n">
        <v>4642020.06311515</v>
      </c>
      <c r="K111" s="97" t="n">
        <v>4502759.4612217</v>
      </c>
      <c r="L111" s="42" t="n">
        <f aca="false">H111-I111</f>
        <v>1320886.22609425</v>
      </c>
      <c r="M111" s="42" t="n">
        <f aca="false">J111-K111</f>
        <v>139260.60189345</v>
      </c>
      <c r="N111" s="97" t="n">
        <v>2045928.81704013</v>
      </c>
      <c r="O111" s="7"/>
      <c r="P111" s="7"/>
      <c r="Q111" s="42" t="n">
        <f aca="false">I111*5.5017049523</f>
        <v>149881276.570932</v>
      </c>
      <c r="R111" s="42"/>
      <c r="S111" s="42"/>
      <c r="T111" s="7"/>
      <c r="U111" s="7"/>
      <c r="V111" s="42" t="n">
        <f aca="false">K111*5.5017049523</f>
        <v>24772854.0268191</v>
      </c>
      <c r="W111" s="42" t="n">
        <f aca="false">M111*5.5017049523</f>
        <v>766170.743097473</v>
      </c>
      <c r="X111" s="42" t="n">
        <f aca="false">N111*5.1890047538+L111*5.5017049523</f>
        <v>17883460.6490852</v>
      </c>
      <c r="Y111" s="42" t="n">
        <f aca="false">N111*5.1890047538</f>
        <v>10616334.3575576</v>
      </c>
      <c r="Z111" s="42" t="n">
        <f aca="false">L111*5.5017049523</f>
        <v>7267126.29152759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33347054.7063743</v>
      </c>
      <c r="G112" s="97" t="n">
        <v>31880171.9221343</v>
      </c>
      <c r="H112" s="42" t="n">
        <f aca="false">F112-J112</f>
        <v>28669938.989488</v>
      </c>
      <c r="I112" s="42" t="n">
        <f aca="false">G112-K112</f>
        <v>27343369.6767546</v>
      </c>
      <c r="J112" s="97" t="n">
        <v>4677115.71688627</v>
      </c>
      <c r="K112" s="97" t="n">
        <v>4536802.24537969</v>
      </c>
      <c r="L112" s="42" t="n">
        <f aca="false">H112-I112</f>
        <v>1326569.31273342</v>
      </c>
      <c r="M112" s="42" t="n">
        <f aca="false">J112-K112</f>
        <v>140313.47150658</v>
      </c>
      <c r="N112" s="97" t="n">
        <v>1987349.95667045</v>
      </c>
      <c r="O112" s="7"/>
      <c r="P112" s="7"/>
      <c r="Q112" s="42" t="n">
        <f aca="false">I112*5.5017049523</f>
        <v>150435152.36317</v>
      </c>
      <c r="R112" s="42"/>
      <c r="S112" s="42"/>
      <c r="T112" s="7"/>
      <c r="U112" s="7"/>
      <c r="V112" s="42" t="n">
        <f aca="false">K112*5.5017049523</f>
        <v>24960147.3810112</v>
      </c>
      <c r="W112" s="42" t="n">
        <f aca="false">M112*5.5017049523</f>
        <v>771963.321062155</v>
      </c>
      <c r="X112" s="42" t="n">
        <f aca="false">N112*5.1890047538+L112*5.5017049523</f>
        <v>17610761.3300618</v>
      </c>
      <c r="Y112" s="42" t="n">
        <f aca="false">N112*5.1890047538</f>
        <v>10312368.3726272</v>
      </c>
      <c r="Z112" s="42" t="n">
        <f aca="false">L112*5.5017049523</f>
        <v>7298392.95743466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33589519.9334365</v>
      </c>
      <c r="G113" s="97" t="n">
        <v>32112073.4064859</v>
      </c>
      <c r="H113" s="42" t="n">
        <f aca="false">F113-J113</f>
        <v>28789657.9559722</v>
      </c>
      <c r="I113" s="42" t="n">
        <f aca="false">G113-K113</f>
        <v>27456207.2883455</v>
      </c>
      <c r="J113" s="97" t="n">
        <v>4799861.97746432</v>
      </c>
      <c r="K113" s="97" t="n">
        <v>4655866.11814039</v>
      </c>
      <c r="L113" s="42" t="n">
        <f aca="false">H113-I113</f>
        <v>1333450.66762667</v>
      </c>
      <c r="M113" s="42" t="n">
        <f aca="false">J113-K113</f>
        <v>143995.85932393</v>
      </c>
      <c r="N113" s="97" t="n">
        <v>1955267.18032584</v>
      </c>
      <c r="O113" s="7"/>
      <c r="P113" s="7"/>
      <c r="Q113" s="42" t="n">
        <f aca="false">I113*5.5017049523</f>
        <v>151055951.609666</v>
      </c>
      <c r="R113" s="42"/>
      <c r="S113" s="42"/>
      <c r="T113" s="7"/>
      <c r="U113" s="7"/>
      <c r="V113" s="42" t="n">
        <f aca="false">K113*5.5017049523</f>
        <v>25615201.6794188</v>
      </c>
      <c r="W113" s="42" t="n">
        <f aca="false">M113*5.5017049523</f>
        <v>792222.73235316</v>
      </c>
      <c r="X113" s="42" t="n">
        <f aca="false">N113*5.1890047538+L113*5.5017049523</f>
        <v>17482142.8353893</v>
      </c>
      <c r="Y113" s="42" t="n">
        <f aca="false">N113*5.1890047538</f>
        <v>10145890.6936599</v>
      </c>
      <c r="Z113" s="42" t="n">
        <f aca="false">L113*5.5017049523</f>
        <v>7336252.1417294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33652721.1009446</v>
      </c>
      <c r="G114" s="95" t="n">
        <v>32172774.0285005</v>
      </c>
      <c r="H114" s="35" t="n">
        <f aca="false">F114-J114</f>
        <v>28786511.5438978</v>
      </c>
      <c r="I114" s="35" t="n">
        <f aca="false">G114-K114</f>
        <v>27452550.7581651</v>
      </c>
      <c r="J114" s="95" t="n">
        <v>4866209.55704678</v>
      </c>
      <c r="K114" s="95" t="n">
        <v>4720223.27033537</v>
      </c>
      <c r="L114" s="35" t="n">
        <f aca="false">H114-I114</f>
        <v>1333960.78573269</v>
      </c>
      <c r="M114" s="35" t="n">
        <f aca="false">J114-K114</f>
        <v>145986.286711411</v>
      </c>
      <c r="N114" s="95" t="n">
        <v>2384496.40412826</v>
      </c>
      <c r="O114" s="5"/>
      <c r="P114" s="5"/>
      <c r="Q114" s="35" t="n">
        <f aca="false">I114*5.5017049523</f>
        <v>151035834.459464</v>
      </c>
      <c r="R114" s="35"/>
      <c r="S114" s="35"/>
      <c r="T114" s="5"/>
      <c r="U114" s="5"/>
      <c r="V114" s="35" t="n">
        <f aca="false">K114*5.5017049523</f>
        <v>25969275.7423658</v>
      </c>
      <c r="W114" s="35" t="n">
        <f aca="false">M114*5.5017049523</f>
        <v>803173.476568055</v>
      </c>
      <c r="X114" s="35" t="n">
        <f aca="false">N114*5.1890047538+L114*5.5017049523</f>
        <v>19712221.8374801</v>
      </c>
      <c r="Y114" s="35" t="n">
        <f aca="false">N114*5.1890047538</f>
        <v>12373163.1764405</v>
      </c>
      <c r="Z114" s="35" t="n">
        <f aca="false">L114*5.5017049523</f>
        <v>7339058.66103954</v>
      </c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33850958.9756886</v>
      </c>
      <c r="G115" s="97" t="n">
        <v>32361093.617636</v>
      </c>
      <c r="H115" s="42" t="n">
        <f aca="false">F115-J115</f>
        <v>28917763.6929311</v>
      </c>
      <c r="I115" s="42" t="n">
        <f aca="false">G115-K115</f>
        <v>27575894.1933613</v>
      </c>
      <c r="J115" s="97" t="n">
        <v>4933195.28275745</v>
      </c>
      <c r="K115" s="97" t="n">
        <v>4785199.42427473</v>
      </c>
      <c r="L115" s="42" t="n">
        <f aca="false">H115-I115</f>
        <v>1341869.49956988</v>
      </c>
      <c r="M115" s="42" t="n">
        <f aca="false">J115-K115</f>
        <v>147995.85848272</v>
      </c>
      <c r="N115" s="97" t="n">
        <v>1955373.92237762</v>
      </c>
      <c r="O115" s="7"/>
      <c r="P115" s="7"/>
      <c r="Q115" s="42" t="n">
        <f aca="false">I115*5.5017049523</f>
        <v>151714433.647716</v>
      </c>
      <c r="R115" s="42"/>
      <c r="S115" s="42"/>
      <c r="T115" s="7"/>
      <c r="U115" s="7"/>
      <c r="V115" s="42" t="n">
        <f aca="false">K115*5.5017049523</f>
        <v>26326755.3702754</v>
      </c>
      <c r="W115" s="42" t="n">
        <f aca="false">M115*5.5017049523</f>
        <v>814229.547534272</v>
      </c>
      <c r="X115" s="42" t="n">
        <f aca="false">N115*5.1890047538+L115*5.5017049523</f>
        <v>17529014.649798</v>
      </c>
      <c r="Y115" s="42" t="n">
        <f aca="false">N115*5.1890047538</f>
        <v>10146444.578674</v>
      </c>
      <c r="Z115" s="42" t="n">
        <f aca="false">L115*5.5017049523</f>
        <v>7382570.07112394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34126781.0288022</v>
      </c>
      <c r="G116" s="97" t="n">
        <v>32624242.7789851</v>
      </c>
      <c r="H116" s="42" t="n">
        <f aca="false">F116-J116</f>
        <v>29121278.5089567</v>
      </c>
      <c r="I116" s="42" t="n">
        <f aca="false">G116-K116</f>
        <v>27768905.3347349</v>
      </c>
      <c r="J116" s="97" t="n">
        <v>5005502.51984554</v>
      </c>
      <c r="K116" s="97" t="n">
        <v>4855337.44425017</v>
      </c>
      <c r="L116" s="42" t="n">
        <f aca="false">H116-I116</f>
        <v>1352373.17422173</v>
      </c>
      <c r="M116" s="42" t="n">
        <f aca="false">J116-K116</f>
        <v>150165.07559537</v>
      </c>
      <c r="N116" s="97" t="n">
        <v>1920593.84510124</v>
      </c>
      <c r="O116" s="7"/>
      <c r="P116" s="7"/>
      <c r="Q116" s="42" t="n">
        <f aca="false">I116*5.5017049523</f>
        <v>152776324.000061</v>
      </c>
      <c r="R116" s="42"/>
      <c r="S116" s="42"/>
      <c r="T116" s="7"/>
      <c r="U116" s="7"/>
      <c r="V116" s="42" t="n">
        <f aca="false">K116*5.5017049523</f>
        <v>26712634.0621188</v>
      </c>
      <c r="W116" s="42" t="n">
        <f aca="false">M116*5.5017049523</f>
        <v>826163.940065548</v>
      </c>
      <c r="X116" s="42" t="n">
        <f aca="false">N116*5.1890047538+L116*5.5017049523</f>
        <v>17406328.7823227</v>
      </c>
      <c r="Y116" s="42" t="n">
        <f aca="false">N116*5.1890047538</f>
        <v>9965970.59234936</v>
      </c>
      <c r="Z116" s="42" t="n">
        <f aca="false">L116*5.5017049523</f>
        <v>7440358.18997337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34571871.3455497</v>
      </c>
      <c r="G117" s="97" t="n">
        <v>33046749.1350263</v>
      </c>
      <c r="H117" s="42" t="n">
        <f aca="false">F117-J117</f>
        <v>29527804.1676728</v>
      </c>
      <c r="I117" s="42" t="n">
        <f aca="false">G117-K117</f>
        <v>28154003.9724857</v>
      </c>
      <c r="J117" s="97" t="n">
        <v>5044067.17787694</v>
      </c>
      <c r="K117" s="97" t="n">
        <v>4892745.16254063</v>
      </c>
      <c r="L117" s="42" t="n">
        <f aca="false">H117-I117</f>
        <v>1373800.19518709</v>
      </c>
      <c r="M117" s="42" t="n">
        <f aca="false">J117-K117</f>
        <v>151322.01533631</v>
      </c>
      <c r="N117" s="97" t="n">
        <v>1877222.4811572</v>
      </c>
      <c r="O117" s="7"/>
      <c r="P117" s="7"/>
      <c r="Q117" s="42" t="n">
        <f aca="false">I117*5.5017049523</f>
        <v>154895023.082498</v>
      </c>
      <c r="R117" s="42"/>
      <c r="S117" s="42"/>
      <c r="T117" s="7"/>
      <c r="U117" s="7"/>
      <c r="V117" s="42" t="n">
        <f aca="false">K117*5.5017049523</f>
        <v>26918440.2910917</v>
      </c>
      <c r="W117" s="42" t="n">
        <f aca="false">M117*5.5017049523</f>
        <v>832529.081167791</v>
      </c>
      <c r="X117" s="42" t="n">
        <f aca="false">N117*5.1890047538+L117*5.5017049523</f>
        <v>17299159.7159965</v>
      </c>
      <c r="Y117" s="42" t="n">
        <f aca="false">N117*5.1890047538</f>
        <v>9740916.37866494</v>
      </c>
      <c r="Z117" s="42" t="n">
        <f aca="false">L117*5.5017049523</f>
        <v>7558243.33733153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867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</row>
    <row r="3" customFormat="false" ht="71.7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89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89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89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</row>
    <row r="7" customFormat="false" ht="12.8" hidden="false" customHeight="false" outlineLevel="0" collapsed="false">
      <c r="B7" s="88"/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89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89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89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691939.443819597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3806846.66475399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799976.431236599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777485.531692199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96" t="n">
        <v>21421804.3950487</v>
      </c>
      <c r="G17" s="96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97" t="n">
        <v>0</v>
      </c>
      <c r="K17" s="97" t="n">
        <v>0</v>
      </c>
      <c r="L17" s="42" t="n">
        <f aca="false">H17-I17</f>
        <v>842157.0006628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18798652.8327858</v>
      </c>
      <c r="G18" s="94" t="n">
        <v>18061142.4327455</v>
      </c>
      <c r="H18" s="35" t="n">
        <f aca="false">F18-J18</f>
        <v>18798652.8327858</v>
      </c>
      <c r="I18" s="35" t="n">
        <f aca="false">G18-K18</f>
        <v>18061142.4327455</v>
      </c>
      <c r="J18" s="95" t="n">
        <v>0</v>
      </c>
      <c r="K18" s="95" t="n">
        <v>0</v>
      </c>
      <c r="L18" s="35" t="n">
        <f aca="false">H18-I18</f>
        <v>737510.400040299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99367076.7664316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18564252.3430879</v>
      </c>
      <c r="Y18" s="35" t="n">
        <f aca="false">N18*5.1890047538</f>
        <v>14506687.7228134</v>
      </c>
      <c r="Z18" s="35" t="n">
        <f aca="false">L18*5.5017049523</f>
        <v>4057564.62027447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19381974.1868191</v>
      </c>
      <c r="G19" s="96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97" t="n">
        <v>0</v>
      </c>
      <c r="K19" s="97" t="n">
        <v>0</v>
      </c>
      <c r="L19" s="42" t="n">
        <f aca="false">H19-I19</f>
        <v>762298.459394898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18503713.2101988</v>
      </c>
      <c r="G20" s="97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97" t="n">
        <v>0</v>
      </c>
      <c r="K20" s="97" t="n">
        <v>0</v>
      </c>
      <c r="L20" s="42" t="n">
        <f aca="false">H20-I20</f>
        <v>730249.346840899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20254615.8512826</v>
      </c>
      <c r="G21" s="97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97" t="n">
        <v>37448.2927964077</v>
      </c>
      <c r="K21" s="97" t="n"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97" t="n">
        <v>3910348.4398605</v>
      </c>
      <c r="O21" s="98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20290816.6434505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19377172.7510706</v>
      </c>
      <c r="G22" s="95" t="n">
        <v>18610102.6096751</v>
      </c>
      <c r="H22" s="35" t="n">
        <f aca="false">F22-J22</f>
        <v>19308428.2669391</v>
      </c>
      <c r="I22" s="35" t="n">
        <f aca="false">G22-K22</f>
        <v>18543420.4600675</v>
      </c>
      <c r="J22" s="95" t="n">
        <v>68744.4841315014</v>
      </c>
      <c r="K22" s="95" t="n">
        <v>66682.1496075563</v>
      </c>
      <c r="L22" s="35" t="n">
        <f aca="false">H22-I22</f>
        <v>765007.80687156</v>
      </c>
      <c r="M22" s="35" t="n">
        <f aca="false">J22-K22</f>
        <v>2062.3345239451</v>
      </c>
      <c r="N22" s="95" t="n">
        <v>4299591.36744104</v>
      </c>
      <c r="O22" s="99" t="n">
        <v>99073334.5554007</v>
      </c>
      <c r="P22" s="5"/>
      <c r="Q22" s="35" t="n">
        <f aca="false">I22*5.5017049523</f>
        <v>102020428.177735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4.83253434945297</v>
      </c>
      <c r="V22" s="35" t="n">
        <f aca="false">K22*5.5017049523</f>
        <v>366865.512725902</v>
      </c>
      <c r="W22" s="35" t="n">
        <f aca="false">M22*5.5017049523</f>
        <v>11346.356063688</v>
      </c>
      <c r="X22" s="35" t="n">
        <f aca="false">N22*5.1890047538+L22*5.5017049523</f>
        <v>26519447.2846624</v>
      </c>
      <c r="Y22" s="35" t="n">
        <f aca="false">N22*5.1890047538</f>
        <v>22310600.045049</v>
      </c>
      <c r="Z22" s="35" t="n">
        <f aca="false">L22*5.5017049523</f>
        <v>4208847.23961342</v>
      </c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20709754.3962264</v>
      </c>
      <c r="G23" s="97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97" t="n">
        <v>105406.410376622</v>
      </c>
      <c r="K23" s="97" t="n"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97" t="n">
        <v>3939404.98436416</v>
      </c>
      <c r="O23" s="98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19896829.3534218</v>
      </c>
      <c r="G24" s="97" t="n"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97" t="n">
        <v>153068.271140567</v>
      </c>
      <c r="K24" s="97" t="n">
        <v>148476.22300635</v>
      </c>
      <c r="L24" s="42" t="n">
        <f aca="false">H24-I24</f>
        <v>785462.55747458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22999800.2662071</v>
      </c>
      <c r="Y24" s="42" t="n">
        <f aca="false">N24*5.1890047538</f>
        <v>18678417.023903</v>
      </c>
      <c r="Z24" s="42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21657648.3940755</v>
      </c>
      <c r="G25" s="97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97" t="n">
        <v>195716.984291222</v>
      </c>
      <c r="K25" s="97" t="n">
        <v>189845.474762486</v>
      </c>
      <c r="L25" s="42" t="n">
        <f aca="false">H25-I25</f>
        <v>856425.707030363</v>
      </c>
      <c r="M25" s="42" t="n">
        <f aca="false">J25-K25</f>
        <v>5871.509528736</v>
      </c>
      <c r="N25" s="97" t="n">
        <v>4012507.36812272</v>
      </c>
      <c r="O25" s="100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25532721.3614923</v>
      </c>
      <c r="Y25" s="42" t="n">
        <f aca="false">N25*5.1890047538</f>
        <v>20820919.8078463</v>
      </c>
      <c r="Z25" s="42" t="n">
        <f aca="false">L25*5.5017049523</f>
        <v>4711801.55364598</v>
      </c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20172881.22473</v>
      </c>
      <c r="G26" s="95" t="n">
        <v>19369680.2252632</v>
      </c>
      <c r="H26" s="35" t="n">
        <f aca="false">F26-J26</f>
        <v>19973260.1236619</v>
      </c>
      <c r="I26" s="35" t="n">
        <f aca="false">G26-K26</f>
        <v>19176047.7572272</v>
      </c>
      <c r="J26" s="95" t="n">
        <v>199621.10106806</v>
      </c>
      <c r="K26" s="95" t="n">
        <v>193632.468036018</v>
      </c>
      <c r="L26" s="35" t="n">
        <f aca="false">H26-I26</f>
        <v>797212.366434757</v>
      </c>
      <c r="M26" s="35" t="n">
        <f aca="false">J26-K26</f>
        <v>5988.63303204201</v>
      </c>
      <c r="N26" s="95" t="n">
        <v>4266228.99960084</v>
      </c>
      <c r="O26" s="5"/>
      <c r="P26" s="5"/>
      <c r="Q26" s="35" t="n">
        <f aca="false">I26*5.5017049523</f>
        <v>105500956.911478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32947.6920098929</v>
      </c>
      <c r="X26" s="35" t="n">
        <f aca="false">N26*5.1890047538+L26*5.5017049523</f>
        <v>26523509.7841771</v>
      </c>
      <c r="Y26" s="35" t="n">
        <f aca="false">N26*5.1890047538</f>
        <v>22137482.5597282</v>
      </c>
      <c r="Z26" s="35" t="n">
        <f aca="false">L26*5.5017049523</f>
        <v>4386027.2244489</v>
      </c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20013236.9648825</v>
      </c>
      <c r="G27" s="97" t="n">
        <v>19215792.833044</v>
      </c>
      <c r="H27" s="42" t="n">
        <f aca="false">F27-J27</f>
        <v>19795475.0663016</v>
      </c>
      <c r="I27" s="42" t="n">
        <f aca="false">G27-K27</f>
        <v>19004563.7914205</v>
      </c>
      <c r="J27" s="97" t="n">
        <v>217761.898580891</v>
      </c>
      <c r="K27" s="97" t="n">
        <v>211229.041623464</v>
      </c>
      <c r="L27" s="42" t="n">
        <f aca="false">H27-I27</f>
        <v>790911.274881076</v>
      </c>
      <c r="M27" s="42" t="n">
        <f aca="false">J27-K27</f>
        <v>6532.85695742699</v>
      </c>
      <c r="N27" s="97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21896277.5800122</v>
      </c>
      <c r="Y27" s="42" t="n">
        <f aca="false">N27*5.1890047538</f>
        <v>17544917.102169</v>
      </c>
      <c r="Z27" s="42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19049763.4221667</v>
      </c>
      <c r="G28" s="97" t="n"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97" t="n">
        <v>235047.123224172</v>
      </c>
      <c r="K28" s="97" t="n">
        <v>227995.709527446</v>
      </c>
      <c r="L28" s="42" t="n">
        <f aca="false">H28-I28</f>
        <v>750904.137547776</v>
      </c>
      <c r="M28" s="42" t="n">
        <f aca="false">J28-K28</f>
        <v>7051.41369672603</v>
      </c>
      <c r="N28" s="97" t="n"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20747541.8101733</v>
      </c>
      <c r="Y28" s="42" t="n">
        <f aca="false">N28*5.1890047538</f>
        <v>16616288.7979241</v>
      </c>
      <c r="Z28" s="42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17489467.6471069</v>
      </c>
      <c r="G29" s="97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97" t="n">
        <v>240391.322037069</v>
      </c>
      <c r="K29" s="97" t="n">
        <v>233179.582375956</v>
      </c>
      <c r="L29" s="42" t="n">
        <f aca="false">H29-I29</f>
        <v>686795.876935089</v>
      </c>
      <c r="M29" s="42" t="n">
        <f aca="false">J29-K29</f>
        <v>7211.73966111301</v>
      </c>
      <c r="N29" s="97" t="n">
        <v>3094461.00226498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19835721.1285547</v>
      </c>
      <c r="Y29" s="42" t="n">
        <f aca="false">N29*5.1890047538</f>
        <v>16057172.8512017</v>
      </c>
      <c r="Z29" s="42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17348358.6939188</v>
      </c>
      <c r="G30" s="95" t="n">
        <v>16659067.6180816</v>
      </c>
      <c r="H30" s="35" t="n">
        <f aca="false">F30-J30</f>
        <v>17152606.1631486</v>
      </c>
      <c r="I30" s="35" t="n">
        <f aca="false">G30-K30</f>
        <v>16469187.6632345</v>
      </c>
      <c r="J30" s="95" t="n">
        <v>195752.530770185</v>
      </c>
      <c r="K30" s="95" t="n">
        <v>189879.95484708</v>
      </c>
      <c r="L30" s="35" t="n">
        <f aca="false">H30-I30</f>
        <v>683418.499914097</v>
      </c>
      <c r="M30" s="35" t="n">
        <f aca="false">J30-K30</f>
        <v>5872.575923105</v>
      </c>
      <c r="N30" s="95" t="n">
        <v>3259887.13066368</v>
      </c>
      <c r="O30" s="5"/>
      <c r="P30" s="5"/>
      <c r="Q30" s="35" t="n">
        <f aca="false">I30*5.5017049523</f>
        <v>90608611.3271754</v>
      </c>
      <c r="R30" s="35"/>
      <c r="S30" s="35"/>
      <c r="T30" s="5"/>
      <c r="U30" s="5"/>
      <c r="V30" s="35" t="n">
        <f aca="false">K30*5.5017049523</f>
        <v>1044663.48792468</v>
      </c>
      <c r="W30" s="35" t="n">
        <f aca="false">M30*5.5017049523</f>
        <v>32309.1800389045</v>
      </c>
      <c r="X30" s="35" t="n">
        <f aca="false">N30*5.1890047538+L30*5.5017049523</f>
        <v>20675536.7633361</v>
      </c>
      <c r="Y30" s="35" t="n">
        <f aca="false">N30*5.1890047538</f>
        <v>16915569.8178653</v>
      </c>
      <c r="Z30" s="35" t="n">
        <f aca="false">L30*5.5017049523</f>
        <v>3759966.94547082</v>
      </c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17520608.0538506</v>
      </c>
      <c r="G31" s="97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97" t="n">
        <v>198608.842111893</v>
      </c>
      <c r="K31" s="97" t="n">
        <v>192650.576848536</v>
      </c>
      <c r="L31" s="42" t="n">
        <f aca="false">H31-I31</f>
        <v>691159.760997742</v>
      </c>
      <c r="M31" s="42" t="n">
        <f aca="false">J31-K31</f>
        <v>5958.265263357</v>
      </c>
      <c r="N31" s="97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19286532.8711222</v>
      </c>
      <c r="Y31" s="42" t="n">
        <f aca="false">N31*5.1890047538</f>
        <v>15483975.7912105</v>
      </c>
      <c r="Z31" s="42" t="n">
        <f aca="false">L31*5.5017049523</f>
        <v>3802557.07991176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17909999.0352618</v>
      </c>
      <c r="G32" s="97" t="n">
        <v>17195826.4541515</v>
      </c>
      <c r="H32" s="42" t="n">
        <f aca="false">F32-J32</f>
        <v>17720424.4507937</v>
      </c>
      <c r="I32" s="42" t="n">
        <f aca="false">G32-K32</f>
        <v>17011939.1072175</v>
      </c>
      <c r="J32" s="97" t="n">
        <v>189574.584468079</v>
      </c>
      <c r="K32" s="97" t="n">
        <v>183887.346934037</v>
      </c>
      <c r="L32" s="42" t="n">
        <f aca="false">H32-I32</f>
        <v>708485.343576256</v>
      </c>
      <c r="M32" s="42" t="n">
        <f aca="false">J32-K32</f>
        <v>5687.23753404201</v>
      </c>
      <c r="N32" s="97" t="n">
        <v>2869955.56157726</v>
      </c>
      <c r="O32" s="7"/>
      <c r="P32" s="7"/>
      <c r="Q32" s="42" t="n">
        <f aca="false">I32*5.5017049523</f>
        <v>93594669.6344044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18790090.3756046</v>
      </c>
      <c r="Y32" s="42" t="n">
        <f aca="false">N32*5.1890047538</f>
        <v>14892213.0522192</v>
      </c>
      <c r="Z32" s="42" t="n">
        <f aca="false">L32*5.5017049523</f>
        <v>3897877.32338546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17486416.6996695</v>
      </c>
      <c r="G33" s="97" t="n">
        <v>16788499.2979611</v>
      </c>
      <c r="H33" s="42" t="n">
        <f aca="false">F33-J33</f>
        <v>17292345.94116</v>
      </c>
      <c r="I33" s="42" t="n">
        <f aca="false">G33-K33</f>
        <v>16600250.6622069</v>
      </c>
      <c r="J33" s="97" t="n">
        <v>194070.758509529</v>
      </c>
      <c r="K33" s="97" t="n">
        <v>188248.635754243</v>
      </c>
      <c r="L33" s="42" t="n">
        <f aca="false">H33-I33</f>
        <v>692095.278953113</v>
      </c>
      <c r="M33" s="42" t="n">
        <f aca="false">J33-K33</f>
        <v>5822.12275528599</v>
      </c>
      <c r="N33" s="97" t="n">
        <v>2747503.24788039</v>
      </c>
      <c r="O33" s="7"/>
      <c r="P33" s="7"/>
      <c r="Q33" s="42" t="n">
        <f aca="false">I33*5.5017049523</f>
        <v>91329681.2776848</v>
      </c>
      <c r="R33" s="42"/>
      <c r="S33" s="42"/>
      <c r="T33" s="7"/>
      <c r="U33" s="7"/>
      <c r="V33" s="42" t="n">
        <f aca="false">K33*5.5017049523</f>
        <v>1035688.45159284</v>
      </c>
      <c r="W33" s="42" t="n">
        <f aca="false">M33*5.5017049523</f>
        <v>32031.6015956555</v>
      </c>
      <c r="X33" s="42" t="n">
        <f aca="false">N33*5.1890047538+L33*5.5017049523</f>
        <v>18064511.4380121</v>
      </c>
      <c r="Y33" s="42" t="n">
        <f aca="false">N33*5.1890047538</f>
        <v>14256807.4143323</v>
      </c>
      <c r="Z33" s="42" t="n">
        <f aca="false">L33*5.5017049523</f>
        <v>3807704.02367979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17147905.9072787</v>
      </c>
      <c r="G34" s="95" t="n">
        <v>16462739.2432879</v>
      </c>
      <c r="H34" s="35" t="n">
        <f aca="false">F34-J34</f>
        <v>16935270.4664887</v>
      </c>
      <c r="I34" s="35" t="n">
        <f aca="false">G34-K34</f>
        <v>16256482.8657216</v>
      </c>
      <c r="J34" s="95" t="n">
        <v>212635.440790014</v>
      </c>
      <c r="K34" s="95" t="n">
        <v>206256.377566314</v>
      </c>
      <c r="L34" s="35" t="n">
        <f aca="false">H34-I34</f>
        <v>678787.600767102</v>
      </c>
      <c r="M34" s="35" t="n">
        <f aca="false">J34-K34</f>
        <v>6379.06322369998</v>
      </c>
      <c r="N34" s="95" t="n">
        <v>3009155.37054249</v>
      </c>
      <c r="O34" s="5"/>
      <c r="P34" s="5"/>
      <c r="Q34" s="35" t="n">
        <f aca="false">I34*5.5017049523</f>
        <v>89438372.2893205</v>
      </c>
      <c r="R34" s="35"/>
      <c r="S34" s="35"/>
      <c r="T34" s="5"/>
      <c r="U34" s="5"/>
      <c r="V34" s="35" t="n">
        <f aca="false">K34*5.5017049523</f>
        <v>1134761.73390005</v>
      </c>
      <c r="W34" s="35" t="n">
        <f aca="false">M34*5.5017049523</f>
        <v>35095.723728865</v>
      </c>
      <c r="X34" s="35" t="n">
        <f aca="false">N34*5.1890047538+L34*5.5017049523</f>
        <v>19349010.627368</v>
      </c>
      <c r="Y34" s="35" t="n">
        <f aca="false">N34*5.1890047538</f>
        <v>15614521.5226678</v>
      </c>
      <c r="Z34" s="35" t="n">
        <f aca="false">L34*5.5017049523</f>
        <v>3734489.1047002</v>
      </c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17282665.3130179</v>
      </c>
      <c r="G35" s="97" t="n">
        <v>16590550.6277634</v>
      </c>
      <c r="H35" s="42" t="n">
        <f aca="false">F35-J35</f>
        <v>17043513.7328506</v>
      </c>
      <c r="I35" s="42" t="n">
        <f aca="false">G35-K35</f>
        <v>16358573.5950011</v>
      </c>
      <c r="J35" s="97" t="n">
        <v>239151.580167271</v>
      </c>
      <c r="K35" s="97" t="n">
        <v>231977.032762253</v>
      </c>
      <c r="L35" s="42" t="n">
        <f aca="false">H35-I35</f>
        <v>684940.137849484</v>
      </c>
      <c r="M35" s="42" t="n">
        <f aca="false">J35-K35</f>
        <v>7174.54740501801</v>
      </c>
      <c r="N35" s="97" t="n">
        <v>2370661.72336814</v>
      </c>
      <c r="O35" s="7"/>
      <c r="P35" s="7"/>
      <c r="Q35" s="42" t="n">
        <f aca="false">I35*5.5017049523</f>
        <v>90000045.3601818</v>
      </c>
      <c r="R35" s="42"/>
      <c r="S35" s="42"/>
      <c r="T35" s="7"/>
      <c r="U35" s="7"/>
      <c r="V35" s="42" t="n">
        <f aca="false">K35*5.5017049523</f>
        <v>1276269.18996795</v>
      </c>
      <c r="W35" s="42" t="n">
        <f aca="false">M35*5.5017049523</f>
        <v>39472.2429886987</v>
      </c>
      <c r="X35" s="42" t="n">
        <f aca="false">N35*5.1890047538+L35*5.5017049523</f>
        <v>16069713.5006445</v>
      </c>
      <c r="Y35" s="42" t="n">
        <f aca="false">N35*5.1890047538</f>
        <v>12301374.952209</v>
      </c>
      <c r="Z35" s="42" t="n">
        <f aca="false">L35*5.5017049523</f>
        <v>3768338.54843555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17415522.0138142</v>
      </c>
      <c r="G36" s="97" t="n">
        <v>16716768.4453221</v>
      </c>
      <c r="H36" s="42" t="n">
        <f aca="false">F36-J36</f>
        <v>17149068.6023072</v>
      </c>
      <c r="I36" s="42" t="n">
        <f aca="false">G36-K36</f>
        <v>16458308.6361603</v>
      </c>
      <c r="J36" s="97" t="n">
        <v>266453.411506964</v>
      </c>
      <c r="K36" s="97" t="n">
        <v>258459.809161755</v>
      </c>
      <c r="L36" s="42" t="n">
        <f aca="false">H36-I36</f>
        <v>690759.966146888</v>
      </c>
      <c r="M36" s="42" t="n">
        <f aca="false">J36-K36</f>
        <v>7993.60234520902</v>
      </c>
      <c r="N36" s="97" t="n">
        <v>2374035.83737366</v>
      </c>
      <c r="O36" s="7"/>
      <c r="P36" s="7"/>
      <c r="Q36" s="42" t="n">
        <f aca="false">I36*5.5017049523</f>
        <v>90548758.1300452</v>
      </c>
      <c r="R36" s="42"/>
      <c r="S36" s="42"/>
      <c r="T36" s="7"/>
      <c r="U36" s="7"/>
      <c r="V36" s="42" t="n">
        <f aca="false">K36*5.5017049523</f>
        <v>1421969.61203574</v>
      </c>
      <c r="W36" s="42" t="n">
        <f aca="false">M36*5.5017049523</f>
        <v>43978.4416093533</v>
      </c>
      <c r="X36" s="42" t="n">
        <f aca="false">N36*5.1890047538+L36*5.5017049523</f>
        <v>16119240.7724244</v>
      </c>
      <c r="Y36" s="42" t="n">
        <f aca="false">N36*5.1890047538</f>
        <v>12318883.2458235</v>
      </c>
      <c r="Z36" s="42" t="n">
        <f aca="false">L36*5.5017049523</f>
        <v>3800357.52660091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17914304.2986955</v>
      </c>
      <c r="G37" s="97" t="n">
        <v>17193969.0621547</v>
      </c>
      <c r="H37" s="42" t="n">
        <f aca="false">F37-J37</f>
        <v>17619647.8907861</v>
      </c>
      <c r="I37" s="42" t="n">
        <f aca="false">G37-K37</f>
        <v>16908152.3464825</v>
      </c>
      <c r="J37" s="97" t="n">
        <v>294656.407909451</v>
      </c>
      <c r="K37" s="97" t="n">
        <v>285816.715672168</v>
      </c>
      <c r="L37" s="42" t="n">
        <f aca="false">H37-I37</f>
        <v>711495.544303522</v>
      </c>
      <c r="M37" s="42" t="n">
        <f aca="false">J37-K37</f>
        <v>8839.69223728299</v>
      </c>
      <c r="N37" s="97" t="n">
        <v>2374963.55223102</v>
      </c>
      <c r="O37" s="7"/>
      <c r="P37" s="7"/>
      <c r="Q37" s="42" t="n">
        <f aca="false">I37*5.5017049523</f>
        <v>93023665.4988858</v>
      </c>
      <c r="R37" s="42"/>
      <c r="S37" s="42"/>
      <c r="T37" s="7"/>
      <c r="U37" s="7"/>
      <c r="V37" s="42" t="n">
        <f aca="false">K37*5.5017049523</f>
        <v>1572479.24006369</v>
      </c>
      <c r="W37" s="42" t="n">
        <f aca="false">M37*5.5017049523</f>
        <v>48633.3785586677</v>
      </c>
      <c r="X37" s="42" t="n">
        <f aca="false">N37*5.1890047538+L37*5.5017049523</f>
        <v>16238135.7222626</v>
      </c>
      <c r="Y37" s="42" t="n">
        <f aca="false">N37*5.1890047538</f>
        <v>12323697.1626285</v>
      </c>
      <c r="Z37" s="42" t="n">
        <f aca="false">L37*5.5017049523</f>
        <v>3914438.55963407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18957415.9232807</v>
      </c>
      <c r="G38" s="95" t="n">
        <v>18193257.5468818</v>
      </c>
      <c r="H38" s="35" t="n">
        <f aca="false">F38-J38</f>
        <v>18616591.4637809</v>
      </c>
      <c r="I38" s="35" t="n">
        <f aca="false">G38-K38</f>
        <v>17862657.821167</v>
      </c>
      <c r="J38" s="95" t="n">
        <v>340824.459499788</v>
      </c>
      <c r="K38" s="95" t="n">
        <v>330599.725714795</v>
      </c>
      <c r="L38" s="35" t="n">
        <f aca="false">H38-I38</f>
        <v>753933.64261391</v>
      </c>
      <c r="M38" s="35" t="n">
        <f aca="false">J38-K38</f>
        <v>10224.733784993</v>
      </c>
      <c r="N38" s="95" t="n">
        <v>2997969.76979697</v>
      </c>
      <c r="O38" s="5"/>
      <c r="P38" s="5"/>
      <c r="Q38" s="35" t="n">
        <f aca="false">I38*5.5017049523</f>
        <v>98275072.9959548</v>
      </c>
      <c r="R38" s="35"/>
      <c r="S38" s="35"/>
      <c r="T38" s="5"/>
      <c r="U38" s="5"/>
      <c r="V38" s="35" t="n">
        <f aca="false">K38*5.5017049523</f>
        <v>1818862.14819411</v>
      </c>
      <c r="W38" s="35" t="n">
        <f aca="false">M38*5.5017049523</f>
        <v>56253.4685008451</v>
      </c>
      <c r="X38" s="35" t="n">
        <f aca="false">N38*5.1890047538+L38*5.5017049523</f>
        <v>19704399.8424997</v>
      </c>
      <c r="Y38" s="35" t="n">
        <f aca="false">N38*5.1890047538</f>
        <v>15556479.3872252</v>
      </c>
      <c r="Z38" s="35" t="n">
        <f aca="false">L38*5.5017049523</f>
        <v>4147920.45527453</v>
      </c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18983812.2510274</v>
      </c>
      <c r="G39" s="97" t="n">
        <v>18217521.4120735</v>
      </c>
      <c r="H39" s="42" t="n">
        <f aca="false">F39-J39</f>
        <v>18623204.0737971</v>
      </c>
      <c r="I39" s="42" t="n">
        <f aca="false">G39-K39</f>
        <v>17867731.4801601</v>
      </c>
      <c r="J39" s="97" t="n">
        <v>360608.177230276</v>
      </c>
      <c r="K39" s="97" t="n">
        <v>349789.931913368</v>
      </c>
      <c r="L39" s="42" t="n">
        <f aca="false">H39-I39</f>
        <v>755472.593636993</v>
      </c>
      <c r="M39" s="42" t="n">
        <f aca="false">J39-K39</f>
        <v>10818.245316908</v>
      </c>
      <c r="N39" s="97" t="n">
        <v>2649636.43029257</v>
      </c>
      <c r="O39" s="7"/>
      <c r="P39" s="7"/>
      <c r="Q39" s="42" t="n">
        <f aca="false">I39*5.5017049523</f>
        <v>98302986.7707636</v>
      </c>
      <c r="R39" s="42"/>
      <c r="S39" s="42"/>
      <c r="T39" s="7"/>
      <c r="U39" s="7"/>
      <c r="V39" s="42" t="n">
        <f aca="false">K39*5.5017049523</f>
        <v>1924441.00067246</v>
      </c>
      <c r="W39" s="42" t="n">
        <f aca="false">M39*5.5017049523</f>
        <v>59518.793835229</v>
      </c>
      <c r="X39" s="42" t="n">
        <f aca="false">N39*5.1890047538+L39*5.5017049523</f>
        <v>17905363.3423694</v>
      </c>
      <c r="Y39" s="42" t="n">
        <f aca="false">N39*5.1890047538</f>
        <v>13748976.0326298</v>
      </c>
      <c r="Z39" s="42" t="n">
        <f aca="false">L39*5.5017049523</f>
        <v>4156387.30973957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19053145.6344301</v>
      </c>
      <c r="G40" s="97" t="n">
        <v>18282150.3274672</v>
      </c>
      <c r="H40" s="42" t="n">
        <f aca="false">F40-J40</f>
        <v>18673900.3258002</v>
      </c>
      <c r="I40" s="42" t="n">
        <f aca="false">G40-K40</f>
        <v>17914282.3780962</v>
      </c>
      <c r="J40" s="97" t="n">
        <v>379245.308629906</v>
      </c>
      <c r="K40" s="97" t="n">
        <v>367867.949371009</v>
      </c>
      <c r="L40" s="42" t="n">
        <f aca="false">H40-I40</f>
        <v>759617.947704002</v>
      </c>
      <c r="M40" s="42" t="n">
        <f aca="false">J40-K40</f>
        <v>11377.359258897</v>
      </c>
      <c r="N40" s="97" t="n">
        <v>2624829.18754619</v>
      </c>
      <c r="O40" s="7"/>
      <c r="P40" s="7"/>
      <c r="Q40" s="42" t="n">
        <f aca="false">I40*5.5017049523</f>
        <v>98559096.0764724</v>
      </c>
      <c r="R40" s="42"/>
      <c r="S40" s="42"/>
      <c r="T40" s="7"/>
      <c r="U40" s="7"/>
      <c r="V40" s="42" t="n">
        <f aca="false">K40*5.5017049523</f>
        <v>2023900.91884693</v>
      </c>
      <c r="W40" s="42" t="n">
        <f aca="false">M40*5.5017049523</f>
        <v>62594.8737787697</v>
      </c>
      <c r="X40" s="42" t="n">
        <f aca="false">N40*5.1890047538+L40*5.5017049523</f>
        <v>17799444.9568292</v>
      </c>
      <c r="Y40" s="42" t="n">
        <f aca="false">N40*5.1890047538</f>
        <v>13620251.1320902</v>
      </c>
      <c r="Z40" s="42" t="n">
        <f aca="false">L40*5.5017049523</f>
        <v>4179193.82473907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18921182.6188232</v>
      </c>
      <c r="G41" s="97" t="n">
        <v>18154240.2461254</v>
      </c>
      <c r="H41" s="42" t="n">
        <f aca="false">F41-J41</f>
        <v>18524280.9610703</v>
      </c>
      <c r="I41" s="42" t="n">
        <f aca="false">G41-K41</f>
        <v>17769245.6381051</v>
      </c>
      <c r="J41" s="97" t="n">
        <v>396901.657752878</v>
      </c>
      <c r="K41" s="97" t="n">
        <v>384994.608020291</v>
      </c>
      <c r="L41" s="42" t="n">
        <f aca="false">H41-I41</f>
        <v>755035.322965212</v>
      </c>
      <c r="M41" s="42" t="n">
        <f aca="false">J41-K41</f>
        <v>11907.049732587</v>
      </c>
      <c r="N41" s="97" t="n">
        <v>2599318.7071975</v>
      </c>
      <c r="O41" s="7"/>
      <c r="P41" s="7"/>
      <c r="Q41" s="42" t="n">
        <f aca="false">I41*5.5017049523</f>
        <v>97761146.7257981</v>
      </c>
      <c r="R41" s="42"/>
      <c r="S41" s="42"/>
      <c r="T41" s="7"/>
      <c r="U41" s="7"/>
      <c r="V41" s="42" t="n">
        <f aca="false">K41*5.5017049523</f>
        <v>2118126.74155403</v>
      </c>
      <c r="W41" s="42" t="n">
        <f aca="false">M41*5.5017049523</f>
        <v>65509.074481056</v>
      </c>
      <c r="X41" s="42" t="n">
        <f aca="false">N41*5.1890047538+L41*5.5017049523</f>
        <v>17641858.7038082</v>
      </c>
      <c r="Y41" s="42" t="n">
        <f aca="false">N41*5.1890047538</f>
        <v>13487877.1282891</v>
      </c>
      <c r="Z41" s="42" t="n">
        <f aca="false">L41*5.5017049523</f>
        <v>4153981.57551914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19172853.3100437</v>
      </c>
      <c r="G42" s="95" t="n">
        <v>18393155.5633357</v>
      </c>
      <c r="H42" s="35" t="n">
        <f aca="false">F42-J42</f>
        <v>18762623.1430547</v>
      </c>
      <c r="I42" s="35" t="n">
        <f aca="false">G42-K42</f>
        <v>17995232.3013564</v>
      </c>
      <c r="J42" s="95" t="n">
        <v>410230.166989024</v>
      </c>
      <c r="K42" s="95" t="n">
        <v>397923.261979353</v>
      </c>
      <c r="L42" s="35" t="n">
        <f aca="false">H42-I42</f>
        <v>767390.841698326</v>
      </c>
      <c r="M42" s="35" t="n">
        <f aca="false">J42-K42</f>
        <v>12306.905009671</v>
      </c>
      <c r="N42" s="95" t="n">
        <v>3069451.52661885</v>
      </c>
      <c r="O42" s="5"/>
      <c r="P42" s="5"/>
      <c r="Q42" s="35" t="n">
        <f aca="false">I42*5.5017049523</f>
        <v>99004458.6701611</v>
      </c>
      <c r="R42" s="35"/>
      <c r="S42" s="35"/>
      <c r="T42" s="5"/>
      <c r="U42" s="5"/>
      <c r="V42" s="35" t="n">
        <f aca="false">K42*5.5017049523</f>
        <v>2189256.38106718</v>
      </c>
      <c r="W42" s="35" t="n">
        <f aca="false">M42*5.5017049523</f>
        <v>67708.9602391926</v>
      </c>
      <c r="X42" s="35" t="n">
        <f aca="false">N42*5.1890047538+L42*5.5017049523</f>
        <v>20149356.5573052</v>
      </c>
      <c r="Y42" s="35" t="n">
        <f aca="false">N42*5.1890047538</f>
        <v>15927398.5631839</v>
      </c>
      <c r="Z42" s="35" t="n">
        <f aca="false">L42*5.5017049523</f>
        <v>4221957.99412135</v>
      </c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19289726.985596</v>
      </c>
      <c r="G43" s="97" t="n">
        <v>18503249.6340485</v>
      </c>
      <c r="H43" s="42" t="n">
        <f aca="false">F43-J43</f>
        <v>18846722.5058371</v>
      </c>
      <c r="I43" s="42" t="n">
        <f aca="false">G43-K43</f>
        <v>18073535.2886823</v>
      </c>
      <c r="J43" s="97" t="n">
        <v>443004.479758939</v>
      </c>
      <c r="K43" s="97" t="n">
        <v>429714.345366171</v>
      </c>
      <c r="L43" s="42" t="n">
        <f aca="false">H43-I43</f>
        <v>773187.217154734</v>
      </c>
      <c r="M43" s="42" t="n">
        <f aca="false">J43-K43</f>
        <v>13290.134392768</v>
      </c>
      <c r="N43" s="97" t="n">
        <v>2585419.51275403</v>
      </c>
      <c r="O43" s="7"/>
      <c r="P43" s="7"/>
      <c r="Q43" s="42" t="n">
        <f aca="false">I43*5.5017049523</f>
        <v>99435258.6033124</v>
      </c>
      <c r="R43" s="42"/>
      <c r="S43" s="42"/>
      <c r="T43" s="7"/>
      <c r="U43" s="7"/>
      <c r="V43" s="42" t="n">
        <f aca="false">K43*5.5017049523</f>
        <v>2364161.54197542</v>
      </c>
      <c r="W43" s="42" t="n">
        <f aca="false">M43*5.5017049523</f>
        <v>73118.3982054244</v>
      </c>
      <c r="X43" s="42" t="n">
        <f aca="false">N43*5.1890047538+L43*5.5017049523</f>
        <v>17669602.0839232</v>
      </c>
      <c r="Y43" s="42" t="n">
        <f aca="false">N43*5.1890047538</f>
        <v>13415754.1422479</v>
      </c>
      <c r="Z43" s="42" t="n">
        <f aca="false">L43*5.5017049523</f>
        <v>4253847.94167525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19393427.3597635</v>
      </c>
      <c r="G44" s="97" t="n">
        <v>18601117.6912261</v>
      </c>
      <c r="H44" s="42" t="n">
        <f aca="false">F44-J44</f>
        <v>18928581.0795161</v>
      </c>
      <c r="I44" s="42" t="n">
        <f aca="false">G44-K44</f>
        <v>18150216.7993861</v>
      </c>
      <c r="J44" s="97" t="n">
        <v>464846.280247432</v>
      </c>
      <c r="K44" s="97" t="n">
        <v>450900.89184001</v>
      </c>
      <c r="L44" s="42" t="n">
        <f aca="false">H44-I44</f>
        <v>778364.28012998</v>
      </c>
      <c r="M44" s="42" t="n">
        <f aca="false">J44-K44</f>
        <v>13945.388407422</v>
      </c>
      <c r="N44" s="97" t="n">
        <v>2524891.17641801</v>
      </c>
      <c r="O44" s="7"/>
      <c r="P44" s="7"/>
      <c r="Q44" s="42" t="n">
        <f aca="false">I44*5.5017049523</f>
        <v>99857137.6505011</v>
      </c>
      <c r="R44" s="42"/>
      <c r="S44" s="42"/>
      <c r="T44" s="7"/>
      <c r="U44" s="7"/>
      <c r="V44" s="42" t="n">
        <f aca="false">K44*5.5017049523</f>
        <v>2480723.66963267</v>
      </c>
      <c r="W44" s="42" t="n">
        <f aca="false">M44*5.5017049523</f>
        <v>76723.4124628606</v>
      </c>
      <c r="X44" s="42" t="n">
        <f aca="false">N44*5.1890047538+L44*5.5017049523</f>
        <v>17384002.9319453</v>
      </c>
      <c r="Y44" s="42" t="n">
        <f aca="false">N44*5.1890047538</f>
        <v>13101672.3172607</v>
      </c>
      <c r="Z44" s="42" t="n">
        <f aca="false">L44*5.5017049523</f>
        <v>4282330.61468454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19817810.5554613</v>
      </c>
      <c r="G45" s="97" t="n">
        <v>19006578.3231502</v>
      </c>
      <c r="H45" s="42" t="n">
        <f aca="false">F45-J45</f>
        <v>19325322.4904709</v>
      </c>
      <c r="I45" s="42" t="n">
        <f aca="false">G45-K45</f>
        <v>18528864.9001095</v>
      </c>
      <c r="J45" s="97" t="n">
        <v>492488.064990419</v>
      </c>
      <c r="K45" s="97" t="n">
        <v>477713.423040707</v>
      </c>
      <c r="L45" s="42" t="n">
        <f aca="false">H45-I45</f>
        <v>796457.590361387</v>
      </c>
      <c r="M45" s="42" t="n">
        <f aca="false">J45-K45</f>
        <v>14774.641949712</v>
      </c>
      <c r="N45" s="97" t="n">
        <v>2589918.95267508</v>
      </c>
      <c r="O45" s="7"/>
      <c r="P45" s="7"/>
      <c r="Q45" s="42" t="n">
        <f aca="false">I45*5.5017049523</f>
        <v>101940347.78143</v>
      </c>
      <c r="R45" s="42"/>
      <c r="S45" s="42"/>
      <c r="T45" s="7"/>
      <c r="U45" s="7"/>
      <c r="V45" s="42" t="n">
        <f aca="false">K45*5.5017049523</f>
        <v>2628238.30532324</v>
      </c>
      <c r="W45" s="42" t="n">
        <f aca="false">M45*5.5017049523</f>
        <v>81285.7207831899</v>
      </c>
      <c r="X45" s="42" t="n">
        <f aca="false">N45*5.1890047538+L45*5.5017049523</f>
        <v>17820976.4265759</v>
      </c>
      <c r="Y45" s="42" t="n">
        <f aca="false">N45*5.1890047538</f>
        <v>13439101.7573877</v>
      </c>
      <c r="Z45" s="42" t="n">
        <f aca="false">L45*5.5017049523</f>
        <v>4381874.66918817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20216110.60134</v>
      </c>
      <c r="G46" s="95" t="n">
        <v>19386808.4074412</v>
      </c>
      <c r="H46" s="35" t="n">
        <f aca="false">F46-J46</f>
        <v>19702245.3630024</v>
      </c>
      <c r="I46" s="35" t="n">
        <f aca="false">G46-K46</f>
        <v>18888359.1262537</v>
      </c>
      <c r="J46" s="95" t="n">
        <v>513865.238337644</v>
      </c>
      <c r="K46" s="95" t="n">
        <v>498449.281187515</v>
      </c>
      <c r="L46" s="35" t="n">
        <f aca="false">H46-I46</f>
        <v>813886.236748673</v>
      </c>
      <c r="M46" s="35" t="n">
        <f aca="false">J46-K46</f>
        <v>15415.957150129</v>
      </c>
      <c r="N46" s="95" t="n">
        <v>3225904.16733884</v>
      </c>
      <c r="O46" s="5"/>
      <c r="P46" s="5"/>
      <c r="Q46" s="35" t="n">
        <f aca="false">I46*5.5017049523</f>
        <v>103918178.945731</v>
      </c>
      <c r="R46" s="35"/>
      <c r="S46" s="35"/>
      <c r="T46" s="5"/>
      <c r="U46" s="5"/>
      <c r="V46" s="35" t="n">
        <f aca="false">K46*5.5017049523</f>
        <v>2742320.87877973</v>
      </c>
      <c r="W46" s="35" t="n">
        <f aca="false">M46*5.5017049523</f>
        <v>84814.0477973094</v>
      </c>
      <c r="X46" s="35" t="n">
        <f aca="false">N46*5.1890047538+L46*5.5017049523</f>
        <v>21216993.9989535</v>
      </c>
      <c r="Y46" s="35" t="n">
        <f aca="false">N46*5.1890047538</f>
        <v>16739232.0596245</v>
      </c>
      <c r="Z46" s="35" t="n">
        <f aca="false">L46*5.5017049523</f>
        <v>4477761.93932898</v>
      </c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20420094.5425995</v>
      </c>
      <c r="G47" s="97" t="n">
        <v>19581859.9164117</v>
      </c>
      <c r="H47" s="42" t="n">
        <f aca="false">F47-J47</f>
        <v>19869494.423013</v>
      </c>
      <c r="I47" s="42" t="n">
        <f aca="false">G47-K47</f>
        <v>19047777.8004128</v>
      </c>
      <c r="J47" s="97" t="n">
        <v>550600.119586458</v>
      </c>
      <c r="K47" s="97" t="n">
        <v>534082.115998864</v>
      </c>
      <c r="L47" s="42" t="n">
        <f aca="false">H47-I47</f>
        <v>821716.622600205</v>
      </c>
      <c r="M47" s="42" t="n">
        <f aca="false">J47-K47</f>
        <v>16518.0035875939</v>
      </c>
      <c r="N47" s="97" t="n">
        <v>2714253.79106202</v>
      </c>
      <c r="O47" s="7"/>
      <c r="P47" s="7"/>
      <c r="Q47" s="42" t="n">
        <f aca="false">I47*5.5017049523</f>
        <v>104795253.454841</v>
      </c>
      <c r="R47" s="42"/>
      <c r="S47" s="42"/>
      <c r="T47" s="7"/>
      <c r="U47" s="7"/>
      <c r="V47" s="42" t="n">
        <f aca="false">K47*5.5017049523</f>
        <v>2938362.22252581</v>
      </c>
      <c r="W47" s="42" t="n">
        <f aca="false">M47*5.5017049523</f>
        <v>90877.1821399746</v>
      </c>
      <c r="X47" s="42" t="n">
        <f aca="false">N47*5.1890047538+L47*5.5017049523</f>
        <v>18605118.2367873</v>
      </c>
      <c r="Y47" s="42" t="n">
        <f aca="false">N47*5.1890047538</f>
        <v>14084275.8248405</v>
      </c>
      <c r="Z47" s="42" t="n">
        <f aca="false">L47*5.5017049523</f>
        <v>4520842.41194678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20414579.8323521</v>
      </c>
      <c r="G48" s="97" t="n">
        <v>19575660.0370946</v>
      </c>
      <c r="H48" s="42" t="n">
        <f aca="false">F48-J48</f>
        <v>19843832.5372518</v>
      </c>
      <c r="I48" s="42" t="n">
        <f aca="false">G48-K48</f>
        <v>19022035.1608473</v>
      </c>
      <c r="J48" s="97" t="n">
        <v>570747.295100317</v>
      </c>
      <c r="K48" s="97" t="n">
        <v>553624.876247308</v>
      </c>
      <c r="L48" s="42" t="n">
        <f aca="false">H48-I48</f>
        <v>821797.376404494</v>
      </c>
      <c r="M48" s="42" t="n">
        <f aca="false">J48-K48</f>
        <v>17122.418853009</v>
      </c>
      <c r="N48" s="97" t="n">
        <v>2719280.94224196</v>
      </c>
      <c r="O48" s="7"/>
      <c r="P48" s="7"/>
      <c r="Q48" s="42" t="n">
        <f aca="false">I48*5.5017049523</f>
        <v>104653625.047258</v>
      </c>
      <c r="R48" s="42"/>
      <c r="S48" s="42"/>
      <c r="T48" s="7"/>
      <c r="U48" s="7"/>
      <c r="V48" s="42" t="n">
        <f aca="false">K48*5.5017049523</f>
        <v>3045880.72336629</v>
      </c>
      <c r="W48" s="42" t="n">
        <f aca="false">M48*5.5017049523</f>
        <v>94202.4965989545</v>
      </c>
      <c r="X48" s="42" t="n">
        <f aca="false">N48*5.1890047538+L48*5.5017049523</f>
        <v>18631648.431763</v>
      </c>
      <c r="Y48" s="42" t="n">
        <f aca="false">N48*5.1890047538</f>
        <v>14110361.7362113</v>
      </c>
      <c r="Z48" s="42" t="n">
        <f aca="false">L48*5.5017049523</f>
        <v>4521286.69555175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20493578.2412242</v>
      </c>
      <c r="G49" s="97" t="n">
        <v>19649921.3722601</v>
      </c>
      <c r="H49" s="42" t="n">
        <f aca="false">F49-J49</f>
        <v>19910990.3235104</v>
      </c>
      <c r="I49" s="42" t="n">
        <f aca="false">G49-K49</f>
        <v>19084811.0920777</v>
      </c>
      <c r="J49" s="97" t="n">
        <v>582587.917713846</v>
      </c>
      <c r="K49" s="97" t="n">
        <v>565110.28018243</v>
      </c>
      <c r="L49" s="42" t="n">
        <f aca="false">H49-I49</f>
        <v>826179.23143268</v>
      </c>
      <c r="M49" s="42" t="n">
        <f aca="false">J49-K49</f>
        <v>17477.6375314159</v>
      </c>
      <c r="N49" s="97" t="n">
        <v>2721898.39641569</v>
      </c>
      <c r="O49" s="7"/>
      <c r="P49" s="7"/>
      <c r="Q49" s="42" t="n">
        <f aca="false">I49*5.5017049523</f>
        <v>104998999.698994</v>
      </c>
      <c r="R49" s="42"/>
      <c r="S49" s="42"/>
      <c r="T49" s="7"/>
      <c r="U49" s="7"/>
      <c r="V49" s="42" t="n">
        <f aca="false">K49*5.5017049523</f>
        <v>3109070.02707532</v>
      </c>
      <c r="W49" s="42" t="n">
        <f aca="false">M49*5.5017049523</f>
        <v>96156.8049610952</v>
      </c>
      <c r="X49" s="42" t="n">
        <f aca="false">N49*5.1890047538+L49*5.5017049523</f>
        <v>18669338.0874222</v>
      </c>
      <c r="Y49" s="42" t="n">
        <f aca="false">N49*5.1890047538</f>
        <v>14123943.7183616</v>
      </c>
      <c r="Z49" s="42" t="n">
        <f aca="false">L49*5.5017049523</f>
        <v>4545394.36906058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20550475.3077806</v>
      </c>
      <c r="G50" s="95" t="n">
        <v>19703164.5517552</v>
      </c>
      <c r="H50" s="35" t="n">
        <f aca="false">F50-J50</f>
        <v>19948281.2448882</v>
      </c>
      <c r="I50" s="35" t="n">
        <f aca="false">G50-K50</f>
        <v>19119036.3107496</v>
      </c>
      <c r="J50" s="95" t="n">
        <v>602194.062892399</v>
      </c>
      <c r="K50" s="95" t="n">
        <v>584128.241005627</v>
      </c>
      <c r="L50" s="35" t="n">
        <f aca="false">H50-I50</f>
        <v>829244.934138626</v>
      </c>
      <c r="M50" s="35" t="n">
        <f aca="false">J50-K50</f>
        <v>18065.8218867721</v>
      </c>
      <c r="N50" s="95" t="n">
        <v>3273593.29550981</v>
      </c>
      <c r="O50" s="5"/>
      <c r="P50" s="5"/>
      <c r="Q50" s="35" t="n">
        <f aca="false">I50*5.5017049523</f>
        <v>105187296.754054</v>
      </c>
      <c r="R50" s="35"/>
      <c r="S50" s="35"/>
      <c r="T50" s="5"/>
      <c r="U50" s="5"/>
      <c r="V50" s="35" t="n">
        <f aca="false">K50*5.5017049523</f>
        <v>3213701.23631895</v>
      </c>
      <c r="W50" s="35" t="n">
        <f aca="false">M50*5.5017049523</f>
        <v>99392.8217418236</v>
      </c>
      <c r="X50" s="35" t="n">
        <f aca="false">N50*5.1890047538+L50*5.5017049523</f>
        <v>21548952.1332284</v>
      </c>
      <c r="Y50" s="35" t="n">
        <f aca="false">N50*5.1890047538</f>
        <v>16986691.1724082</v>
      </c>
      <c r="Z50" s="35" t="n">
        <f aca="false">L50*5.5017049523</f>
        <v>4562260.96082017</v>
      </c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20805847.6692235</v>
      </c>
      <c r="G51" s="97" t="n">
        <v>19945626.444978</v>
      </c>
      <c r="H51" s="42" t="n">
        <f aca="false">F51-J51</f>
        <v>20175289.2834828</v>
      </c>
      <c r="I51" s="42" t="n">
        <f aca="false">G51-K51</f>
        <v>19333984.8108095</v>
      </c>
      <c r="J51" s="97" t="n">
        <v>630558.385740715</v>
      </c>
      <c r="K51" s="97" t="n">
        <v>611641.634168494</v>
      </c>
      <c r="L51" s="42" t="n">
        <f aca="false">H51-I51</f>
        <v>841304.472673278</v>
      </c>
      <c r="M51" s="42" t="n">
        <f aca="false">J51-K51</f>
        <v>18916.7515722209</v>
      </c>
      <c r="N51" s="97" t="n">
        <v>2748580.4984729</v>
      </c>
      <c r="O51" s="7"/>
      <c r="P51" s="7"/>
      <c r="Q51" s="42" t="n">
        <f aca="false">I51*5.5017049523</f>
        <v>106369879.981324</v>
      </c>
      <c r="R51" s="42"/>
      <c r="S51" s="42"/>
      <c r="T51" s="7"/>
      <c r="U51" s="7"/>
      <c r="V51" s="42" t="n">
        <f aca="false">K51*5.5017049523</f>
        <v>3365071.80773767</v>
      </c>
      <c r="W51" s="42" t="n">
        <f aca="false">M51*5.5017049523</f>
        <v>104074.385806317</v>
      </c>
      <c r="X51" s="42" t="n">
        <f aca="false">N51*5.1890047538+L51*5.5017049523</f>
        <v>18891006.2564766</v>
      </c>
      <c r="Y51" s="42" t="n">
        <f aca="false">N51*5.1890047538</f>
        <v>14262397.2727779</v>
      </c>
      <c r="Z51" s="42" t="n">
        <f aca="false">L51*5.5017049523</f>
        <v>4628608.98369872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21125283.4960421</v>
      </c>
      <c r="G52" s="97" t="n">
        <v>20249997.6154915</v>
      </c>
      <c r="H52" s="42" t="n">
        <f aca="false">F52-J52</f>
        <v>20468793.4967472</v>
      </c>
      <c r="I52" s="42" t="n">
        <f aca="false">G52-K52</f>
        <v>19613202.3161754</v>
      </c>
      <c r="J52" s="97" t="n">
        <v>656489.999294897</v>
      </c>
      <c r="K52" s="97" t="n">
        <v>636795.29931605</v>
      </c>
      <c r="L52" s="42" t="n">
        <f aca="false">H52-I52</f>
        <v>855591.180571754</v>
      </c>
      <c r="M52" s="42" t="n">
        <f aca="false">J52-K52</f>
        <v>19694.6999788469</v>
      </c>
      <c r="N52" s="97" t="n">
        <v>2835420.08911889</v>
      </c>
      <c r="O52" s="7"/>
      <c r="P52" s="7"/>
      <c r="Q52" s="42" t="n">
        <f aca="false">I52*5.5017049523</f>
        <v>107906052.313364</v>
      </c>
      <c r="R52" s="42"/>
      <c r="S52" s="42"/>
      <c r="T52" s="7"/>
      <c r="U52" s="7"/>
      <c r="V52" s="42" t="n">
        <f aca="false">K52*5.5017049523</f>
        <v>3503459.85184847</v>
      </c>
      <c r="W52" s="42" t="n">
        <f aca="false">M52*5.5017049523</f>
        <v>108354.428407685</v>
      </c>
      <c r="X52" s="42" t="n">
        <f aca="false">N52*5.1890047538+L52*5.5017049523</f>
        <v>19420218.5567538</v>
      </c>
      <c r="Y52" s="42" t="n">
        <f aca="false">N52*5.1890047538</f>
        <v>14713008.3214579</v>
      </c>
      <c r="Z52" s="42" t="n">
        <f aca="false">L52*5.5017049523</f>
        <v>4707210.23529582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21251590.080722</v>
      </c>
      <c r="G53" s="97" t="n">
        <v>20370256.8995411</v>
      </c>
      <c r="H53" s="42" t="n">
        <f aca="false">F53-J53</f>
        <v>20532553.6473434</v>
      </c>
      <c r="I53" s="42" t="n">
        <f aca="false">G53-K53</f>
        <v>19672791.5591639</v>
      </c>
      <c r="J53" s="97" t="n">
        <v>719036.433378603</v>
      </c>
      <c r="K53" s="97" t="n">
        <v>697465.340377245</v>
      </c>
      <c r="L53" s="42" t="n">
        <f aca="false">H53-I53</f>
        <v>859762.088179544</v>
      </c>
      <c r="M53" s="42" t="n">
        <f aca="false">J53-K53</f>
        <v>21571.093001358</v>
      </c>
      <c r="N53" s="97" t="n">
        <v>2832089.5427491</v>
      </c>
      <c r="O53" s="7"/>
      <c r="P53" s="7"/>
      <c r="Q53" s="42" t="n">
        <f aca="false">I53*5.5017049523</f>
        <v>108233894.746617</v>
      </c>
      <c r="R53" s="42"/>
      <c r="S53" s="42"/>
      <c r="T53" s="7"/>
      <c r="U53" s="7"/>
      <c r="V53" s="42" t="n">
        <f aca="false">K53*5.5017049523</f>
        <v>3837248.51721109</v>
      </c>
      <c r="W53" s="42" t="n">
        <f aca="false">M53*5.5017049523</f>
        <v>118677.789192095</v>
      </c>
      <c r="X53" s="42" t="n">
        <f aca="false">N53*5.1890047538+L53*5.5017049523</f>
        <v>19425883.4388495</v>
      </c>
      <c r="Y53" s="42" t="n">
        <f aca="false">N53*5.1890047538</f>
        <v>14695726.1005123</v>
      </c>
      <c r="Z53" s="42" t="n">
        <f aca="false">L53*5.5017049523</f>
        <v>4730157.33833718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21433285.7789603</v>
      </c>
      <c r="G54" s="95" t="n">
        <v>20542440.9579898</v>
      </c>
      <c r="H54" s="35" t="n">
        <f aca="false">F54-J54</f>
        <v>20648825.6744858</v>
      </c>
      <c r="I54" s="35" t="n">
        <f aca="false">G54-K54</f>
        <v>19781514.6566496</v>
      </c>
      <c r="J54" s="95" t="n">
        <v>784460.104474479</v>
      </c>
      <c r="K54" s="95" t="n">
        <v>760926.301340245</v>
      </c>
      <c r="L54" s="35" t="n">
        <f aca="false">H54-I54</f>
        <v>867311.017836265</v>
      </c>
      <c r="M54" s="35" t="n">
        <f aca="false">J54-K54</f>
        <v>23533.803134234</v>
      </c>
      <c r="N54" s="95" t="n">
        <v>3419608.19734808</v>
      </c>
      <c r="O54" s="5"/>
      <c r="P54" s="5"/>
      <c r="Q54" s="35" t="n">
        <f aca="false">I54*5.5017049523</f>
        <v>108832057.150484</v>
      </c>
      <c r="R54" s="35"/>
      <c r="S54" s="35"/>
      <c r="T54" s="5"/>
      <c r="U54" s="5"/>
      <c r="V54" s="35" t="n">
        <f aca="false">K54*5.5017049523</f>
        <v>4186392.00041895</v>
      </c>
      <c r="W54" s="35" t="n">
        <f aca="false">M54*5.5017049523</f>
        <v>129476.041250069</v>
      </c>
      <c r="X54" s="35" t="n">
        <f aca="false">N54*5.1890047538+L54*5.5017049523</f>
        <v>22516052.5141868</v>
      </c>
      <c r="Y54" s="35" t="n">
        <f aca="false">N54*5.1890047538</f>
        <v>17744363.1921726</v>
      </c>
      <c r="Z54" s="35" t="n">
        <f aca="false">L54*5.5017049523</f>
        <v>4771689.32201414</v>
      </c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21707655.0008404</v>
      </c>
      <c r="G55" s="97" t="n">
        <v>20803895.1415381</v>
      </c>
      <c r="H55" s="42" t="n">
        <f aca="false">F55-J55</f>
        <v>20835318.1598999</v>
      </c>
      <c r="I55" s="42" t="n">
        <f aca="false">G55-K55</f>
        <v>19957728.4058258</v>
      </c>
      <c r="J55" s="97" t="n">
        <v>872336.840940518</v>
      </c>
      <c r="K55" s="97" t="n">
        <v>846166.735712303</v>
      </c>
      <c r="L55" s="42" t="n">
        <f aca="false">H55-I55</f>
        <v>877589.754074089</v>
      </c>
      <c r="M55" s="42" t="n">
        <f aca="false">J55-K55</f>
        <v>26170.105228215</v>
      </c>
      <c r="N55" s="97" t="n">
        <v>2848128.82345751</v>
      </c>
      <c r="O55" s="7"/>
      <c r="P55" s="7"/>
      <c r="Q55" s="42" t="n">
        <f aca="false">I55*5.5017049523</f>
        <v>109801533.20699</v>
      </c>
      <c r="R55" s="42"/>
      <c r="S55" s="42"/>
      <c r="T55" s="7"/>
      <c r="U55" s="7"/>
      <c r="V55" s="42" t="n">
        <f aca="false">K55*5.5017049523</f>
        <v>4655359.7203399</v>
      </c>
      <c r="W55" s="42" t="n">
        <f aca="false">M55*5.5017049523</f>
        <v>143980.197536283</v>
      </c>
      <c r="X55" s="42" t="n">
        <f aca="false">N55*5.1890047538+L55*5.5017049523</f>
        <v>19607193.900433</v>
      </c>
      <c r="Y55" s="42" t="n">
        <f aca="false">N55*5.1890047538</f>
        <v>14778954.0043558</v>
      </c>
      <c r="Z55" s="42" t="n">
        <f aca="false">L55*5.5017049523</f>
        <v>4828239.89607716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22016703.7320515</v>
      </c>
      <c r="G56" s="97" t="n">
        <v>21099064.9661336</v>
      </c>
      <c r="H56" s="42" t="n">
        <f aca="false">F56-J56</f>
        <v>21073175.108406</v>
      </c>
      <c r="I56" s="42" t="n">
        <f aca="false">G56-K56</f>
        <v>20183842.2011975</v>
      </c>
      <c r="J56" s="97" t="n">
        <v>943528.623645485</v>
      </c>
      <c r="K56" s="97" t="n">
        <v>915222.76493612</v>
      </c>
      <c r="L56" s="42" t="n">
        <f aca="false">H56-I56</f>
        <v>889332.907208536</v>
      </c>
      <c r="M56" s="42" t="n">
        <f aca="false">J56-K56</f>
        <v>28305.858709365</v>
      </c>
      <c r="N56" s="97" t="n">
        <v>2846753.76435045</v>
      </c>
      <c r="O56" s="7"/>
      <c r="P56" s="7"/>
      <c r="Q56" s="42" t="n">
        <f aca="false">I56*5.5017049523</f>
        <v>111045544.59477</v>
      </c>
      <c r="R56" s="42"/>
      <c r="S56" s="42"/>
      <c r="T56" s="7"/>
      <c r="U56" s="7"/>
      <c r="V56" s="42" t="n">
        <f aca="false">K56*5.5017049523</f>
        <v>5035285.61830675</v>
      </c>
      <c r="W56" s="42" t="n">
        <f aca="false">M56*5.5017049523</f>
        <v>155730.483040418</v>
      </c>
      <c r="X56" s="42" t="n">
        <f aca="false">N56*5.1890047538+L56*5.5017049523</f>
        <v>19664666.0759451</v>
      </c>
      <c r="Y56" s="42" t="n">
        <f aca="false">N56*5.1890047538</f>
        <v>14771818.8161125</v>
      </c>
      <c r="Z56" s="42" t="n">
        <f aca="false">L56*5.5017049523</f>
        <v>4892847.25983256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22187386.556252</v>
      </c>
      <c r="G57" s="97" t="n">
        <v>21260924.6428079</v>
      </c>
      <c r="H57" s="42" t="n">
        <f aca="false">F57-J57</f>
        <v>21169881.4961149</v>
      </c>
      <c r="I57" s="42" t="n">
        <f aca="false">G57-K57</f>
        <v>20273944.7344749</v>
      </c>
      <c r="J57" s="97" t="n">
        <v>1017505.06013709</v>
      </c>
      <c r="K57" s="97" t="n">
        <v>986979.908332979</v>
      </c>
      <c r="L57" s="42" t="n">
        <f aca="false">H57-I57</f>
        <v>895936.761639986</v>
      </c>
      <c r="M57" s="42" t="n">
        <f aca="false">J57-K57</f>
        <v>30525.1518041111</v>
      </c>
      <c r="N57" s="97" t="n">
        <v>2846289.55595091</v>
      </c>
      <c r="O57" s="7"/>
      <c r="P57" s="7"/>
      <c r="Q57" s="42" t="n">
        <f aca="false">I57*5.5017049523</f>
        <v>111541262.148317</v>
      </c>
      <c r="R57" s="42"/>
      <c r="S57" s="42"/>
      <c r="T57" s="7"/>
      <c r="U57" s="7"/>
      <c r="V57" s="42" t="n">
        <f aca="false">K57*5.5017049523</f>
        <v>5430072.24949615</v>
      </c>
      <c r="W57" s="42" t="n">
        <f aca="false">M57*5.5017049523</f>
        <v>167940.378850387</v>
      </c>
      <c r="X57" s="42" t="n">
        <f aca="false">N57*5.1890047538+L57*5.5017049523</f>
        <v>19698589.7549829</v>
      </c>
      <c r="Y57" s="42" t="n">
        <f aca="false">N57*5.1890047538</f>
        <v>14769410.0365206</v>
      </c>
      <c r="Z57" s="42" t="n">
        <f aca="false">L57*5.5017049523</f>
        <v>4929179.71846234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22336445.7483214</v>
      </c>
      <c r="G58" s="95" t="n">
        <v>21403329.1083894</v>
      </c>
      <c r="H58" s="35" t="n">
        <f aca="false">F58-J58</f>
        <v>21210266.5882465</v>
      </c>
      <c r="I58" s="35" t="n">
        <f aca="false">G58-K58</f>
        <v>20310935.3231168</v>
      </c>
      <c r="J58" s="95" t="n">
        <v>1126179.16007488</v>
      </c>
      <c r="K58" s="95" t="n">
        <v>1092393.78527263</v>
      </c>
      <c r="L58" s="35" t="n">
        <f aca="false">H58-I58</f>
        <v>899331.265129749</v>
      </c>
      <c r="M58" s="35" t="n">
        <f aca="false">J58-K58</f>
        <v>33785.3748022502</v>
      </c>
      <c r="N58" s="95" t="n">
        <v>3361547.40357416</v>
      </c>
      <c r="O58" s="5"/>
      <c r="P58" s="5"/>
      <c r="Q58" s="35" t="n">
        <f aca="false">I58*5.5017049523</f>
        <v>111744773.453037</v>
      </c>
      <c r="R58" s="35"/>
      <c r="S58" s="35"/>
      <c r="T58" s="5"/>
      <c r="U58" s="5"/>
      <c r="V58" s="35" t="n">
        <f aca="false">K58*5.5017049523</f>
        <v>6010028.29829617</v>
      </c>
      <c r="W58" s="35" t="n">
        <f aca="false">M58*5.5017049523</f>
        <v>185877.163864851</v>
      </c>
      <c r="X58" s="35" t="n">
        <f aca="false">N58*5.1890047538+L58*5.5017049523</f>
        <v>22390940.7323929</v>
      </c>
      <c r="Y58" s="35" t="n">
        <f aca="false">N58*5.1890047538</f>
        <v>17443085.4572704</v>
      </c>
      <c r="Z58" s="35" t="n">
        <f aca="false">L58*5.5017049523</f>
        <v>4947855.27512256</v>
      </c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22482197.1267775</v>
      </c>
      <c r="G59" s="97" t="n">
        <v>21541789.5229768</v>
      </c>
      <c r="H59" s="42" t="n">
        <f aca="false">F59-J59</f>
        <v>21297586.9677793</v>
      </c>
      <c r="I59" s="42" t="n">
        <f aca="false">G59-K59</f>
        <v>20392717.6687485</v>
      </c>
      <c r="J59" s="97" t="n">
        <v>1184610.15899821</v>
      </c>
      <c r="K59" s="97" t="n">
        <v>1149071.85422826</v>
      </c>
      <c r="L59" s="42" t="n">
        <f aca="false">H59-I59</f>
        <v>904869.299030747</v>
      </c>
      <c r="M59" s="42" t="n">
        <f aca="false">J59-K59</f>
        <v>35538.30476995</v>
      </c>
      <c r="N59" s="97" t="n">
        <v>2785107.39643975</v>
      </c>
      <c r="O59" s="7"/>
      <c r="P59" s="7"/>
      <c r="Q59" s="42" t="n">
        <f aca="false">I59*5.5017049523</f>
        <v>112194715.78901</v>
      </c>
      <c r="R59" s="42"/>
      <c r="S59" s="42"/>
      <c r="T59" s="7"/>
      <c r="U59" s="7"/>
      <c r="V59" s="42" t="n">
        <f aca="false">K59*5.5017049523</f>
        <v>6321854.31095616</v>
      </c>
      <c r="W59" s="42" t="n">
        <f aca="false">M59*5.5017049523</f>
        <v>195521.267349181</v>
      </c>
      <c r="X59" s="42" t="n">
        <f aca="false">N59*5.1890047538+L59*5.5017049523</f>
        <v>19430259.4236311</v>
      </c>
      <c r="Y59" s="42" t="n">
        <f aca="false">N59*5.1890047538</f>
        <v>14451935.5199694</v>
      </c>
      <c r="Z59" s="42" t="n">
        <f aca="false">L59*5.5017049523</f>
        <v>4978323.90366169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22573214.7218598</v>
      </c>
      <c r="G60" s="97" t="n">
        <v>21628194.8041975</v>
      </c>
      <c r="H60" s="42" t="n">
        <f aca="false">F60-J60</f>
        <v>21358405.7444203</v>
      </c>
      <c r="I60" s="42" t="n">
        <f aca="false">G60-K60</f>
        <v>20449830.0960812</v>
      </c>
      <c r="J60" s="97" t="n">
        <v>1214808.97743951</v>
      </c>
      <c r="K60" s="97" t="n">
        <v>1178364.70811632</v>
      </c>
      <c r="L60" s="42" t="n">
        <f aca="false">H60-I60</f>
        <v>908575.648339108</v>
      </c>
      <c r="M60" s="42" t="n">
        <f aca="false">J60-K60</f>
        <v>36444.26932319</v>
      </c>
      <c r="N60" s="97" t="n">
        <v>2831149.44871933</v>
      </c>
      <c r="O60" s="7"/>
      <c r="P60" s="7"/>
      <c r="Q60" s="42" t="n">
        <f aca="false">I60*5.5017049523</f>
        <v>112508931.513303</v>
      </c>
      <c r="R60" s="42"/>
      <c r="S60" s="42"/>
      <c r="T60" s="7"/>
      <c r="U60" s="7"/>
      <c r="V60" s="42" t="n">
        <f aca="false">K60*5.5017049523</f>
        <v>6483014.9502591</v>
      </c>
      <c r="W60" s="42" t="n">
        <f aca="false">M60*5.5017049523</f>
        <v>200505.617018349</v>
      </c>
      <c r="X60" s="42" t="n">
        <f aca="false">N60*5.1890047538+L60*5.5017049523</f>
        <v>19689563.0921293</v>
      </c>
      <c r="Y60" s="42" t="n">
        <f aca="false">N60*5.1890047538</f>
        <v>14690847.9481229</v>
      </c>
      <c r="Z60" s="42" t="n">
        <f aca="false">L60*5.5017049523</f>
        <v>4998715.14400645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22660856.5207259</v>
      </c>
      <c r="G61" s="97" t="n">
        <v>21711468.7972527</v>
      </c>
      <c r="H61" s="42" t="n">
        <f aca="false">F61-J61</f>
        <v>21388166.6888379</v>
      </c>
      <c r="I61" s="42" t="n">
        <f aca="false">G61-K61</f>
        <v>20476959.6603214</v>
      </c>
      <c r="J61" s="97" t="n">
        <v>1272689.83188796</v>
      </c>
      <c r="K61" s="97" t="n">
        <v>1234509.13693132</v>
      </c>
      <c r="L61" s="42" t="n">
        <f aca="false">H61-I61</f>
        <v>911207.028516557</v>
      </c>
      <c r="M61" s="42" t="n">
        <f aca="false">J61-K61</f>
        <v>38180.69495664</v>
      </c>
      <c r="N61" s="97" t="n">
        <v>2756635.27589246</v>
      </c>
      <c r="O61" s="7"/>
      <c r="P61" s="7"/>
      <c r="Q61" s="42" t="n">
        <f aca="false">I61*5.5017049523</f>
        <v>112658190.371237</v>
      </c>
      <c r="R61" s="42"/>
      <c r="S61" s="42"/>
      <c r="T61" s="7"/>
      <c r="U61" s="7"/>
      <c r="V61" s="42" t="n">
        <f aca="false">K61*5.5017049523</f>
        <v>6791905.03231464</v>
      </c>
      <c r="W61" s="42" t="n">
        <f aca="false">M61*5.5017049523</f>
        <v>210058.918525202</v>
      </c>
      <c r="X61" s="42" t="n">
        <f aca="false">N61*5.1890047538+L61*5.5017049523</f>
        <v>19317385.7724589</v>
      </c>
      <c r="Y61" s="42" t="n">
        <f aca="false">N61*5.1890047538</f>
        <v>14304193.5510988</v>
      </c>
      <c r="Z61" s="42" t="n">
        <f aca="false">L61*5.5017049523</f>
        <v>5013192.22136011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22762140.7570439</v>
      </c>
      <c r="G62" s="95" t="n">
        <v>21808162.6721453</v>
      </c>
      <c r="H62" s="35" t="n">
        <f aca="false">F62-J62</f>
        <v>21411001.3513452</v>
      </c>
      <c r="I62" s="35" t="n">
        <f aca="false">G62-K62</f>
        <v>20497557.4486176</v>
      </c>
      <c r="J62" s="95" t="n">
        <v>1351139.4056987</v>
      </c>
      <c r="K62" s="95" t="n">
        <v>1310605.22352773</v>
      </c>
      <c r="L62" s="35" t="n">
        <f aca="false">H62-I62</f>
        <v>913443.90272763</v>
      </c>
      <c r="M62" s="35" t="n">
        <f aca="false">J62-K62</f>
        <v>40534.1821709701</v>
      </c>
      <c r="N62" s="95" t="n">
        <v>3395986.11078239</v>
      </c>
      <c r="O62" s="5"/>
      <c r="P62" s="5"/>
      <c r="Q62" s="35" t="n">
        <f aca="false">I62*5.5017049523</f>
        <v>112771513.325113</v>
      </c>
      <c r="R62" s="35"/>
      <c r="S62" s="35"/>
      <c r="T62" s="5"/>
      <c r="U62" s="5"/>
      <c r="V62" s="35" t="n">
        <f aca="false">K62*5.5017049523</f>
        <v>7210563.24879276</v>
      </c>
      <c r="W62" s="35" t="n">
        <f aca="false">M62*5.5017049523</f>
        <v>223007.110787457</v>
      </c>
      <c r="X62" s="35" t="n">
        <f aca="false">N62*5.1890047538+L62*5.5017049523</f>
        <v>22647286.9159734</v>
      </c>
      <c r="Y62" s="35" t="n">
        <f aca="false">N62*5.1890047538</f>
        <v>17621788.0726886</v>
      </c>
      <c r="Z62" s="35" t="n">
        <f aca="false">L62*5.5017049523</f>
        <v>5025498.84328484</v>
      </c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22856109.4882153</v>
      </c>
      <c r="G63" s="97" t="n">
        <v>21897567.9672416</v>
      </c>
      <c r="H63" s="42" t="n">
        <f aca="false">F63-J63</f>
        <v>21455575.3351316</v>
      </c>
      <c r="I63" s="42" t="n">
        <f aca="false">G63-K63</f>
        <v>20539049.8387505</v>
      </c>
      <c r="J63" s="97" t="n">
        <v>1400534.15308366</v>
      </c>
      <c r="K63" s="97" t="n">
        <v>1358518.12849115</v>
      </c>
      <c r="L63" s="42" t="n">
        <f aca="false">H63-I63</f>
        <v>916525.49638119</v>
      </c>
      <c r="M63" s="42" t="n">
        <f aca="false">J63-K63</f>
        <v>42016.02459251</v>
      </c>
      <c r="N63" s="97" t="n">
        <v>2740008.22286699</v>
      </c>
      <c r="O63" s="7"/>
      <c r="P63" s="7"/>
      <c r="Q63" s="42" t="n">
        <f aca="false">I63*5.5017049523</f>
        <v>112999792.21339</v>
      </c>
      <c r="R63" s="42"/>
      <c r="S63" s="42"/>
      <c r="T63" s="7"/>
      <c r="U63" s="7"/>
      <c r="V63" s="42" t="n">
        <f aca="false">K63*5.5017049523</f>
        <v>7474165.91530909</v>
      </c>
      <c r="W63" s="42" t="n">
        <f aca="false">M63*5.5017049523</f>
        <v>231159.770576571</v>
      </c>
      <c r="X63" s="42" t="n">
        <f aca="false">N63*5.1890047538+L63*5.5017049523</f>
        <v>19260368.5562575</v>
      </c>
      <c r="Y63" s="42" t="n">
        <f aca="false">N63*5.1890047538</f>
        <v>14217915.6939079</v>
      </c>
      <c r="Z63" s="42" t="n">
        <f aca="false">L63*5.5017049523</f>
        <v>5042452.86234961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22968121.905528</v>
      </c>
      <c r="G64" s="97" t="n">
        <v>22003061.0646459</v>
      </c>
      <c r="H64" s="42" t="n">
        <f aca="false">F64-J64</f>
        <v>21491778.3579593</v>
      </c>
      <c r="I64" s="42" t="n">
        <f aca="false">G64-K64</f>
        <v>20571007.8235043</v>
      </c>
      <c r="J64" s="97" t="n">
        <v>1476343.54756868</v>
      </c>
      <c r="K64" s="97" t="n">
        <v>1432053.24114162</v>
      </c>
      <c r="L64" s="42" t="n">
        <f aca="false">H64-I64</f>
        <v>920770.534455042</v>
      </c>
      <c r="M64" s="42" t="n">
        <f aca="false">J64-K64</f>
        <v>44290.3064270599</v>
      </c>
      <c r="N64" s="97" t="n">
        <v>2798153.0541854</v>
      </c>
      <c r="O64" s="7"/>
      <c r="P64" s="7"/>
      <c r="Q64" s="42" t="n">
        <f aca="false">I64*5.5017049523</f>
        <v>113175615.616376</v>
      </c>
      <c r="R64" s="42"/>
      <c r="S64" s="42"/>
      <c r="T64" s="7"/>
      <c r="U64" s="7"/>
      <c r="V64" s="42" t="n">
        <f aca="false">K64*5.5017049523</f>
        <v>7878734.40874612</v>
      </c>
      <c r="W64" s="42" t="n">
        <f aca="false">M64*5.5017049523</f>
        <v>243672.19820864</v>
      </c>
      <c r="X64" s="42" t="n">
        <f aca="false">N64*5.1890047538+L64*5.5017049523</f>
        <v>19585437.3093713</v>
      </c>
      <c r="Y64" s="42" t="n">
        <f aca="false">N64*5.1890047538</f>
        <v>14519629.500028</v>
      </c>
      <c r="Z64" s="42" t="n">
        <f aca="false">L64*5.5017049523</f>
        <v>5065807.80934323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23098095.411194</v>
      </c>
      <c r="G65" s="97" t="n">
        <v>22126074.5889058</v>
      </c>
      <c r="H65" s="42" t="n">
        <f aca="false">F65-J65</f>
        <v>21531247.9559701</v>
      </c>
      <c r="I65" s="42" t="n">
        <f aca="false">G65-K65</f>
        <v>20606232.5573386</v>
      </c>
      <c r="J65" s="97" t="n">
        <v>1566847.45522392</v>
      </c>
      <c r="K65" s="97" t="n">
        <v>1519842.0315672</v>
      </c>
      <c r="L65" s="42" t="n">
        <f aca="false">H65-I65</f>
        <v>925015.39863148</v>
      </c>
      <c r="M65" s="42" t="n">
        <f aca="false">J65-K65</f>
        <v>47005.42365672</v>
      </c>
      <c r="N65" s="97" t="n">
        <v>2733624.22429118</v>
      </c>
      <c r="O65" s="7"/>
      <c r="P65" s="7"/>
      <c r="Q65" s="42" t="n">
        <f aca="false">I65*5.5017049523</f>
        <v>113369411.708955</v>
      </c>
      <c r="R65" s="42"/>
      <c r="S65" s="42"/>
      <c r="T65" s="7"/>
      <c r="U65" s="7"/>
      <c r="V65" s="42" t="n">
        <f aca="false">K65*5.5017049523</f>
        <v>8361722.43178696</v>
      </c>
      <c r="W65" s="42" t="n">
        <f aca="false">M65*5.5017049523</f>
        <v>258609.972117136</v>
      </c>
      <c r="X65" s="42" t="n">
        <f aca="false">N65*5.1890047538+L65*5.5017049523</f>
        <v>19273950.8945543</v>
      </c>
      <c r="Y65" s="42" t="n">
        <f aca="false">N65*5.1890047538</f>
        <v>14184789.0949498</v>
      </c>
      <c r="Z65" s="42" t="n">
        <f aca="false">L65*5.5017049523</f>
        <v>5089161.79960457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23319404.3334852</v>
      </c>
      <c r="G66" s="95" t="n">
        <v>22337398.5812877</v>
      </c>
      <c r="H66" s="35" t="n">
        <f aca="false">F66-J66</f>
        <v>21695143.9036933</v>
      </c>
      <c r="I66" s="35" t="n">
        <f aca="false">G66-K66</f>
        <v>20761865.9643896</v>
      </c>
      <c r="J66" s="95" t="n">
        <v>1624260.42979186</v>
      </c>
      <c r="K66" s="95" t="n">
        <v>1575532.6168981</v>
      </c>
      <c r="L66" s="35" t="n">
        <f aca="false">H66-I66</f>
        <v>933277.939303741</v>
      </c>
      <c r="M66" s="35" t="n">
        <f aca="false">J66-K66</f>
        <v>48727.8128937602</v>
      </c>
      <c r="N66" s="95" t="n">
        <v>3321651.95449265</v>
      </c>
      <c r="O66" s="5"/>
      <c r="P66" s="5"/>
      <c r="Q66" s="35" t="n">
        <f aca="false">I66*5.5017049523</f>
        <v>114225660.795271</v>
      </c>
      <c r="R66" s="35"/>
      <c r="S66" s="35"/>
      <c r="T66" s="5"/>
      <c r="U66" s="5"/>
      <c r="V66" s="35" t="n">
        <f aca="false">K66*5.5017049523</f>
        <v>8668115.60089846</v>
      </c>
      <c r="W66" s="35" t="n">
        <f aca="false">M66*5.5017049523</f>
        <v>268086.049512348</v>
      </c>
      <c r="X66" s="35" t="n">
        <f aca="false">N66*5.1890047538+L66*5.5017049523</f>
        <v>22370687.6428712</v>
      </c>
      <c r="Y66" s="35" t="n">
        <f aca="false">N66*5.1890047538</f>
        <v>17236067.7823314</v>
      </c>
      <c r="Z66" s="35" t="n">
        <f aca="false">L66*5.5017049523</f>
        <v>5134619.86053973</v>
      </c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23418670.6463417</v>
      </c>
      <c r="G67" s="97" t="n">
        <v>22431733.9061059</v>
      </c>
      <c r="H67" s="42" t="n">
        <f aca="false">F67-J67</f>
        <v>21690258.0985341</v>
      </c>
      <c r="I67" s="42" t="n">
        <f aca="false">G67-K67</f>
        <v>20755173.7347325</v>
      </c>
      <c r="J67" s="97" t="n">
        <v>1728412.5478076</v>
      </c>
      <c r="K67" s="97" t="n">
        <v>1676560.17137337</v>
      </c>
      <c r="L67" s="42" t="n">
        <f aca="false">H67-I67</f>
        <v>935084.363801573</v>
      </c>
      <c r="M67" s="42" t="n">
        <f aca="false">J67-K67</f>
        <v>51852.37643423</v>
      </c>
      <c r="N67" s="97" t="n">
        <v>2747582.61173538</v>
      </c>
      <c r="O67" s="7"/>
      <c r="P67" s="7"/>
      <c r="Q67" s="42" t="n">
        <f aca="false">I67*5.5017049523</f>
        <v>114188842.122225</v>
      </c>
      <c r="R67" s="42"/>
      <c r="S67" s="42"/>
      <c r="T67" s="7"/>
      <c r="U67" s="7"/>
      <c r="V67" s="42" t="n">
        <f aca="false">K67*5.5017049523</f>
        <v>9223939.39767381</v>
      </c>
      <c r="W67" s="42" t="n">
        <f aca="false">M67*5.5017049523</f>
        <v>285276.476216727</v>
      </c>
      <c r="X67" s="42" t="n">
        <f aca="false">N67*5.1890047538+L67*5.5017049523</f>
        <v>19401777.5088985</v>
      </c>
      <c r="Y67" s="42" t="n">
        <f aca="false">N67*5.1890047538</f>
        <v>14257219.2337531</v>
      </c>
      <c r="Z67" s="42" t="n">
        <f aca="false">L67*5.5017049523</f>
        <v>5144558.27514541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23507294.5258693</v>
      </c>
      <c r="G68" s="97" t="n">
        <v>22515835.6851614</v>
      </c>
      <c r="H68" s="42" t="n">
        <f aca="false">F68-J68</f>
        <v>21742233.1012677</v>
      </c>
      <c r="I68" s="42" t="n">
        <f aca="false">G68-K68</f>
        <v>20803726.1032978</v>
      </c>
      <c r="J68" s="97" t="n">
        <v>1765061.4246016</v>
      </c>
      <c r="K68" s="97" t="n">
        <v>1712109.58186356</v>
      </c>
      <c r="L68" s="42" t="n">
        <f aca="false">H68-I68</f>
        <v>938506.997969858</v>
      </c>
      <c r="M68" s="42" t="n">
        <f aca="false">J68-K68</f>
        <v>52951.84273804</v>
      </c>
      <c r="N68" s="97" t="n">
        <v>2695650.44973297</v>
      </c>
      <c r="O68" s="7"/>
      <c r="P68" s="7"/>
      <c r="Q68" s="42" t="n">
        <f aca="false">I68*5.5017049523</f>
        <v>114455962.928807</v>
      </c>
      <c r="R68" s="42"/>
      <c r="S68" s="42"/>
      <c r="T68" s="7"/>
      <c r="U68" s="7"/>
      <c r="V68" s="42" t="n">
        <f aca="false">K68*5.5017049523</f>
        <v>9419521.76541903</v>
      </c>
      <c r="W68" s="42" t="n">
        <f aca="false">M68*5.5017049523</f>
        <v>291325.415425286</v>
      </c>
      <c r="X68" s="42" t="n">
        <f aca="false">N68*5.1890047538+L68*5.5017049523</f>
        <v>19151131.5967465</v>
      </c>
      <c r="Y68" s="42" t="n">
        <f aca="false">N68*5.1890047538</f>
        <v>13987742.9982475</v>
      </c>
      <c r="Z68" s="42" t="n">
        <f aca="false">L68*5.5017049523</f>
        <v>5163388.59849898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23608638.07449</v>
      </c>
      <c r="G69" s="97" t="n">
        <v>22612462.3405553</v>
      </c>
      <c r="H69" s="42" t="n">
        <f aca="false">F69-J69</f>
        <v>21765245.3314321</v>
      </c>
      <c r="I69" s="42" t="n">
        <f aca="false">G69-K69</f>
        <v>20824371.3797891</v>
      </c>
      <c r="J69" s="97" t="n">
        <v>1843392.74305793</v>
      </c>
      <c r="K69" s="97" t="n">
        <v>1788090.96076619</v>
      </c>
      <c r="L69" s="42" t="n">
        <f aca="false">H69-I69</f>
        <v>940873.95164296</v>
      </c>
      <c r="M69" s="42" t="n">
        <f aca="false">J69-K69</f>
        <v>55301.78229174</v>
      </c>
      <c r="N69" s="97" t="n">
        <v>2715394.67812563</v>
      </c>
      <c r="O69" s="7"/>
      <c r="P69" s="7"/>
      <c r="Q69" s="42" t="n">
        <f aca="false">I69*5.5017049523</f>
        <v>114569547.14872</v>
      </c>
      <c r="R69" s="42"/>
      <c r="S69" s="42"/>
      <c r="T69" s="7"/>
      <c r="U69" s="7"/>
      <c r="V69" s="42" t="n">
        <f aca="false">K69*5.5017049523</f>
        <v>9837548.89401021</v>
      </c>
      <c r="W69" s="42" t="n">
        <f aca="false">M69*5.5017049523</f>
        <v>304254.089505482</v>
      </c>
      <c r="X69" s="42" t="n">
        <f aca="false">N69*5.1890047538+L69*5.5017049523</f>
        <v>19266606.7724813</v>
      </c>
      <c r="Y69" s="42" t="n">
        <f aca="false">N69*5.1890047538</f>
        <v>14090195.8932371</v>
      </c>
      <c r="Z69" s="42" t="n">
        <f aca="false">L69*5.5017049523</f>
        <v>5176410.87924415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23787947.4316815</v>
      </c>
      <c r="G70" s="95" t="n">
        <v>22783128.5240563</v>
      </c>
      <c r="H70" s="35" t="n">
        <f aca="false">F70-J70</f>
        <v>21849341.1329404</v>
      </c>
      <c r="I70" s="35" t="n">
        <f aca="false">G70-K70</f>
        <v>20902680.4142774</v>
      </c>
      <c r="J70" s="95" t="n">
        <v>1938606.29874113</v>
      </c>
      <c r="K70" s="95" t="n">
        <v>1880448.10977889</v>
      </c>
      <c r="L70" s="35" t="n">
        <f aca="false">H70-I70</f>
        <v>946660.718662959</v>
      </c>
      <c r="M70" s="35" t="n">
        <f aca="false">J70-K70</f>
        <v>58158.18896224</v>
      </c>
      <c r="N70" s="95" t="n">
        <v>3249511.9686032</v>
      </c>
      <c r="O70" s="5"/>
      <c r="P70" s="5"/>
      <c r="Q70" s="35" t="n">
        <f aca="false">I70*5.5017049523</f>
        <v>115000380.351574</v>
      </c>
      <c r="R70" s="35"/>
      <c r="S70" s="35"/>
      <c r="T70" s="5"/>
      <c r="U70" s="5"/>
      <c r="V70" s="35" t="n">
        <f aca="false">K70*5.5017049523</f>
        <v>10345670.6781137</v>
      </c>
      <c r="W70" s="35" t="n">
        <f aca="false">M70*5.5017049523</f>
        <v>319969.196230355</v>
      </c>
      <c r="X70" s="35" t="n">
        <f aca="false">N70*5.1890047538+L70*5.5017049523</f>
        <v>22069981.0166279</v>
      </c>
      <c r="Y70" s="35" t="n">
        <f aca="false">N70*5.1890047538</f>
        <v>16861733.052612</v>
      </c>
      <c r="Z70" s="35" t="n">
        <f aca="false">L70*5.5017049523</f>
        <v>5208247.96401588</v>
      </c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23857214.9321999</v>
      </c>
      <c r="G71" s="97" t="n">
        <v>22849223.082496</v>
      </c>
      <c r="H71" s="42" t="n">
        <f aca="false">F71-J71</f>
        <v>21841791.4976927</v>
      </c>
      <c r="I71" s="42" t="n">
        <f aca="false">G71-K71</f>
        <v>20894262.351024</v>
      </c>
      <c r="J71" s="97" t="n">
        <v>2015423.43450724</v>
      </c>
      <c r="K71" s="97" t="n">
        <v>1954960.73147202</v>
      </c>
      <c r="L71" s="42" t="n">
        <f aca="false">H71-I71</f>
        <v>947529.14666868</v>
      </c>
      <c r="M71" s="42" t="n">
        <f aca="false">J71-K71</f>
        <v>60462.70303522</v>
      </c>
      <c r="N71" s="97" t="n">
        <v>2669129.9862332</v>
      </c>
      <c r="O71" s="7"/>
      <c r="P71" s="7"/>
      <c r="Q71" s="42" t="n">
        <f aca="false">I71*5.5017049523</f>
        <v>114954066.651284</v>
      </c>
      <c r="R71" s="42"/>
      <c r="S71" s="42"/>
      <c r="T71" s="7"/>
      <c r="U71" s="7"/>
      <c r="V71" s="42" t="n">
        <f aca="false">K71*5.5017049523</f>
        <v>10755617.1378916</v>
      </c>
      <c r="W71" s="42" t="n">
        <f aca="false">M71*5.5017049523</f>
        <v>332647.952718314</v>
      </c>
      <c r="X71" s="42" t="n">
        <f aca="false">N71*5.1890047538+L71*5.5017049523</f>
        <v>19063153.9857499</v>
      </c>
      <c r="Y71" s="42" t="n">
        <f aca="false">N71*5.1890047538</f>
        <v>13850128.1870742</v>
      </c>
      <c r="Z71" s="42" t="n">
        <f aca="false">L71*5.5017049523</f>
        <v>5213025.79867567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23971095.1337781</v>
      </c>
      <c r="G72" s="97" t="n">
        <v>22956930.9009858</v>
      </c>
      <c r="H72" s="42" t="n">
        <f aca="false">F72-J72</f>
        <v>21902924.6696651</v>
      </c>
      <c r="I72" s="42" t="n">
        <f aca="false">G72-K72</f>
        <v>20950805.5507962</v>
      </c>
      <c r="J72" s="97" t="n">
        <v>2068170.46411298</v>
      </c>
      <c r="K72" s="97" t="n">
        <v>2006125.35018959</v>
      </c>
      <c r="L72" s="42" t="n">
        <f aca="false">H72-I72</f>
        <v>952119.11886891</v>
      </c>
      <c r="M72" s="42" t="n">
        <f aca="false">J72-K72</f>
        <v>62045.1139233902</v>
      </c>
      <c r="N72" s="97" t="n">
        <v>2666264.44702166</v>
      </c>
      <c r="O72" s="7"/>
      <c r="P72" s="7"/>
      <c r="Q72" s="42" t="n">
        <f aca="false">I72*5.5017049523</f>
        <v>115265150.65349</v>
      </c>
      <c r="R72" s="42"/>
      <c r="S72" s="42"/>
      <c r="T72" s="7"/>
      <c r="U72" s="7"/>
      <c r="V72" s="42" t="n">
        <f aca="false">K72*5.5017049523</f>
        <v>11037109.7740726</v>
      </c>
      <c r="W72" s="42" t="n">
        <f aca="false">M72*5.5017049523</f>
        <v>341353.910538333</v>
      </c>
      <c r="X72" s="42" t="n">
        <f aca="false">N72*5.1890047538+L72*5.5017049523</f>
        <v>19073537.3619439</v>
      </c>
      <c r="Y72" s="42" t="n">
        <f aca="false">N72*5.1890047538</f>
        <v>13835258.8904833</v>
      </c>
      <c r="Z72" s="42" t="n">
        <f aca="false">L72*5.5017049523</f>
        <v>5238278.47146059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24008559.7631731</v>
      </c>
      <c r="G73" s="97" t="n">
        <v>22992489.3578947</v>
      </c>
      <c r="H73" s="42" t="n">
        <f aca="false">F73-J73</f>
        <v>21877850.2119552</v>
      </c>
      <c r="I73" s="42" t="n">
        <f aca="false">G73-K73</f>
        <v>20925701.0932133</v>
      </c>
      <c r="J73" s="97" t="n">
        <v>2130709.55121791</v>
      </c>
      <c r="K73" s="97" t="n">
        <v>2066788.26468137</v>
      </c>
      <c r="L73" s="42" t="n">
        <f aca="false">H73-I73</f>
        <v>952149.118741859</v>
      </c>
      <c r="M73" s="42" t="n">
        <f aca="false">J73-K73</f>
        <v>63921.2865365399</v>
      </c>
      <c r="N73" s="97" t="n">
        <v>2675958.24505891</v>
      </c>
      <c r="O73" s="7"/>
      <c r="P73" s="7"/>
      <c r="Q73" s="42" t="n">
        <f aca="false">I73*5.5017049523</f>
        <v>115127033.334881</v>
      </c>
      <c r="R73" s="42"/>
      <c r="S73" s="42"/>
      <c r="T73" s="7"/>
      <c r="U73" s="7"/>
      <c r="V73" s="42" t="n">
        <f aca="false">K73*5.5017049523</f>
        <v>11370859.231153</v>
      </c>
      <c r="W73" s="42" t="n">
        <f aca="false">M73*5.5017049523</f>
        <v>351676.058695469</v>
      </c>
      <c r="X73" s="42" t="n">
        <f aca="false">N73*5.1890047538+L73*5.5017049523</f>
        <v>19124003.5764912</v>
      </c>
      <c r="Y73" s="42" t="n">
        <f aca="false">N73*5.1890047538</f>
        <v>13885560.054581</v>
      </c>
      <c r="Z73" s="42" t="n">
        <f aca="false">L73*5.5017049523</f>
        <v>5238443.52191016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24128301.7581035</v>
      </c>
      <c r="G74" s="95" t="n">
        <v>23106247.1795511</v>
      </c>
      <c r="H74" s="35" t="n">
        <f aca="false">F74-J74</f>
        <v>21936593.0101566</v>
      </c>
      <c r="I74" s="35" t="n">
        <f aca="false">G74-K74</f>
        <v>20980289.6940426</v>
      </c>
      <c r="J74" s="95" t="n">
        <v>2191708.74794688</v>
      </c>
      <c r="K74" s="95" t="n">
        <v>2125957.48550847</v>
      </c>
      <c r="L74" s="35" t="n">
        <f aca="false">H74-I74</f>
        <v>956303.31611399</v>
      </c>
      <c r="M74" s="35" t="n">
        <f aca="false">J74-K74</f>
        <v>65751.26243841</v>
      </c>
      <c r="N74" s="95" t="n">
        <v>3241117.38491663</v>
      </c>
      <c r="O74" s="5"/>
      <c r="P74" s="5"/>
      <c r="Q74" s="35" t="n">
        <f aca="false">I74*5.5017049523</f>
        <v>115427363.710403</v>
      </c>
      <c r="R74" s="35"/>
      <c r="S74" s="35"/>
      <c r="T74" s="5"/>
      <c r="U74" s="5"/>
      <c r="V74" s="35" t="n">
        <f aca="false">K74*5.5017049523</f>
        <v>11696390.8264012</v>
      </c>
      <c r="W74" s="35" t="n">
        <f aca="false">M74*5.5017049523</f>
        <v>361744.046177377</v>
      </c>
      <c r="X74" s="35" t="n">
        <f aca="false">N74*5.1890047538+L74*5.5017049523</f>
        <v>22079472.2081215</v>
      </c>
      <c r="Y74" s="35" t="n">
        <f aca="false">N74*5.1890047538</f>
        <v>16818173.5179562</v>
      </c>
      <c r="Z74" s="35" t="n">
        <f aca="false">L74*5.5017049523</f>
        <v>5261298.69016525</v>
      </c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24232788.5316276</v>
      </c>
      <c r="G75" s="97" t="n">
        <v>23205768.1149322</v>
      </c>
      <c r="H75" s="42" t="n">
        <f aca="false">F75-J75</f>
        <v>21988872.6154756</v>
      </c>
      <c r="I75" s="42" t="n">
        <f aca="false">G75-K75</f>
        <v>21029169.6762647</v>
      </c>
      <c r="J75" s="97" t="n">
        <v>2243915.91615203</v>
      </c>
      <c r="K75" s="97" t="n">
        <v>2176598.43866747</v>
      </c>
      <c r="L75" s="42" t="n">
        <f aca="false">H75-I75</f>
        <v>959702.939210836</v>
      </c>
      <c r="M75" s="42" t="n">
        <f aca="false">J75-K75</f>
        <v>67317.4774845601</v>
      </c>
      <c r="N75" s="97" t="n">
        <v>2683809.88002971</v>
      </c>
      <c r="O75" s="7"/>
      <c r="P75" s="7"/>
      <c r="Q75" s="42" t="n">
        <f aca="false">I75*5.5017049523</f>
        <v>115696286.950663</v>
      </c>
      <c r="R75" s="42"/>
      <c r="S75" s="42"/>
      <c r="T75" s="7"/>
      <c r="U75" s="7"/>
      <c r="V75" s="42" t="n">
        <f aca="false">K75*5.5017049523</f>
        <v>11975002.4091853</v>
      </c>
      <c r="W75" s="42" t="n">
        <f aca="false">M75*5.5017049523</f>
        <v>370360.899253148</v>
      </c>
      <c r="X75" s="42" t="n">
        <f aca="false">N75*5.1890047538+L75*5.5017049523</f>
        <v>19206304.6391627</v>
      </c>
      <c r="Y75" s="42" t="n">
        <f aca="false">N75*5.1890047538</f>
        <v>13926302.2257696</v>
      </c>
      <c r="Z75" s="42" t="n">
        <f aca="false">L75*5.5017049523</f>
        <v>5280002.41339312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24375237.6607884</v>
      </c>
      <c r="G76" s="97" t="n">
        <v>23340204.383151</v>
      </c>
      <c r="H76" s="42" t="n">
        <f aca="false">F76-J76</f>
        <v>22073104.1195047</v>
      </c>
      <c r="I76" s="42" t="n">
        <f aca="false">G76-K76</f>
        <v>21107134.8481058</v>
      </c>
      <c r="J76" s="97" t="n">
        <v>2302133.5412837</v>
      </c>
      <c r="K76" s="97" t="n">
        <v>2233069.53504519</v>
      </c>
      <c r="L76" s="42" t="n">
        <f aca="false">H76-I76</f>
        <v>965969.271398887</v>
      </c>
      <c r="M76" s="42" t="n">
        <f aca="false">J76-K76</f>
        <v>69064.0062385104</v>
      </c>
      <c r="N76" s="97" t="n">
        <v>2626883.80054274</v>
      </c>
      <c r="O76" s="7"/>
      <c r="P76" s="7"/>
      <c r="Q76" s="42" t="n">
        <f aca="false">I76*5.5017049523</f>
        <v>116125228.322688</v>
      </c>
      <c r="R76" s="42"/>
      <c r="S76" s="42"/>
      <c r="T76" s="7"/>
      <c r="U76" s="7"/>
      <c r="V76" s="42" t="n">
        <f aca="false">K76*5.5017049523</f>
        <v>12285689.7197884</v>
      </c>
      <c r="W76" s="42" t="n">
        <f aca="false">M76*5.5017049523</f>
        <v>379969.785148091</v>
      </c>
      <c r="X76" s="42" t="n">
        <f aca="false">N76*5.1890047538+L76*5.5017049523</f>
        <v>18945390.4529214</v>
      </c>
      <c r="Y76" s="42" t="n">
        <f aca="false">N76*5.1890047538</f>
        <v>13630912.5286965</v>
      </c>
      <c r="Z76" s="42" t="n">
        <f aca="false">L76*5.5017049523</f>
        <v>5314477.92422488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24514015.0095883</v>
      </c>
      <c r="G77" s="97" t="n">
        <v>23471247.0042254</v>
      </c>
      <c r="H77" s="42" t="n">
        <f aca="false">F77-J77</f>
        <v>22207788.8047344</v>
      </c>
      <c r="I77" s="42" t="n">
        <f aca="false">G77-K77</f>
        <v>21234207.5855172</v>
      </c>
      <c r="J77" s="97" t="n">
        <v>2306226.20485385</v>
      </c>
      <c r="K77" s="97" t="n">
        <v>2237039.41870823</v>
      </c>
      <c r="L77" s="42" t="n">
        <f aca="false">H77-I77</f>
        <v>973581.219217282</v>
      </c>
      <c r="M77" s="42" t="n">
        <f aca="false">J77-K77</f>
        <v>69186.7861456201</v>
      </c>
      <c r="N77" s="97" t="n">
        <v>2640916.59631619</v>
      </c>
      <c r="O77" s="7"/>
      <c r="P77" s="7"/>
      <c r="Q77" s="42" t="n">
        <f aca="false">I77*5.5017049523</f>
        <v>116824345.031406</v>
      </c>
      <c r="R77" s="42"/>
      <c r="S77" s="42"/>
      <c r="T77" s="7"/>
      <c r="U77" s="7"/>
      <c r="V77" s="42" t="n">
        <f aca="false">K77*5.5017049523</f>
        <v>12307530.8483974</v>
      </c>
      <c r="W77" s="42" t="n">
        <f aca="false">M77*5.5017049523</f>
        <v>380645.283971079</v>
      </c>
      <c r="X77" s="42" t="n">
        <f aca="false">N77*5.1890047538+L77*5.5017049523</f>
        <v>19060085.387908</v>
      </c>
      <c r="Y77" s="42" t="n">
        <f aca="false">N77*5.1890047538</f>
        <v>13703728.772674</v>
      </c>
      <c r="Z77" s="42" t="n">
        <f aca="false">L77*5.5017049523</f>
        <v>5356356.61523399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24591253.1810914</v>
      </c>
      <c r="G78" s="95" t="n">
        <v>23545146.2305936</v>
      </c>
      <c r="H78" s="35" t="n">
        <f aca="false">F78-J78</f>
        <v>22215438.8417021</v>
      </c>
      <c r="I78" s="35" t="n">
        <f aca="false">G78-K78</f>
        <v>21240606.321386</v>
      </c>
      <c r="J78" s="95" t="n">
        <v>2375814.33938927</v>
      </c>
      <c r="K78" s="95" t="n">
        <v>2304539.90920759</v>
      </c>
      <c r="L78" s="35" t="n">
        <f aca="false">H78-I78</f>
        <v>974832.520316124</v>
      </c>
      <c r="M78" s="35" t="n">
        <f aca="false">J78-K78</f>
        <v>71274.4301816803</v>
      </c>
      <c r="N78" s="95" t="n">
        <v>3252466.35846247</v>
      </c>
      <c r="O78" s="5"/>
      <c r="P78" s="5"/>
      <c r="Q78" s="35" t="n">
        <f aca="false">I78*5.5017049523</f>
        <v>116859548.988224</v>
      </c>
      <c r="R78" s="35"/>
      <c r="S78" s="35"/>
      <c r="T78" s="5"/>
      <c r="U78" s="5"/>
      <c r="V78" s="35" t="n">
        <f aca="false">K78*5.5017049523</f>
        <v>12678898.6312604</v>
      </c>
      <c r="W78" s="35" t="n">
        <f aca="false">M78*5.5017049523</f>
        <v>392130.885502911</v>
      </c>
      <c r="X78" s="35" t="n">
        <f aca="false">N78*5.1890047538+L78*5.5017049523</f>
        <v>22240304.3003226</v>
      </c>
      <c r="Y78" s="35" t="n">
        <f aca="false">N78*5.1890047538</f>
        <v>16877063.3956363</v>
      </c>
      <c r="Z78" s="35" t="n">
        <f aca="false">L78*5.5017049523</f>
        <v>5363240.90468631</v>
      </c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24701392.700904</v>
      </c>
      <c r="G79" s="97" t="n">
        <v>23649676.514505</v>
      </c>
      <c r="H79" s="42" t="n">
        <f aca="false">F79-J79</f>
        <v>22265743.7229499</v>
      </c>
      <c r="I79" s="42" t="n">
        <f aca="false">G79-K79</f>
        <v>21287097.0058895</v>
      </c>
      <c r="J79" s="97" t="n">
        <v>2435648.97795412</v>
      </c>
      <c r="K79" s="97" t="n">
        <v>2362579.5086155</v>
      </c>
      <c r="L79" s="42" t="n">
        <f aca="false">H79-I79</f>
        <v>978646.717060383</v>
      </c>
      <c r="M79" s="42" t="n">
        <f aca="false">J79-K79</f>
        <v>73069.4693386201</v>
      </c>
      <c r="N79" s="97" t="n">
        <v>2633828.60465653</v>
      </c>
      <c r="O79" s="7"/>
      <c r="P79" s="7"/>
      <c r="Q79" s="42" t="n">
        <f aca="false">I79*5.5017049523</f>
        <v>117115327.017393</v>
      </c>
      <c r="R79" s="42"/>
      <c r="S79" s="42"/>
      <c r="T79" s="7"/>
      <c r="U79" s="7"/>
      <c r="V79" s="42" t="n">
        <f aca="false">K79*5.5017049523</f>
        <v>12998215.3827524</v>
      </c>
      <c r="W79" s="42" t="n">
        <f aca="false">M79*5.5017049523</f>
        <v>402006.661322219</v>
      </c>
      <c r="X79" s="42" t="n">
        <f aca="false">N79*5.1890047538+L79*5.5017049523</f>
        <v>19051174.6400604</v>
      </c>
      <c r="Y79" s="42" t="n">
        <f aca="false">N79*5.1890047538</f>
        <v>13666949.1502572</v>
      </c>
      <c r="Z79" s="42" t="n">
        <f aca="false">L79*5.5017049523</f>
        <v>5384225.48980325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24776620.319289</v>
      </c>
      <c r="G80" s="97" t="n">
        <v>23720501.8573994</v>
      </c>
      <c r="H80" s="42" t="n">
        <f aca="false">F80-J80</f>
        <v>22297204.0063589</v>
      </c>
      <c r="I80" s="42" t="n">
        <f aca="false">G80-K80</f>
        <v>21315468.0338572</v>
      </c>
      <c r="J80" s="97" t="n">
        <v>2479416.31293013</v>
      </c>
      <c r="K80" s="97" t="n">
        <v>2405033.82354223</v>
      </c>
      <c r="L80" s="42" t="n">
        <f aca="false">H80-I80</f>
        <v>981735.972501699</v>
      </c>
      <c r="M80" s="42" t="n">
        <f aca="false">J80-K80</f>
        <v>74382.4893879001</v>
      </c>
      <c r="N80" s="97" t="n">
        <v>2712019.46830914</v>
      </c>
      <c r="O80" s="7"/>
      <c r="P80" s="7"/>
      <c r="Q80" s="42" t="n">
        <f aca="false">I80*5.5017049523</f>
        <v>117271416.042464</v>
      </c>
      <c r="R80" s="42"/>
      <c r="S80" s="42"/>
      <c r="T80" s="7"/>
      <c r="U80" s="7"/>
      <c r="V80" s="42" t="n">
        <f aca="false">K80*5.5017049523</f>
        <v>13231786.4974313</v>
      </c>
      <c r="W80" s="42" t="n">
        <f aca="false">M80*5.5017049523</f>
        <v>409230.510229812</v>
      </c>
      <c r="X80" s="42" t="n">
        <f aca="false">N80*5.1890047538+L80*5.5017049523</f>
        <v>19473903.5752179</v>
      </c>
      <c r="Y80" s="42" t="n">
        <f aca="false">N80*5.1890047538</f>
        <v>14072681.9134543</v>
      </c>
      <c r="Z80" s="42" t="n">
        <f aca="false">L80*5.5017049523</f>
        <v>5401221.66176365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24920147.5918512</v>
      </c>
      <c r="G81" s="97" t="n">
        <v>23857765.070024</v>
      </c>
      <c r="H81" s="42" t="n">
        <f aca="false">F81-J81</f>
        <v>22330275.6363613</v>
      </c>
      <c r="I81" s="42" t="n">
        <f aca="false">G81-K81</f>
        <v>21345589.2731988</v>
      </c>
      <c r="J81" s="97" t="n">
        <v>2589871.95548985</v>
      </c>
      <c r="K81" s="97" t="n">
        <v>2512175.79682515</v>
      </c>
      <c r="L81" s="42" t="n">
        <f aca="false">H81-I81</f>
        <v>984686.363162499</v>
      </c>
      <c r="M81" s="42" t="n">
        <f aca="false">J81-K81</f>
        <v>77696.1586647001</v>
      </c>
      <c r="N81" s="97" t="n">
        <v>2670147.83513572</v>
      </c>
      <c r="O81" s="7"/>
      <c r="P81" s="7"/>
      <c r="Q81" s="42" t="n">
        <f aca="false">I81*5.5017049523</f>
        <v>117437134.21412</v>
      </c>
      <c r="R81" s="42"/>
      <c r="S81" s="42"/>
      <c r="T81" s="7"/>
      <c r="U81" s="7"/>
      <c r="V81" s="42" t="n">
        <f aca="false">K81*5.5017049523</f>
        <v>13821250.0224411</v>
      </c>
      <c r="W81" s="42" t="n">
        <f aca="false">M81*5.5017049523</f>
        <v>427461.340900267</v>
      </c>
      <c r="X81" s="42" t="n">
        <f aca="false">N81*5.1890047538+L81*5.5017049523</f>
        <v>19272863.6505414</v>
      </c>
      <c r="Y81" s="42" t="n">
        <f aca="false">N81*5.1890047538</f>
        <v>13855409.809868</v>
      </c>
      <c r="Z81" s="42" t="n">
        <f aca="false">L81*5.5017049523</f>
        <v>5417453.8406734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25043454.9424306</v>
      </c>
      <c r="G82" s="95" t="n">
        <v>23975849.6442326</v>
      </c>
      <c r="H82" s="35" t="n">
        <f aca="false">F82-J82</f>
        <v>22373336.4458966</v>
      </c>
      <c r="I82" s="35" t="n">
        <f aca="false">G82-K82</f>
        <v>21385834.7025947</v>
      </c>
      <c r="J82" s="95" t="n">
        <v>2670118.49653396</v>
      </c>
      <c r="K82" s="95" t="n">
        <v>2590014.94163794</v>
      </c>
      <c r="L82" s="35" t="n">
        <f aca="false">H82-I82</f>
        <v>987501.74330198</v>
      </c>
      <c r="M82" s="35" t="n">
        <f aca="false">J82-K82</f>
        <v>80103.5548960203</v>
      </c>
      <c r="N82" s="95" t="n">
        <v>3228120.43853086</v>
      </c>
      <c r="O82" s="5"/>
      <c r="P82" s="5"/>
      <c r="Q82" s="35" t="n">
        <f aca="false">I82*5.5017049523</f>
        <v>117658552.692334</v>
      </c>
      <c r="R82" s="35"/>
      <c r="S82" s="35"/>
      <c r="T82" s="5"/>
      <c r="U82" s="5"/>
      <c r="V82" s="35" t="n">
        <f aca="false">K82*5.5017049523</f>
        <v>14249498.0309404</v>
      </c>
      <c r="W82" s="35" t="n">
        <f aca="false">M82*5.5017049523</f>
        <v>440706.12466827</v>
      </c>
      <c r="X82" s="35" t="n">
        <f aca="false">N82*5.1890047538+L82*5.5017049523</f>
        <v>22183675.532905</v>
      </c>
      <c r="Y82" s="35" t="n">
        <f aca="false">N82*5.1890047538</f>
        <v>16750732.3013756</v>
      </c>
      <c r="Z82" s="35" t="n">
        <f aca="false">L82*5.5017049523</f>
        <v>5432943.23152939</v>
      </c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25043064.1668313</v>
      </c>
      <c r="G83" s="97" t="n">
        <v>23975134.8196352</v>
      </c>
      <c r="H83" s="42" t="n">
        <f aca="false">F83-J83</f>
        <v>22350603.1206188</v>
      </c>
      <c r="I83" s="42" t="n">
        <f aca="false">G83-K83</f>
        <v>21363447.6048091</v>
      </c>
      <c r="J83" s="97" t="n">
        <v>2692461.04621247</v>
      </c>
      <c r="K83" s="97" t="n">
        <v>2611687.21482609</v>
      </c>
      <c r="L83" s="42" t="n">
        <f aca="false">H83-I83</f>
        <v>987155.515809715</v>
      </c>
      <c r="M83" s="42" t="n">
        <f aca="false">J83-K83</f>
        <v>80773.8313863804</v>
      </c>
      <c r="N83" s="97" t="n">
        <v>2605971.04653203</v>
      </c>
      <c r="O83" s="7"/>
      <c r="P83" s="7"/>
      <c r="Q83" s="42" t="n">
        <f aca="false">I83*5.5017049523</f>
        <v>117535385.48558</v>
      </c>
      <c r="R83" s="42"/>
      <c r="S83" s="42"/>
      <c r="T83" s="7"/>
      <c r="U83" s="7"/>
      <c r="V83" s="42" t="n">
        <f aca="false">K83*5.5017049523</f>
        <v>14368732.4836673</v>
      </c>
      <c r="W83" s="42" t="n">
        <f aca="false">M83*5.5017049523</f>
        <v>444393.788154694</v>
      </c>
      <c r="X83" s="42" t="n">
        <f aca="false">N83*5.1890047538+L83*5.5017049523</f>
        <v>18953434.5387404</v>
      </c>
      <c r="Y83" s="42" t="n">
        <f aca="false">N83*5.1890047538</f>
        <v>13522396.1487199</v>
      </c>
      <c r="Z83" s="42" t="n">
        <f aca="false">L83*5.5017049523</f>
        <v>5431038.39002057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25176957.2768121</v>
      </c>
      <c r="G84" s="97" t="n">
        <v>24102584.0571119</v>
      </c>
      <c r="H84" s="42" t="n">
        <f aca="false">F84-J84</f>
        <v>22402121.0931761</v>
      </c>
      <c r="I84" s="42" t="n">
        <f aca="false">G84-K84</f>
        <v>21410992.9589849</v>
      </c>
      <c r="J84" s="97" t="n">
        <v>2774836.18363603</v>
      </c>
      <c r="K84" s="97" t="n">
        <v>2691591.09812695</v>
      </c>
      <c r="L84" s="42" t="n">
        <f aca="false">H84-I84</f>
        <v>991128.134191118</v>
      </c>
      <c r="M84" s="42" t="n">
        <f aca="false">J84-K84</f>
        <v>83245.08550908</v>
      </c>
      <c r="N84" s="97" t="n">
        <v>2543065.56413767</v>
      </c>
      <c r="O84" s="7"/>
      <c r="P84" s="7"/>
      <c r="Q84" s="42" t="n">
        <f aca="false">I84*5.5017049523</f>
        <v>117796965.996108</v>
      </c>
      <c r="R84" s="42"/>
      <c r="S84" s="42"/>
      <c r="T84" s="7"/>
      <c r="U84" s="7"/>
      <c r="V84" s="42" t="n">
        <f aca="false">K84*5.5017049523</f>
        <v>14808340.0741316</v>
      </c>
      <c r="W84" s="42" t="n">
        <f aca="false">M84*5.5017049523</f>
        <v>457989.899199942</v>
      </c>
      <c r="X84" s="42" t="n">
        <f aca="false">N84*5.1890047538+L84*5.5017049523</f>
        <v>18648873.8657786</v>
      </c>
      <c r="Y84" s="42" t="n">
        <f aca="false">N84*5.1890047538</f>
        <v>13195979.3015355</v>
      </c>
      <c r="Z84" s="42" t="n">
        <f aca="false">L84*5.5017049523</f>
        <v>5452894.56424313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25274222.676984</v>
      </c>
      <c r="G85" s="97" t="n">
        <v>24195437.5937235</v>
      </c>
      <c r="H85" s="42" t="n">
        <f aca="false">F85-J85</f>
        <v>22465480.6266226</v>
      </c>
      <c r="I85" s="42" t="n">
        <f aca="false">G85-K85</f>
        <v>21470957.804873</v>
      </c>
      <c r="J85" s="97" t="n">
        <v>2808742.05036135</v>
      </c>
      <c r="K85" s="97" t="n">
        <v>2724479.78885051</v>
      </c>
      <c r="L85" s="42" t="n">
        <f aca="false">H85-I85</f>
        <v>994522.821749661</v>
      </c>
      <c r="M85" s="42" t="n">
        <f aca="false">J85-K85</f>
        <v>84262.2615108401</v>
      </c>
      <c r="N85" s="97" t="n">
        <v>2549494.05065788</v>
      </c>
      <c r="O85" s="7"/>
      <c r="P85" s="7"/>
      <c r="Q85" s="42" t="n">
        <f aca="false">I85*5.5017049523</f>
        <v>118126874.885694</v>
      </c>
      <c r="R85" s="42"/>
      <c r="S85" s="42"/>
      <c r="T85" s="7"/>
      <c r="U85" s="7"/>
      <c r="V85" s="42" t="n">
        <f aca="false">K85*5.5017049523</f>
        <v>14989283.9467601</v>
      </c>
      <c r="W85" s="42" t="n">
        <f aca="false">M85*5.5017049523</f>
        <v>463586.101446187</v>
      </c>
      <c r="X85" s="42" t="n">
        <f aca="false">N85*5.1890047538+L85*5.5017049523</f>
        <v>18700907.882244</v>
      </c>
      <c r="Y85" s="42" t="n">
        <f aca="false">N85*5.1890047538</f>
        <v>13229336.7486486</v>
      </c>
      <c r="Z85" s="42" t="n">
        <f aca="false">L85*5.5017049523</f>
        <v>5471571.13359548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25346368.2234889</v>
      </c>
      <c r="G86" s="95" t="n">
        <v>24264783.9085073</v>
      </c>
      <c r="H86" s="35" t="n">
        <f aca="false">F86-J86</f>
        <v>22439985.8119103</v>
      </c>
      <c r="I86" s="35" t="n">
        <f aca="false">G86-K86</f>
        <v>21445592.969276</v>
      </c>
      <c r="J86" s="95" t="n">
        <v>2906382.41157861</v>
      </c>
      <c r="K86" s="95" t="n">
        <v>2819190.93923125</v>
      </c>
      <c r="L86" s="35" t="n">
        <f aca="false">H86-I86</f>
        <v>994392.842634242</v>
      </c>
      <c r="M86" s="35" t="n">
        <f aca="false">J86-K86</f>
        <v>87191.4723473601</v>
      </c>
      <c r="N86" s="95" t="n">
        <v>3194265.76516454</v>
      </c>
      <c r="O86" s="5"/>
      <c r="P86" s="5"/>
      <c r="Q86" s="35" t="n">
        <f aca="false">I86*5.5017049523</f>
        <v>117987325.044076</v>
      </c>
      <c r="R86" s="35"/>
      <c r="S86" s="35"/>
      <c r="T86" s="5"/>
      <c r="U86" s="5"/>
      <c r="V86" s="35" t="n">
        <f aca="false">K86*5.5017049523</f>
        <v>15510356.7518479</v>
      </c>
      <c r="W86" s="35" t="n">
        <f aca="false">M86*5.5017049523</f>
        <v>479701.7552118</v>
      </c>
      <c r="X86" s="35" t="n">
        <f aca="false">N86*5.1890047538+L86*5.5017049523</f>
        <v>22045916.2671919</v>
      </c>
      <c r="Y86" s="35" t="n">
        <f aca="false">N86*5.1890047538</f>
        <v>16575060.2403394</v>
      </c>
      <c r="Z86" s="35" t="n">
        <f aca="false">L86*5.5017049523</f>
        <v>5470856.02685248</v>
      </c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25395828.2879347</v>
      </c>
      <c r="G87" s="97" t="n">
        <v>24311935.1192622</v>
      </c>
      <c r="H87" s="42" t="n">
        <f aca="false">F87-J87</f>
        <v>22470548.156567</v>
      </c>
      <c r="I87" s="42" t="n">
        <f aca="false">G87-K87</f>
        <v>21474413.3918356</v>
      </c>
      <c r="J87" s="97" t="n">
        <v>2925280.13136766</v>
      </c>
      <c r="K87" s="97" t="n">
        <v>2837521.72742663</v>
      </c>
      <c r="L87" s="42" t="n">
        <f aca="false">H87-I87</f>
        <v>996134.764731467</v>
      </c>
      <c r="M87" s="42" t="n">
        <f aca="false">J87-K87</f>
        <v>87758.4039410302</v>
      </c>
      <c r="N87" s="97" t="n">
        <v>2647360.32870499</v>
      </c>
      <c r="O87" s="7"/>
      <c r="P87" s="7"/>
      <c r="Q87" s="42" t="n">
        <f aca="false">I87*5.5017049523</f>
        <v>118145886.505599</v>
      </c>
      <c r="R87" s="42"/>
      <c r="S87" s="42"/>
      <c r="T87" s="7"/>
      <c r="U87" s="7"/>
      <c r="V87" s="42" t="n">
        <f aca="false">K87*5.5017049523</f>
        <v>15611207.3400419</v>
      </c>
      <c r="W87" s="42" t="n">
        <f aca="false">M87*5.5017049523</f>
        <v>482820.845568309</v>
      </c>
      <c r="X87" s="42" t="n">
        <f aca="false">N87*5.1890047538+L87*5.5017049523</f>
        <v>19217604.898953</v>
      </c>
      <c r="Y87" s="42" t="n">
        <f aca="false">N87*5.1890047538</f>
        <v>13737165.3306717</v>
      </c>
      <c r="Z87" s="42" t="n">
        <f aca="false">L87*5.5017049523</f>
        <v>5480439.56828131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25492584.790055</v>
      </c>
      <c r="G88" s="97" t="n">
        <v>24404649.880426</v>
      </c>
      <c r="H88" s="42" t="n">
        <f aca="false">F88-J88</f>
        <v>22518727.415709</v>
      </c>
      <c r="I88" s="42" t="n">
        <f aca="false">G88-K88</f>
        <v>21520008.2273104</v>
      </c>
      <c r="J88" s="97" t="n">
        <v>2973857.37434602</v>
      </c>
      <c r="K88" s="97" t="n">
        <v>2884641.65311564</v>
      </c>
      <c r="L88" s="42" t="n">
        <f aca="false">H88-I88</f>
        <v>998719.188398618</v>
      </c>
      <c r="M88" s="42" t="n">
        <f aca="false">J88-K88</f>
        <v>89215.7212303802</v>
      </c>
      <c r="N88" s="97" t="n">
        <v>2602255.46291786</v>
      </c>
      <c r="O88" s="7"/>
      <c r="P88" s="7"/>
      <c r="Q88" s="42" t="n">
        <f aca="false">I88*5.5017049523</f>
        <v>118396735.83773</v>
      </c>
      <c r="R88" s="42"/>
      <c r="S88" s="42"/>
      <c r="T88" s="7"/>
      <c r="U88" s="7"/>
      <c r="V88" s="42" t="n">
        <f aca="false">K88*5.5017049523</f>
        <v>15870447.2685572</v>
      </c>
      <c r="W88" s="42" t="n">
        <f aca="false">M88*5.5017049523</f>
        <v>490838.575316199</v>
      </c>
      <c r="X88" s="42" t="n">
        <f aca="false">N88*5.1890047538+L88*5.5017049523</f>
        <v>18997774.2724525</v>
      </c>
      <c r="Y88" s="42" t="n">
        <f aca="false">N88*5.1890047538</f>
        <v>13503115.9676828</v>
      </c>
      <c r="Z88" s="42" t="n">
        <f aca="false">L88*5.5017049523</f>
        <v>5494658.30476971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25561622.5153178</v>
      </c>
      <c r="G89" s="97" t="n">
        <v>24470221.6694275</v>
      </c>
      <c r="H89" s="42" t="n">
        <f aca="false">F89-J89</f>
        <v>22544653.3519822</v>
      </c>
      <c r="I89" s="42" t="n">
        <f aca="false">G89-K89</f>
        <v>21543761.580992</v>
      </c>
      <c r="J89" s="97" t="n">
        <v>3016969.16333561</v>
      </c>
      <c r="K89" s="97" t="n">
        <v>2926460.08843554</v>
      </c>
      <c r="L89" s="42" t="n">
        <f aca="false">H89-I89</f>
        <v>1000891.77099023</v>
      </c>
      <c r="M89" s="42" t="n">
        <f aca="false">J89-K89</f>
        <v>90509.0749000702</v>
      </c>
      <c r="N89" s="97" t="n">
        <v>2601035.31941183</v>
      </c>
      <c r="O89" s="7"/>
      <c r="P89" s="7"/>
      <c r="Q89" s="42" t="n">
        <f aca="false">I89*5.5017049523</f>
        <v>118527419.781314</v>
      </c>
      <c r="R89" s="42"/>
      <c r="S89" s="42"/>
      <c r="T89" s="7"/>
      <c r="U89" s="7"/>
      <c r="V89" s="42" t="n">
        <f aca="false">K89*5.5017049523</f>
        <v>16100519.9612541</v>
      </c>
      <c r="W89" s="42" t="n">
        <f aca="false">M89*5.5017049523</f>
        <v>497954.225605808</v>
      </c>
      <c r="X89" s="42" t="n">
        <f aca="false">N89*5.1890047538+L89*5.5017049523</f>
        <v>19003395.850403</v>
      </c>
      <c r="Y89" s="42" t="n">
        <f aca="false">N89*5.1890047538</f>
        <v>13496784.6372297</v>
      </c>
      <c r="Z89" s="42" t="n">
        <f aca="false">L89*5.5017049523</f>
        <v>5506611.21317327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25628596.8420625</v>
      </c>
      <c r="G90" s="95" t="n">
        <v>24534316.4552861</v>
      </c>
      <c r="H90" s="35" t="n">
        <f aca="false">F90-J90</f>
        <v>22548242.808761</v>
      </c>
      <c r="I90" s="35" t="n">
        <f aca="false">G90-K90</f>
        <v>21546373.0429837</v>
      </c>
      <c r="J90" s="95" t="n">
        <v>3080354.03330145</v>
      </c>
      <c r="K90" s="95" t="n">
        <v>2987943.4123024</v>
      </c>
      <c r="L90" s="35" t="n">
        <f aca="false">H90-I90</f>
        <v>1001869.76577735</v>
      </c>
      <c r="M90" s="35" t="n">
        <f aca="false">J90-K90</f>
        <v>92410.6209990499</v>
      </c>
      <c r="N90" s="95" t="n">
        <v>3041556.33741079</v>
      </c>
      <c r="O90" s="5"/>
      <c r="P90" s="5"/>
      <c r="Q90" s="35" t="n">
        <f aca="false">I90*5.5017049523</f>
        <v>118541787.274687</v>
      </c>
      <c r="R90" s="35"/>
      <c r="S90" s="35"/>
      <c r="T90" s="5"/>
      <c r="U90" s="5"/>
      <c r="V90" s="35" t="n">
        <f aca="false">K90*5.5017049523</f>
        <v>16438783.0686563</v>
      </c>
      <c r="W90" s="35" t="n">
        <f aca="false">M90*5.5017049523</f>
        <v>508415.971195591</v>
      </c>
      <c r="X90" s="35" t="n">
        <f aca="false">N90*5.1890047538+L90*5.5017049523</f>
        <v>21294642.145712</v>
      </c>
      <c r="Y90" s="35" t="n">
        <f aca="false">N90*5.1890047538</f>
        <v>15782650.2937751</v>
      </c>
      <c r="Z90" s="35" t="n">
        <f aca="false">L90*5.5017049523</f>
        <v>5511991.85193688</v>
      </c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25687801.4098027</v>
      </c>
      <c r="G91" s="97" t="n">
        <v>24591676.2006584</v>
      </c>
      <c r="H91" s="42" t="n">
        <f aca="false">F91-J91</f>
        <v>22529707.334817</v>
      </c>
      <c r="I91" s="42" t="n">
        <f aca="false">G91-K91</f>
        <v>21528324.9479223</v>
      </c>
      <c r="J91" s="97" t="n">
        <v>3158094.0749857</v>
      </c>
      <c r="K91" s="97" t="n">
        <v>3063351.25273613</v>
      </c>
      <c r="L91" s="42" t="n">
        <f aca="false">H91-I91</f>
        <v>1001382.38689473</v>
      </c>
      <c r="M91" s="42" t="n">
        <f aca="false">J91-K91</f>
        <v>94742.8222495704</v>
      </c>
      <c r="N91" s="97" t="n">
        <v>2520359.40694959</v>
      </c>
      <c r="O91" s="7"/>
      <c r="P91" s="7"/>
      <c r="Q91" s="42" t="n">
        <f aca="false">I91*5.5017049523</f>
        <v>118442491.980708</v>
      </c>
      <c r="R91" s="42"/>
      <c r="S91" s="42"/>
      <c r="T91" s="7"/>
      <c r="U91" s="7"/>
      <c r="V91" s="42" t="n">
        <f aca="false">K91*5.5017049523</f>
        <v>16853654.7578128</v>
      </c>
      <c r="W91" s="42" t="n">
        <f aca="false">M91*5.5017049523</f>
        <v>521247.05436534</v>
      </c>
      <c r="X91" s="42" t="n">
        <f aca="false">N91*5.1890047538+L91*5.5017049523</f>
        <v>18587467.3810707</v>
      </c>
      <c r="Y91" s="42" t="n">
        <f aca="false">N91*5.1890047538</f>
        <v>13078156.943946</v>
      </c>
      <c r="Z91" s="42" t="n">
        <f aca="false">L91*5.5017049523</f>
        <v>5509310.43712473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25759597.3328167</v>
      </c>
      <c r="G92" s="97" t="n">
        <v>24659911.8721758</v>
      </c>
      <c r="H92" s="42" t="n">
        <f aca="false">F92-J92</f>
        <v>22562563.8262374</v>
      </c>
      <c r="I92" s="42" t="n">
        <f aca="false">G92-K92</f>
        <v>21558789.3707938</v>
      </c>
      <c r="J92" s="97" t="n">
        <v>3197033.50657934</v>
      </c>
      <c r="K92" s="97" t="n">
        <v>3101122.50138196</v>
      </c>
      <c r="L92" s="42" t="n">
        <f aca="false">H92-I92</f>
        <v>1003774.45544352</v>
      </c>
      <c r="M92" s="42" t="n">
        <f aca="false">J92-K92</f>
        <v>95911.0051973797</v>
      </c>
      <c r="N92" s="97" t="n">
        <v>2497690.01688835</v>
      </c>
      <c r="O92" s="7"/>
      <c r="P92" s="7"/>
      <c r="Q92" s="42" t="n">
        <f aca="false">I92*5.5017049523</f>
        <v>118610098.246889</v>
      </c>
      <c r="R92" s="42"/>
      <c r="S92" s="42"/>
      <c r="T92" s="7"/>
      <c r="U92" s="7"/>
      <c r="V92" s="42" t="n">
        <f aca="false">K92*5.5017049523</f>
        <v>17061461.0235421</v>
      </c>
      <c r="W92" s="42" t="n">
        <f aca="false">M92*5.5017049523</f>
        <v>527674.052274495</v>
      </c>
      <c r="X92" s="42" t="n">
        <f aca="false">N92*5.1890047538+L92*5.5017049523</f>
        <v>18482996.2636583</v>
      </c>
      <c r="Y92" s="42" t="n">
        <f aca="false">N92*5.1890047538</f>
        <v>12960525.3711525</v>
      </c>
      <c r="Z92" s="42" t="n">
        <f aca="false">L92*5.5017049523</f>
        <v>5522470.89250585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25822521.92668</v>
      </c>
      <c r="G93" s="97" t="n">
        <v>24720378.6929905</v>
      </c>
      <c r="H93" s="42" t="n">
        <f aca="false">F93-J93</f>
        <v>22571520.2754222</v>
      </c>
      <c r="I93" s="42" t="n">
        <f aca="false">G93-K93</f>
        <v>21566907.0912704</v>
      </c>
      <c r="J93" s="97" t="n">
        <v>3251001.65125783</v>
      </c>
      <c r="K93" s="97" t="n">
        <v>3153471.60172009</v>
      </c>
      <c r="L93" s="42" t="n">
        <f aca="false">H93-I93</f>
        <v>1004613.18415176</v>
      </c>
      <c r="M93" s="42" t="n">
        <f aca="false">J93-K93</f>
        <v>97530.0495377402</v>
      </c>
      <c r="N93" s="97" t="n">
        <v>2530922.63646259</v>
      </c>
      <c r="O93" s="7"/>
      <c r="P93" s="7"/>
      <c r="Q93" s="42" t="n">
        <f aca="false">I93*5.5017049523</f>
        <v>118654759.549836</v>
      </c>
      <c r="R93" s="42"/>
      <c r="S93" s="42"/>
      <c r="T93" s="7"/>
      <c r="U93" s="7"/>
      <c r="V93" s="42" t="n">
        <f aca="false">K93*5.5017049523</f>
        <v>17349470.3281208</v>
      </c>
      <c r="W93" s="42" t="n">
        <f aca="false">M93*5.5017049523</f>
        <v>536581.55653985</v>
      </c>
      <c r="X93" s="42" t="n">
        <f aca="false">N93*5.1890047538+L93*5.5017049523</f>
        <v>18660054.922498</v>
      </c>
      <c r="Y93" s="42" t="n">
        <f aca="false">N93*5.1890047538</f>
        <v>13132969.5921044</v>
      </c>
      <c r="Z93" s="42" t="n">
        <f aca="false">L93*5.5017049523</f>
        <v>5527085.3303936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25905931.1738855</v>
      </c>
      <c r="G94" s="95" t="n">
        <v>24800614.3803487</v>
      </c>
      <c r="H94" s="35" t="n">
        <f aca="false">F94-J94</f>
        <v>22584151.1222424</v>
      </c>
      <c r="I94" s="35" t="n">
        <f aca="false">G94-K94</f>
        <v>21578487.7302549</v>
      </c>
      <c r="J94" s="95" t="n">
        <v>3321780.05164311</v>
      </c>
      <c r="K94" s="95" t="n">
        <v>3222126.65009382</v>
      </c>
      <c r="L94" s="35" t="n">
        <f aca="false">H94-I94</f>
        <v>1005663.39198751</v>
      </c>
      <c r="M94" s="35" t="n">
        <f aca="false">J94-K94</f>
        <v>99653.4015492899</v>
      </c>
      <c r="N94" s="95" t="n">
        <v>3104245.70950106</v>
      </c>
      <c r="O94" s="5"/>
      <c r="P94" s="5"/>
      <c r="Q94" s="35" t="n">
        <f aca="false">I94*5.5017049523</f>
        <v>118718472.808688</v>
      </c>
      <c r="R94" s="35"/>
      <c r="S94" s="35"/>
      <c r="T94" s="5"/>
      <c r="U94" s="5"/>
      <c r="V94" s="35" t="n">
        <f aca="false">K94*5.5017049523</f>
        <v>17727190.147759</v>
      </c>
      <c r="W94" s="35" t="n">
        <f aca="false">M94*5.5017049523</f>
        <v>548263.612817269</v>
      </c>
      <c r="X94" s="35" t="n">
        <f aca="false">N94*5.1890047538+L94*5.5017049523</f>
        <v>21640809.0076087</v>
      </c>
      <c r="Y94" s="35" t="n">
        <f aca="false">N94*5.1890047538</f>
        <v>16107945.7435643</v>
      </c>
      <c r="Z94" s="35" t="n">
        <f aca="false">L94*5.5017049523</f>
        <v>5532863.26404448</v>
      </c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26002057.5880871</v>
      </c>
      <c r="G95" s="97" t="n">
        <v>24892675.4396748</v>
      </c>
      <c r="H95" s="42" t="n">
        <f aca="false">F95-J95</f>
        <v>22609666.236016</v>
      </c>
      <c r="I95" s="42" t="n">
        <f aca="false">G95-K95</f>
        <v>21602055.8281659</v>
      </c>
      <c r="J95" s="97" t="n">
        <v>3392391.35207107</v>
      </c>
      <c r="K95" s="97" t="n">
        <v>3290619.61150894</v>
      </c>
      <c r="L95" s="42" t="n">
        <f aca="false">H95-I95</f>
        <v>1007610.40785017</v>
      </c>
      <c r="M95" s="42" t="n">
        <f aca="false">J95-K95</f>
        <v>101771.74056213</v>
      </c>
      <c r="N95" s="97" t="n">
        <v>2528423.30590704</v>
      </c>
      <c r="O95" s="7"/>
      <c r="P95" s="7"/>
      <c r="Q95" s="42" t="n">
        <f aca="false">I95*5.5017049523</f>
        <v>118848137.529681</v>
      </c>
      <c r="R95" s="42"/>
      <c r="S95" s="42"/>
      <c r="T95" s="7"/>
      <c r="U95" s="7"/>
      <c r="V95" s="42" t="n">
        <f aca="false">K95*5.5017049523</f>
        <v>18104018.2127742</v>
      </c>
      <c r="W95" s="42" t="n">
        <f aca="false">M95*5.5017049523</f>
        <v>559918.089054863</v>
      </c>
      <c r="X95" s="42" t="n">
        <f aca="false">N95*5.1890047538+L95*5.5017049523</f>
        <v>18663575.7248287</v>
      </c>
      <c r="Y95" s="42" t="n">
        <f aca="false">N95*5.1890047538</f>
        <v>13120000.5539703</v>
      </c>
      <c r="Z95" s="42" t="n">
        <f aca="false">L95*5.5017049523</f>
        <v>5543575.17085832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26094480.7753618</v>
      </c>
      <c r="G96" s="97" t="n">
        <v>24981479.1468672</v>
      </c>
      <c r="H96" s="42" t="n">
        <f aca="false">F96-J96</f>
        <v>22649458.0782708</v>
      </c>
      <c r="I96" s="42" t="n">
        <f aca="false">G96-K96</f>
        <v>21639807.130689</v>
      </c>
      <c r="J96" s="97" t="n">
        <v>3445022.69709097</v>
      </c>
      <c r="K96" s="97" t="n">
        <v>3341672.01617824</v>
      </c>
      <c r="L96" s="42" t="n">
        <f aca="false">H96-I96</f>
        <v>1009650.94758187</v>
      </c>
      <c r="M96" s="42" t="n">
        <f aca="false">J96-K96</f>
        <v>103350.68091273</v>
      </c>
      <c r="N96" s="97" t="n">
        <v>2560503.7981973</v>
      </c>
      <c r="O96" s="7"/>
      <c r="P96" s="7"/>
      <c r="Q96" s="42" t="n">
        <f aca="false">I96*5.5017049523</f>
        <v>119055834.057728</v>
      </c>
      <c r="R96" s="42"/>
      <c r="S96" s="42"/>
      <c r="T96" s="7"/>
      <c r="U96" s="7"/>
      <c r="V96" s="42" t="n">
        <f aca="false">K96*5.5017049523</f>
        <v>18384893.4803701</v>
      </c>
      <c r="W96" s="42" t="n">
        <f aca="false">M96*5.5017049523</f>
        <v>568604.953001143</v>
      </c>
      <c r="X96" s="42" t="n">
        <f aca="false">N96*5.1890047538+L96*5.5017049523</f>
        <v>18841267.9993743</v>
      </c>
      <c r="Y96" s="42" t="n">
        <f aca="false">N96*5.1890047538</f>
        <v>13286466.3809687</v>
      </c>
      <c r="Z96" s="42" t="n">
        <f aca="false">L96*5.5017049523</f>
        <v>5554801.61840555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26131271.468965</v>
      </c>
      <c r="G97" s="97" t="n">
        <v>25016861.5344936</v>
      </c>
      <c r="H97" s="42" t="n">
        <f aca="false">F97-J97</f>
        <v>22657679.8207088</v>
      </c>
      <c r="I97" s="42" t="n">
        <f aca="false">G97-K97</f>
        <v>21647477.6356851</v>
      </c>
      <c r="J97" s="97" t="n">
        <v>3473591.64825622</v>
      </c>
      <c r="K97" s="97" t="n">
        <v>3369383.89880854</v>
      </c>
      <c r="L97" s="42" t="n">
        <f aca="false">H97-I97</f>
        <v>1010202.18502372</v>
      </c>
      <c r="M97" s="42" t="n">
        <f aca="false">J97-K97</f>
        <v>104207.74944768</v>
      </c>
      <c r="N97" s="97" t="n">
        <v>2501066.53231914</v>
      </c>
      <c r="O97" s="7"/>
      <c r="P97" s="7"/>
      <c r="Q97" s="42" t="n">
        <f aca="false">I97*5.5017049523</f>
        <v>119098034.913052</v>
      </c>
      <c r="R97" s="42"/>
      <c r="S97" s="42"/>
      <c r="T97" s="7"/>
      <c r="U97" s="7"/>
      <c r="V97" s="42" t="n">
        <f aca="false">K97*5.5017049523</f>
        <v>18537356.0822748</v>
      </c>
      <c r="W97" s="42" t="n">
        <f aca="false">M97*5.5017049523</f>
        <v>573320.291204339</v>
      </c>
      <c r="X97" s="42" t="n">
        <f aca="false">N97*5.1890047538+L97*5.5017049523</f>
        <v>18535880.4899434</v>
      </c>
      <c r="Y97" s="42" t="n">
        <f aca="false">N97*5.1890047538</f>
        <v>12978046.1257741</v>
      </c>
      <c r="Z97" s="42" t="n">
        <f aca="false">L97*5.5017049523</f>
        <v>5557834.36416929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26193156.9246219</v>
      </c>
      <c r="G98" s="95" t="n">
        <v>25076594.2401324</v>
      </c>
      <c r="H98" s="35" t="n">
        <f aca="false">F98-J98</f>
        <v>22678756.8960186</v>
      </c>
      <c r="I98" s="35" t="n">
        <f aca="false">G98-K98</f>
        <v>21667626.2123872</v>
      </c>
      <c r="J98" s="95" t="n">
        <v>3514400.02860331</v>
      </c>
      <c r="K98" s="95" t="n">
        <v>3408968.02774521</v>
      </c>
      <c r="L98" s="35" t="n">
        <f aca="false">H98-I98</f>
        <v>1011130.6836314</v>
      </c>
      <c r="M98" s="35" t="n">
        <f aca="false">J98-K98</f>
        <v>105432.0008581</v>
      </c>
      <c r="N98" s="95" t="n">
        <v>2977715.15382006</v>
      </c>
      <c r="O98" s="5"/>
      <c r="P98" s="5"/>
      <c r="Q98" s="35" t="n">
        <f aca="false">I98*5.5017049523</f>
        <v>119208886.437276</v>
      </c>
      <c r="R98" s="35"/>
      <c r="S98" s="35"/>
      <c r="T98" s="5"/>
      <c r="U98" s="5"/>
      <c r="V98" s="35" t="n">
        <f aca="false">K98*5.5017049523</f>
        <v>18755136.2804782</v>
      </c>
      <c r="W98" s="35" t="n">
        <f aca="false">M98*5.5017049523</f>
        <v>580055.761251907</v>
      </c>
      <c r="X98" s="35" t="n">
        <f aca="false">N98*5.1890047538+L98*5.5017049523</f>
        <v>21014320.7781919</v>
      </c>
      <c r="Y98" s="35" t="n">
        <f aca="false">N98*5.1890047538</f>
        <v>15451378.0886346</v>
      </c>
      <c r="Z98" s="35" t="n">
        <f aca="false">L98*5.5017049523</f>
        <v>5562942.68955735</v>
      </c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26261254.7609654</v>
      </c>
      <c r="G99" s="97" t="n">
        <v>25142600.1700307</v>
      </c>
      <c r="H99" s="42" t="n">
        <f aca="false">F99-J99</f>
        <v>22671022.2009599</v>
      </c>
      <c r="I99" s="42" t="n">
        <f aca="false">G99-K99</f>
        <v>21660074.5868254</v>
      </c>
      <c r="J99" s="97" t="n">
        <v>3590232.5600055</v>
      </c>
      <c r="K99" s="97" t="n">
        <v>3482525.58320533</v>
      </c>
      <c r="L99" s="42" t="n">
        <f aca="false">H99-I99</f>
        <v>1010947.61413453</v>
      </c>
      <c r="M99" s="42" t="n">
        <f aca="false">J99-K99</f>
        <v>107706.97680017</v>
      </c>
      <c r="N99" s="97" t="n">
        <v>2504547.92375797</v>
      </c>
      <c r="O99" s="7"/>
      <c r="P99" s="7"/>
      <c r="Q99" s="42" t="n">
        <f aca="false">I99*5.5017049523</f>
        <v>119167339.621525</v>
      </c>
      <c r="R99" s="42"/>
      <c r="S99" s="42"/>
      <c r="T99" s="7"/>
      <c r="U99" s="7"/>
      <c r="V99" s="42" t="n">
        <f aca="false">K99*5.5017049523</f>
        <v>19159828.2476322</v>
      </c>
      <c r="W99" s="42" t="n">
        <f aca="false">M99*5.5017049523</f>
        <v>592572.007658755</v>
      </c>
      <c r="X99" s="42" t="n">
        <f aca="false">N99*5.1890047538+L99*5.5017049523</f>
        <v>18558046.5776998</v>
      </c>
      <c r="Y99" s="42" t="n">
        <f aca="false">N99*5.1890047538</f>
        <v>12996111.0825</v>
      </c>
      <c r="Z99" s="42" t="n">
        <f aca="false">L99*5.5017049523</f>
        <v>5561935.49519982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26269019.4143866</v>
      </c>
      <c r="G100" s="97" t="n">
        <v>25150485.2780531</v>
      </c>
      <c r="H100" s="42" t="n">
        <f aca="false">F100-J100</f>
        <v>22654487.9498176</v>
      </c>
      <c r="I100" s="42" t="n">
        <f aca="false">G100-K100</f>
        <v>21644389.7574212</v>
      </c>
      <c r="J100" s="97" t="n">
        <v>3614531.46456898</v>
      </c>
      <c r="K100" s="97" t="n">
        <v>3506095.52063191</v>
      </c>
      <c r="L100" s="42" t="n">
        <f aca="false">H100-I100</f>
        <v>1010098.19239643</v>
      </c>
      <c r="M100" s="42" t="n">
        <f aca="false">J100-K100</f>
        <v>108435.94393707</v>
      </c>
      <c r="N100" s="97" t="n">
        <v>2572002.81785397</v>
      </c>
      <c r="O100" s="7"/>
      <c r="P100" s="7"/>
      <c r="Q100" s="42" t="n">
        <f aca="false">I100*5.5017049523</f>
        <v>119081046.317916</v>
      </c>
      <c r="R100" s="42"/>
      <c r="S100" s="42"/>
      <c r="T100" s="7"/>
      <c r="U100" s="7"/>
      <c r="V100" s="42" t="n">
        <f aca="false">K100*5.5017049523</f>
        <v>19289503.0890974</v>
      </c>
      <c r="W100" s="42" t="n">
        <f aca="false">M100*5.5017049523</f>
        <v>596582.569765904</v>
      </c>
      <c r="X100" s="42" t="n">
        <f aca="false">N100*5.1890047538+L100*5.5017049523</f>
        <v>18903397.076048</v>
      </c>
      <c r="Y100" s="42" t="n">
        <f aca="false">N100*5.1890047538</f>
        <v>13346134.8486312</v>
      </c>
      <c r="Z100" s="42" t="n">
        <f aca="false">L100*5.5017049523</f>
        <v>5557262.22741671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26394802.5534968</v>
      </c>
      <c r="G101" s="97" t="n">
        <v>25270971.709434</v>
      </c>
      <c r="H101" s="42" t="n">
        <f aca="false">F101-J101</f>
        <v>22701703.2597627</v>
      </c>
      <c r="I101" s="42" t="n">
        <f aca="false">G101-K101</f>
        <v>21688665.3945119</v>
      </c>
      <c r="J101" s="97" t="n">
        <v>3693099.29373413</v>
      </c>
      <c r="K101" s="97" t="n">
        <v>3582306.31492211</v>
      </c>
      <c r="L101" s="42" t="n">
        <f aca="false">H101-I101</f>
        <v>1013037.86525078</v>
      </c>
      <c r="M101" s="42" t="n">
        <f aca="false">J101-K101</f>
        <v>110792.97881202</v>
      </c>
      <c r="N101" s="97" t="n">
        <v>2507299.23855966</v>
      </c>
      <c r="O101" s="7"/>
      <c r="P101" s="7"/>
      <c r="Q101" s="42" t="n">
        <f aca="false">I101*5.5017049523</f>
        <v>119324637.809764</v>
      </c>
      <c r="R101" s="42"/>
      <c r="S101" s="42"/>
      <c r="T101" s="7"/>
      <c r="U101" s="7"/>
      <c r="V101" s="42" t="n">
        <f aca="false">K101*5.5017049523</f>
        <v>19708792.3934625</v>
      </c>
      <c r="W101" s="42" t="n">
        <f aca="false">M101*5.5017049523</f>
        <v>609550.280210158</v>
      </c>
      <c r="X101" s="42" t="n">
        <f aca="false">N101*5.1890047538+L101*5.5017049523</f>
        <v>18583823.1082028</v>
      </c>
      <c r="Y101" s="42" t="n">
        <f aca="false">N101*5.1890047538</f>
        <v>13010387.6680852</v>
      </c>
      <c r="Z101" s="42" t="n">
        <f aca="false">L101*5.5017049523</f>
        <v>5573435.44011764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26438618.9160267</v>
      </c>
      <c r="G102" s="95" t="n">
        <v>25313401.3889083</v>
      </c>
      <c r="H102" s="35" t="n">
        <f aca="false">F102-J102</f>
        <v>22667424.8145451</v>
      </c>
      <c r="I102" s="35" t="n">
        <f aca="false">G102-K102</f>
        <v>21655343.1104711</v>
      </c>
      <c r="J102" s="95" t="n">
        <v>3771194.10148163</v>
      </c>
      <c r="K102" s="95" t="n">
        <v>3658058.27843718</v>
      </c>
      <c r="L102" s="35" t="n">
        <f aca="false">H102-I102</f>
        <v>1012081.70407395</v>
      </c>
      <c r="M102" s="35" t="n">
        <f aca="false">J102-K102</f>
        <v>113135.82304445</v>
      </c>
      <c r="N102" s="95" t="n">
        <v>3089671.87895963</v>
      </c>
      <c r="O102" s="5"/>
      <c r="P102" s="5"/>
      <c r="Q102" s="35" t="n">
        <f aca="false">I102*5.5017049523</f>
        <v>119141308.434635</v>
      </c>
      <c r="R102" s="35"/>
      <c r="S102" s="35"/>
      <c r="T102" s="5"/>
      <c r="U102" s="5"/>
      <c r="V102" s="35" t="n">
        <f aca="false">K102*5.5017049523</f>
        <v>20125557.3462798</v>
      </c>
      <c r="W102" s="35" t="n">
        <f aca="false">M102*5.5017049523</f>
        <v>622439.917926187</v>
      </c>
      <c r="X102" s="35" t="n">
        <f aca="false">N102*5.1890047538+L102*5.5017049523</f>
        <v>21600496.9910396</v>
      </c>
      <c r="Y102" s="35" t="n">
        <f aca="false">N102*5.1890047538</f>
        <v>16032322.0676037</v>
      </c>
      <c r="Z102" s="35" t="n">
        <f aca="false">L102*5.5017049523</f>
        <v>5568174.92343586</v>
      </c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26565658.2925758</v>
      </c>
      <c r="G103" s="97" t="n">
        <v>25434848.358268</v>
      </c>
      <c r="H103" s="42" t="n">
        <f aca="false">F103-J103</f>
        <v>22733521.5512738</v>
      </c>
      <c r="I103" s="42" t="n">
        <f aca="false">G103-K103</f>
        <v>21717675.7192051</v>
      </c>
      <c r="J103" s="97" t="n">
        <v>3832136.74130197</v>
      </c>
      <c r="K103" s="97" t="n">
        <v>3717172.63906291</v>
      </c>
      <c r="L103" s="42" t="n">
        <f aca="false">H103-I103</f>
        <v>1015845.83206874</v>
      </c>
      <c r="M103" s="42" t="n">
        <f aca="false">J103-K103</f>
        <v>114964.10223906</v>
      </c>
      <c r="N103" s="97" t="n">
        <v>2497855.08588089</v>
      </c>
      <c r="O103" s="7"/>
      <c r="P103" s="7"/>
      <c r="Q103" s="42" t="n">
        <f aca="false">I103*5.5017049523</f>
        <v>119484244.056796</v>
      </c>
      <c r="R103" s="42"/>
      <c r="S103" s="42"/>
      <c r="T103" s="7"/>
      <c r="U103" s="7"/>
      <c r="V103" s="42" t="n">
        <f aca="false">K103*5.5017049523</f>
        <v>20450787.1168865</v>
      </c>
      <c r="W103" s="42" t="n">
        <f aca="false">M103*5.5017049523</f>
        <v>632498.570625361</v>
      </c>
      <c r="X103" s="42" t="n">
        <f aca="false">N103*5.1890047538+L103*5.5017049523</f>
        <v>18550265.9600054</v>
      </c>
      <c r="Y103" s="42" t="n">
        <f aca="false">N103*5.1890047538</f>
        <v>12961381.9149394</v>
      </c>
      <c r="Z103" s="42" t="n">
        <f aca="false">L103*5.5017049523</f>
        <v>5588884.04506591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26719886.4836006</v>
      </c>
      <c r="G104" s="97" t="n">
        <v>25582370.6599748</v>
      </c>
      <c r="H104" s="42" t="n">
        <f aca="false">F104-J104</f>
        <v>22778055.0472369</v>
      </c>
      <c r="I104" s="42" t="n">
        <f aca="false">G104-K104</f>
        <v>21758794.166702</v>
      </c>
      <c r="J104" s="97" t="n">
        <v>3941831.43636372</v>
      </c>
      <c r="K104" s="97" t="n">
        <v>3823576.4932728</v>
      </c>
      <c r="L104" s="42" t="n">
        <f aca="false">H104-I104</f>
        <v>1019260.88053488</v>
      </c>
      <c r="M104" s="42" t="n">
        <f aca="false">J104-K104</f>
        <v>118254.94309092</v>
      </c>
      <c r="N104" s="97" t="n">
        <v>2530144.38833577</v>
      </c>
      <c r="O104" s="7"/>
      <c r="P104" s="7"/>
      <c r="Q104" s="42" t="n">
        <f aca="false">I104*5.5017049523</f>
        <v>119710465.623021</v>
      </c>
      <c r="R104" s="42"/>
      <c r="S104" s="42"/>
      <c r="T104" s="7"/>
      <c r="U104" s="7"/>
      <c r="V104" s="42" t="n">
        <f aca="false">K104*5.5017049523</f>
        <v>21036189.7285368</v>
      </c>
      <c r="W104" s="42" t="n">
        <f aca="false">M104*5.5017049523</f>
        <v>650603.806037269</v>
      </c>
      <c r="X104" s="42" t="n">
        <f aca="false">N104*5.1890047538+L104*5.5017049523</f>
        <v>18736603.8929991</v>
      </c>
      <c r="Y104" s="42" t="n">
        <f aca="false">N104*5.1890047538</f>
        <v>13128931.2588747</v>
      </c>
      <c r="Z104" s="42" t="n">
        <f aca="false">L104*5.5017049523</f>
        <v>5607672.63412443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26933791.2919321</v>
      </c>
      <c r="G105" s="97" t="n">
        <v>25787519.1432849</v>
      </c>
      <c r="H105" s="42" t="n">
        <f aca="false">F105-J105</f>
        <v>22893825.9067849</v>
      </c>
      <c r="I105" s="42" t="n">
        <f aca="false">G105-K105</f>
        <v>21868752.7196921</v>
      </c>
      <c r="J105" s="97" t="n">
        <v>4039965.38514722</v>
      </c>
      <c r="K105" s="97" t="n">
        <v>3918766.4235928</v>
      </c>
      <c r="L105" s="42" t="n">
        <f aca="false">H105-I105</f>
        <v>1025073.18709278</v>
      </c>
      <c r="M105" s="42" t="n">
        <f aca="false">J105-K105</f>
        <v>121198.96155442</v>
      </c>
      <c r="N105" s="97" t="n">
        <v>2523711.49445654</v>
      </c>
      <c r="O105" s="7"/>
      <c r="P105" s="7"/>
      <c r="Q105" s="42" t="n">
        <f aca="false">I105*5.5017049523</f>
        <v>120315425.138554</v>
      </c>
      <c r="R105" s="42"/>
      <c r="S105" s="42"/>
      <c r="T105" s="7"/>
      <c r="U105" s="7"/>
      <c r="V105" s="42" t="n">
        <f aca="false">K105*5.5017049523</f>
        <v>21559896.6395875</v>
      </c>
      <c r="W105" s="42" t="n">
        <f aca="false">M105*5.5017049523</f>
        <v>666800.926997571</v>
      </c>
      <c r="X105" s="42" t="n">
        <f aca="false">N105*5.1890047538+L105*5.5017049523</f>
        <v>18735201.171853</v>
      </c>
      <c r="Y105" s="42" t="n">
        <f aca="false">N105*5.1890047538</f>
        <v>13095550.9419547</v>
      </c>
      <c r="Z105" s="42" t="n">
        <f aca="false">L105*5.5017049523</f>
        <v>5639650.22989828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26987301.8895587</v>
      </c>
      <c r="G106" s="95" t="n">
        <v>25839959.6465053</v>
      </c>
      <c r="H106" s="35" t="n">
        <f aca="false">F106-J106</f>
        <v>22907949.7590859</v>
      </c>
      <c r="I106" s="35" t="n">
        <f aca="false">G106-K106</f>
        <v>21882988.0799467</v>
      </c>
      <c r="J106" s="95" t="n">
        <v>4079352.13047277</v>
      </c>
      <c r="K106" s="95" t="n">
        <v>3956971.56655858</v>
      </c>
      <c r="L106" s="35" t="n">
        <f aca="false">H106-I106</f>
        <v>1024961.67913921</v>
      </c>
      <c r="M106" s="35" t="n">
        <f aca="false">J106-K106</f>
        <v>122380.56391419</v>
      </c>
      <c r="N106" s="95" t="n">
        <v>2990270.97373268</v>
      </c>
      <c r="O106" s="5"/>
      <c r="P106" s="5"/>
      <c r="Q106" s="35" t="n">
        <f aca="false">I106*5.5017049523</f>
        <v>120393743.890565</v>
      </c>
      <c r="R106" s="35"/>
      <c r="S106" s="35"/>
      <c r="T106" s="5"/>
      <c r="U106" s="5"/>
      <c r="V106" s="35" t="n">
        <f aca="false">K106*5.5017049523</f>
        <v>21770090.0638456</v>
      </c>
      <c r="W106" s="35" t="n">
        <f aca="false">M106*5.5017049523</f>
        <v>673301.754551966</v>
      </c>
      <c r="X106" s="35" t="n">
        <f aca="false">N106*5.1890047538+L106*5.5017049523</f>
        <v>21155567.043887</v>
      </c>
      <c r="Y106" s="35" t="n">
        <f aca="false">N106*5.1890047538</f>
        <v>15516530.297849</v>
      </c>
      <c r="Z106" s="35" t="n">
        <f aca="false">L106*5.5017049523</f>
        <v>5639036.74603793</v>
      </c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27051728.0276464</v>
      </c>
      <c r="G107" s="97" t="n">
        <v>25900727.9529227</v>
      </c>
      <c r="H107" s="42" t="n">
        <f aca="false">F107-J107</f>
        <v>22941858.3034291</v>
      </c>
      <c r="I107" s="42" t="n">
        <f aca="false">G107-K107</f>
        <v>21914154.3204319</v>
      </c>
      <c r="J107" s="97" t="n">
        <v>4109869.72421727</v>
      </c>
      <c r="K107" s="97" t="n">
        <v>3986573.63249075</v>
      </c>
      <c r="L107" s="42" t="n">
        <f aca="false">H107-I107</f>
        <v>1027703.98299718</v>
      </c>
      <c r="M107" s="42" t="n">
        <f aca="false">J107-K107</f>
        <v>123296.09172652</v>
      </c>
      <c r="N107" s="97" t="n">
        <v>2518688.60861187</v>
      </c>
      <c r="O107" s="7"/>
      <c r="P107" s="7"/>
      <c r="Q107" s="42" t="n">
        <f aca="false">I107*5.5017049523</f>
        <v>120565211.350187</v>
      </c>
      <c r="R107" s="42"/>
      <c r="S107" s="42"/>
      <c r="T107" s="7"/>
      <c r="U107" s="7"/>
      <c r="V107" s="42" t="n">
        <f aca="false">K107*5.5017049523</f>
        <v>21932951.896583</v>
      </c>
      <c r="W107" s="42" t="n">
        <f aca="false">M107*5.5017049523</f>
        <v>678338.718451031</v>
      </c>
      <c r="X107" s="42" t="n">
        <f aca="false">N107*5.1890047538+L107*5.5017049523</f>
        <v>18723611.2561829</v>
      </c>
      <c r="Y107" s="42" t="n">
        <f aca="false">N107*5.1890047538</f>
        <v>13069487.1634289</v>
      </c>
      <c r="Z107" s="42" t="n">
        <f aca="false">L107*5.5017049523</f>
        <v>5654124.09275401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27091010.2003796</v>
      </c>
      <c r="G108" s="97" t="n">
        <v>25938381.9250885</v>
      </c>
      <c r="H108" s="42" t="n">
        <f aca="false">F108-J108</f>
        <v>22944540.4439712</v>
      </c>
      <c r="I108" s="42" t="n">
        <f aca="false">G108-K108</f>
        <v>21916306.2613724</v>
      </c>
      <c r="J108" s="97" t="n">
        <v>4146469.75640837</v>
      </c>
      <c r="K108" s="97" t="n">
        <v>4022075.66371612</v>
      </c>
      <c r="L108" s="42" t="n">
        <f aca="false">H108-I108</f>
        <v>1028234.18259885</v>
      </c>
      <c r="M108" s="42" t="n">
        <f aca="false">J108-K108</f>
        <v>124394.09269225</v>
      </c>
      <c r="N108" s="97" t="n">
        <v>2477151.81841917</v>
      </c>
      <c r="O108" s="7"/>
      <c r="P108" s="7"/>
      <c r="Q108" s="42" t="n">
        <f aca="false">I108*5.5017049523</f>
        <v>120577050.694316</v>
      </c>
      <c r="R108" s="42"/>
      <c r="S108" s="42"/>
      <c r="T108" s="7"/>
      <c r="U108" s="7"/>
      <c r="V108" s="42" t="n">
        <f aca="false">K108*5.5017049523</f>
        <v>22128273.5975923</v>
      </c>
      <c r="W108" s="42" t="n">
        <f aca="false">M108*5.5017049523</f>
        <v>684379.595801817</v>
      </c>
      <c r="X108" s="42" t="n">
        <f aca="false">N108*5.1890047538+L108*5.5017049523</f>
        <v>18510993.6561896</v>
      </c>
      <c r="Y108" s="42" t="n">
        <f aca="false">N108*5.1890047538</f>
        <v>12853952.5616614</v>
      </c>
      <c r="Z108" s="42" t="n">
        <f aca="false">L108*5.5017049523</f>
        <v>5657041.09452822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27126068.9380695</v>
      </c>
      <c r="G109" s="97" t="n">
        <v>25971662.8141336</v>
      </c>
      <c r="H109" s="42" t="n">
        <f aca="false">F109-J109</f>
        <v>22930422.949605</v>
      </c>
      <c r="I109" s="42" t="n">
        <f aca="false">G109-K109</f>
        <v>21901886.205323</v>
      </c>
      <c r="J109" s="97" t="n">
        <v>4195645.98846452</v>
      </c>
      <c r="K109" s="97" t="n">
        <v>4069776.60881059</v>
      </c>
      <c r="L109" s="42" t="n">
        <f aca="false">H109-I109</f>
        <v>1028536.74428197</v>
      </c>
      <c r="M109" s="42" t="n">
        <f aca="false">J109-K109</f>
        <v>125869.37965393</v>
      </c>
      <c r="N109" s="97" t="n">
        <v>2468171.97982444</v>
      </c>
      <c r="O109" s="7"/>
      <c r="P109" s="7"/>
      <c r="Q109" s="42" t="n">
        <f aca="false">I109*5.5017049523</f>
        <v>120497715.800537</v>
      </c>
      <c r="R109" s="42"/>
      <c r="S109" s="42"/>
      <c r="T109" s="7"/>
      <c r="U109" s="7"/>
      <c r="V109" s="42" t="n">
        <f aca="false">K109*5.5017049523</f>
        <v>22390710.1234479</v>
      </c>
      <c r="W109" s="42" t="n">
        <f aca="false">M109*5.5017049523</f>
        <v>692496.189384957</v>
      </c>
      <c r="X109" s="42" t="n">
        <f aca="false">N109*5.1890047538+L109*5.5017049523</f>
        <v>18466061.8361436</v>
      </c>
      <c r="Y109" s="42" t="n">
        <f aca="false">N109*5.1890047538</f>
        <v>12807356.136505</v>
      </c>
      <c r="Z109" s="42" t="n">
        <f aca="false">L109*5.5017049523</f>
        <v>5658705.69963863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27261206.0628482</v>
      </c>
      <c r="G110" s="95" t="n">
        <v>26100939.4420157</v>
      </c>
      <c r="H110" s="35" t="n">
        <f aca="false">F110-J110</f>
        <v>22944955.037493</v>
      </c>
      <c r="I110" s="35" t="n">
        <f aca="false">G110-K110</f>
        <v>21914175.9474211</v>
      </c>
      <c r="J110" s="95" t="n">
        <v>4316251.02535524</v>
      </c>
      <c r="K110" s="95" t="n">
        <v>4186763.49459458</v>
      </c>
      <c r="L110" s="35" t="n">
        <f aca="false">H110-I110</f>
        <v>1030779.09007184</v>
      </c>
      <c r="M110" s="35" t="n">
        <f aca="false">J110-K110</f>
        <v>129487.53076066</v>
      </c>
      <c r="N110" s="95" t="n">
        <v>3026279.13201731</v>
      </c>
      <c r="O110" s="5"/>
      <c r="P110" s="5"/>
      <c r="Q110" s="35" t="n">
        <f aca="false">I110*5.5017049523</f>
        <v>120565330.3355</v>
      </c>
      <c r="R110" s="35"/>
      <c r="S110" s="35"/>
      <c r="T110" s="5"/>
      <c r="U110" s="5"/>
      <c r="V110" s="35" t="n">
        <f aca="false">K110*5.5017049523</f>
        <v>23034337.4523199</v>
      </c>
      <c r="W110" s="35" t="n">
        <f aca="false">M110*5.5017049523</f>
        <v>712402.189247023</v>
      </c>
      <c r="X110" s="35" t="n">
        <f aca="false">N110*5.1890047538+L110*5.5017049523</f>
        <v>21374419.2269391</v>
      </c>
      <c r="Y110" s="35" t="n">
        <f aca="false">N110*5.1890047538</f>
        <v>15703376.8023636</v>
      </c>
      <c r="Z110" s="35" t="n">
        <f aca="false">L110*5.5017049523</f>
        <v>5671042.42457554</v>
      </c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27434185.4545436</v>
      </c>
      <c r="G111" s="97" t="n">
        <v>26267170.3277405</v>
      </c>
      <c r="H111" s="42" t="n">
        <f aca="false">F111-J111</f>
        <v>23023540.9486803</v>
      </c>
      <c r="I111" s="42" t="n">
        <f aca="false">G111-K111</f>
        <v>21988845.1570531</v>
      </c>
      <c r="J111" s="97" t="n">
        <v>4410644.50586326</v>
      </c>
      <c r="K111" s="97" t="n">
        <v>4278325.17068736</v>
      </c>
      <c r="L111" s="42" t="n">
        <f aca="false">H111-I111</f>
        <v>1034695.7916272</v>
      </c>
      <c r="M111" s="42" t="n">
        <f aca="false">J111-K111</f>
        <v>132319.3351759</v>
      </c>
      <c r="N111" s="97" t="n">
        <v>2490908.33097561</v>
      </c>
      <c r="O111" s="7"/>
      <c r="P111" s="7"/>
      <c r="Q111" s="42" t="n">
        <f aca="false">I111*5.5017049523</f>
        <v>120976138.295917</v>
      </c>
      <c r="R111" s="42"/>
      <c r="S111" s="42"/>
      <c r="T111" s="7"/>
      <c r="U111" s="7"/>
      <c r="V111" s="42" t="n">
        <f aca="false">K111*5.5017049523</f>
        <v>23538082.7791204</v>
      </c>
      <c r="W111" s="42" t="n">
        <f aca="false">M111*5.5017049523</f>
        <v>727981.941622291</v>
      </c>
      <c r="X111" s="42" t="n">
        <f aca="false">N111*5.1890047538+L111*5.5017049523</f>
        <v>18617926.1316318</v>
      </c>
      <c r="Y111" s="42" t="n">
        <f aca="false">N111*5.1890047538</f>
        <v>12925335.1707125</v>
      </c>
      <c r="Z111" s="42" t="n">
        <f aca="false">L111*5.5017049523</f>
        <v>5692590.96091933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27517015.2662819</v>
      </c>
      <c r="G112" s="97" t="n">
        <v>26346151.8544253</v>
      </c>
      <c r="H112" s="42" t="n">
        <f aca="false">F112-J112</f>
        <v>23098272.8394099</v>
      </c>
      <c r="I112" s="42" t="n">
        <f aca="false">G112-K112</f>
        <v>22059971.7003594</v>
      </c>
      <c r="J112" s="97" t="n">
        <v>4418742.42687204</v>
      </c>
      <c r="K112" s="97" t="n">
        <v>4286180.15406588</v>
      </c>
      <c r="L112" s="42" t="n">
        <f aca="false">H112-I112</f>
        <v>1038301.13905044</v>
      </c>
      <c r="M112" s="42" t="n">
        <f aca="false">J112-K112</f>
        <v>132562.27280616</v>
      </c>
      <c r="N112" s="97" t="n">
        <v>2480095.4936352</v>
      </c>
      <c r="O112" s="7"/>
      <c r="P112" s="7"/>
      <c r="Q112" s="42" t="n">
        <f aca="false">I112*5.5017049523</f>
        <v>121367455.551465</v>
      </c>
      <c r="R112" s="42"/>
      <c r="S112" s="42"/>
      <c r="T112" s="7"/>
      <c r="U112" s="7"/>
      <c r="V112" s="42" t="n">
        <f aca="false">K112*5.5017049523</f>
        <v>23581298.5800742</v>
      </c>
      <c r="W112" s="42" t="n">
        <f aca="false">M112*5.5017049523</f>
        <v>729318.512785795</v>
      </c>
      <c r="X112" s="42" t="n">
        <f aca="false">N112*5.1890047538+L112*5.5017049523</f>
        <v>18581653.8250435</v>
      </c>
      <c r="Y112" s="42" t="n">
        <f aca="false">N112*5.1890047538</f>
        <v>12869227.306351</v>
      </c>
      <c r="Z112" s="42" t="n">
        <f aca="false">L112*5.5017049523</f>
        <v>5712426.51869253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27609898.3402164</v>
      </c>
      <c r="G113" s="97" t="n">
        <v>26435044.1205114</v>
      </c>
      <c r="H113" s="42" t="n">
        <f aca="false">F113-J113</f>
        <v>23123490.7137024</v>
      </c>
      <c r="I113" s="42" t="n">
        <f aca="false">G113-K113</f>
        <v>22083228.7227929</v>
      </c>
      <c r="J113" s="97" t="n">
        <v>4486407.62651395</v>
      </c>
      <c r="K113" s="97" t="n">
        <v>4351815.39771853</v>
      </c>
      <c r="L113" s="42" t="n">
        <f aca="false">H113-I113</f>
        <v>1040261.99090958</v>
      </c>
      <c r="M113" s="42" t="n">
        <f aca="false">J113-K113</f>
        <v>134592.228795419</v>
      </c>
      <c r="N113" s="97" t="n">
        <v>2524046.26045043</v>
      </c>
      <c r="O113" s="7"/>
      <c r="P113" s="7"/>
      <c r="Q113" s="42" t="n">
        <f aca="false">I113*5.5017049523</f>
        <v>121495408.826963</v>
      </c>
      <c r="R113" s="42"/>
      <c r="S113" s="42"/>
      <c r="T113" s="7"/>
      <c r="U113" s="7"/>
      <c r="V113" s="42" t="n">
        <f aca="false">K113*5.5017049523</f>
        <v>23942404.3251234</v>
      </c>
      <c r="W113" s="42" t="n">
        <f aca="false">M113*5.5017049523</f>
        <v>740486.731704854</v>
      </c>
      <c r="X113" s="42" t="n">
        <f aca="false">N113*5.1890047538+L113*5.5017049523</f>
        <v>18820502.5913651</v>
      </c>
      <c r="Y113" s="42" t="n">
        <f aca="false">N113*5.1890047538</f>
        <v>13097288.0442884</v>
      </c>
      <c r="Z113" s="42" t="n">
        <f aca="false">L113*5.5017049523</f>
        <v>5723214.54707667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27766633.4362372</v>
      </c>
      <c r="G114" s="95" t="n">
        <v>26584473.4714932</v>
      </c>
      <c r="H114" s="35" t="n">
        <f aca="false">F114-J114</f>
        <v>23201801.9435983</v>
      </c>
      <c r="I114" s="35" t="n">
        <f aca="false">G114-K114</f>
        <v>22156586.9236334</v>
      </c>
      <c r="J114" s="95" t="n">
        <v>4564831.49263894</v>
      </c>
      <c r="K114" s="95" t="n">
        <v>4427886.54785978</v>
      </c>
      <c r="L114" s="35" t="n">
        <f aca="false">H114-I114</f>
        <v>1045215.01996484</v>
      </c>
      <c r="M114" s="35" t="n">
        <f aca="false">J114-K114</f>
        <v>136944.94477916</v>
      </c>
      <c r="N114" s="95" t="n">
        <v>2993645.86295398</v>
      </c>
      <c r="O114" s="5"/>
      <c r="P114" s="5"/>
      <c r="Q114" s="35" t="n">
        <f aca="false">I114*5.5017049523</f>
        <v>121899004.003819</v>
      </c>
      <c r="R114" s="35"/>
      <c r="S114" s="35"/>
      <c r="T114" s="5"/>
      <c r="U114" s="5"/>
      <c r="V114" s="35" t="n">
        <f aca="false">K114*5.5017049523</f>
        <v>24360925.3485827</v>
      </c>
      <c r="W114" s="35" t="n">
        <f aca="false">M114*5.5017049523</f>
        <v>753430.680883957</v>
      </c>
      <c r="X114" s="35" t="n">
        <f aca="false">N114*5.1890047538+L114*5.5017049523</f>
        <v>21284507.2656208</v>
      </c>
      <c r="Y114" s="35" t="n">
        <f aca="false">N114*5.1890047538</f>
        <v>15534042.6140619</v>
      </c>
      <c r="Z114" s="35" t="n">
        <f aca="false">L114*5.5017049523</f>
        <v>5750464.65155893</v>
      </c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27848731.6536232</v>
      </c>
      <c r="G115" s="97" t="n">
        <v>26663366.1053451</v>
      </c>
      <c r="H115" s="42" t="n">
        <f aca="false">F115-J115</f>
        <v>23257894.2660875</v>
      </c>
      <c r="I115" s="42" t="n">
        <f aca="false">G115-K115</f>
        <v>22210253.8394355</v>
      </c>
      <c r="J115" s="97" t="n">
        <v>4590837.3875357</v>
      </c>
      <c r="K115" s="97" t="n">
        <v>4453112.26590963</v>
      </c>
      <c r="L115" s="42" t="n">
        <f aca="false">H115-I115</f>
        <v>1047640.42665203</v>
      </c>
      <c r="M115" s="42" t="n">
        <f aca="false">J115-K115</f>
        <v>137725.12162607</v>
      </c>
      <c r="N115" s="97" t="n">
        <v>2503074.73399987</v>
      </c>
      <c r="O115" s="7"/>
      <c r="P115" s="7"/>
      <c r="Q115" s="42" t="n">
        <f aca="false">I115*5.5017049523</f>
        <v>122194263.540262</v>
      </c>
      <c r="R115" s="42"/>
      <c r="S115" s="42"/>
      <c r="T115" s="7"/>
      <c r="U115" s="7"/>
      <c r="V115" s="42" t="n">
        <f aca="false">K115*5.5017049523</f>
        <v>24499709.8065029</v>
      </c>
      <c r="W115" s="42" t="n">
        <f aca="false">M115*5.5017049523</f>
        <v>757722.983706268</v>
      </c>
      <c r="X115" s="42" t="n">
        <f aca="false">N115*5.1890047538+L115*5.5017049523</f>
        <v>18752275.2173832</v>
      </c>
      <c r="Y115" s="42" t="n">
        <f aca="false">N115*5.1890047538</f>
        <v>12988466.693842</v>
      </c>
      <c r="Z115" s="42" t="n">
        <f aca="false">L115*5.5017049523</f>
        <v>5763808.52354117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27981931.2972709</v>
      </c>
      <c r="G116" s="97" t="n">
        <v>26791152.9841543</v>
      </c>
      <c r="H116" s="42" t="n">
        <f aca="false">F116-J116</f>
        <v>23310466.8949421</v>
      </c>
      <c r="I116" s="42" t="n">
        <f aca="false">G116-K116</f>
        <v>22259832.5138954</v>
      </c>
      <c r="J116" s="97" t="n">
        <v>4671464.4023288</v>
      </c>
      <c r="K116" s="97" t="n">
        <v>4531320.47025894</v>
      </c>
      <c r="L116" s="42" t="n">
        <f aca="false">H116-I116</f>
        <v>1050634.38104674</v>
      </c>
      <c r="M116" s="42" t="n">
        <f aca="false">J116-K116</f>
        <v>140143.93206986</v>
      </c>
      <c r="N116" s="97" t="n">
        <v>2478480.19194735</v>
      </c>
      <c r="O116" s="7"/>
      <c r="P116" s="7"/>
      <c r="Q116" s="42" t="n">
        <f aca="false">I116*5.5017049523</f>
        <v>122467030.779067</v>
      </c>
      <c r="R116" s="42"/>
      <c r="S116" s="42"/>
      <c r="T116" s="7"/>
      <c r="U116" s="7"/>
      <c r="V116" s="42" t="n">
        <f aca="false">K116*5.5017049523</f>
        <v>24929988.271682</v>
      </c>
      <c r="W116" s="42" t="n">
        <f aca="false">M116*5.5017049523</f>
        <v>771030.565103546</v>
      </c>
      <c r="X116" s="42" t="n">
        <f aca="false">N116*5.1890047538+L116*5.5017049523</f>
        <v>18641125.8754754</v>
      </c>
      <c r="Y116" s="42" t="n">
        <f aca="false">N116*5.1890047538</f>
        <v>12860845.4982139</v>
      </c>
      <c r="Z116" s="42" t="n">
        <f aca="false">L116*5.5017049523</f>
        <v>5780280.37726151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28109452.9135969</v>
      </c>
      <c r="G117" s="97" t="n">
        <v>26913670.8427883</v>
      </c>
      <c r="H117" s="42" t="n">
        <f aca="false">F117-J117</f>
        <v>23361292.201625</v>
      </c>
      <c r="I117" s="42" t="n">
        <f aca="false">G117-K117</f>
        <v>22307954.9521755</v>
      </c>
      <c r="J117" s="97" t="n">
        <v>4748160.71197193</v>
      </c>
      <c r="K117" s="97" t="n">
        <v>4605715.89061277</v>
      </c>
      <c r="L117" s="42" t="n">
        <f aca="false">H117-I117</f>
        <v>1053337.24944944</v>
      </c>
      <c r="M117" s="42" t="n">
        <f aca="false">J117-K117</f>
        <v>142444.82135916</v>
      </c>
      <c r="N117" s="97" t="n">
        <v>2417777.17762222</v>
      </c>
      <c r="O117" s="7"/>
      <c r="P117" s="7"/>
      <c r="Q117" s="42" t="n">
        <f aca="false">I117*5.5017049523</f>
        <v>122731786.236069</v>
      </c>
      <c r="R117" s="42"/>
      <c r="S117" s="42"/>
      <c r="T117" s="7"/>
      <c r="U117" s="7"/>
      <c r="V117" s="42" t="n">
        <f aca="false">K117*5.5017049523</f>
        <v>25339289.9242711</v>
      </c>
      <c r="W117" s="42" t="n">
        <f aca="false">M117*5.5017049523</f>
        <v>783689.379101181</v>
      </c>
      <c r="X117" s="42" t="n">
        <f aca="false">N117*5.1890047538+L117*5.5017049523</f>
        <v>18341008.0300489</v>
      </c>
      <c r="Y117" s="42" t="n">
        <f aca="false">N117*5.1890047538</f>
        <v>12545857.2683108</v>
      </c>
      <c r="Z117" s="42" t="n">
        <f aca="false">L117*5.5017049523</f>
        <v>5795150.76173802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R14" activeCellId="0" sqref="R14"/>
    </sheetView>
  </sheetViews>
  <sheetFormatPr defaultColWidth="8.88671875" defaultRowHeight="12.8" zeroHeight="false" outlineLevelRow="0" outlineLevelCol="0"/>
  <cols>
    <col collapsed="false" customWidth="true" hidden="false" outlineLevel="0" max="7" min="6" style="32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2" width="17.35"/>
    <col collapsed="false" customWidth="true" hidden="false" outlineLevel="0" max="11" min="11" style="32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false" hidden="false" outlineLevel="0" max="14" min="14" style="32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75"/>
      <c r="B1" s="76"/>
      <c r="C1" s="75"/>
      <c r="D1" s="75"/>
      <c r="E1" s="75"/>
      <c r="F1" s="77" t="s">
        <v>76</v>
      </c>
      <c r="G1" s="77" t="s">
        <v>77</v>
      </c>
      <c r="H1" s="75"/>
      <c r="I1" s="75"/>
      <c r="J1" s="78" t="s">
        <v>78</v>
      </c>
      <c r="K1" s="78" t="s">
        <v>79</v>
      </c>
      <c r="L1" s="75"/>
      <c r="M1" s="79"/>
      <c r="N1" s="80" t="s">
        <v>80</v>
      </c>
      <c r="O1" s="75"/>
      <c r="P1" s="76"/>
      <c r="Q1" s="75"/>
      <c r="R1" s="75"/>
      <c r="S1" s="75"/>
      <c r="T1" s="75"/>
      <c r="U1" s="76"/>
      <c r="V1" s="75"/>
      <c r="W1" s="75"/>
      <c r="X1" s="75"/>
      <c r="Y1" s="75"/>
      <c r="Z1" s="75"/>
      <c r="AA1" s="75"/>
      <c r="AB1" s="75"/>
      <c r="AC1" s="75"/>
      <c r="AD1" s="75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</row>
    <row r="2" customFormat="false" ht="12.8" hidden="false" customHeight="true" outlineLevel="0" collapsed="false">
      <c r="A2" s="75"/>
      <c r="B2" s="76"/>
      <c r="C2" s="75"/>
      <c r="D2" s="75"/>
      <c r="E2" s="75"/>
      <c r="F2" s="78" t="s">
        <v>81</v>
      </c>
      <c r="G2" s="78" t="s">
        <v>82</v>
      </c>
      <c r="H2" s="75"/>
      <c r="I2" s="75"/>
      <c r="J2" s="80"/>
      <c r="K2" s="80"/>
      <c r="L2" s="75"/>
      <c r="M2" s="79"/>
      <c r="N2" s="80" t="s">
        <v>83</v>
      </c>
      <c r="O2" s="75"/>
      <c r="P2" s="76"/>
      <c r="Q2" s="75"/>
      <c r="R2" s="75"/>
      <c r="S2" s="75"/>
      <c r="T2" s="75"/>
      <c r="U2" s="76"/>
      <c r="V2" s="75"/>
      <c r="W2" s="75"/>
      <c r="X2" s="75"/>
      <c r="Y2" s="75"/>
      <c r="Z2" s="75"/>
      <c r="AA2" s="75"/>
      <c r="AB2" s="75"/>
      <c r="AC2" s="75"/>
      <c r="AD2" s="75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</row>
    <row r="3" customFormat="false" ht="50.25" hidden="false" customHeight="true" outlineLevel="0" collapsed="false">
      <c r="A3" s="82" t="s">
        <v>84</v>
      </c>
      <c r="B3" s="83"/>
      <c r="C3" s="82" t="s">
        <v>85</v>
      </c>
      <c r="D3" s="82" t="s">
        <v>86</v>
      </c>
      <c r="E3" s="82" t="s">
        <v>87</v>
      </c>
      <c r="F3" s="84" t="s">
        <v>88</v>
      </c>
      <c r="G3" s="84" t="s">
        <v>89</v>
      </c>
      <c r="H3" s="82" t="s">
        <v>90</v>
      </c>
      <c r="I3" s="82" t="s">
        <v>91</v>
      </c>
      <c r="J3" s="84" t="s">
        <v>92</v>
      </c>
      <c r="K3" s="84" t="s">
        <v>93</v>
      </c>
      <c r="L3" s="82" t="s">
        <v>94</v>
      </c>
      <c r="M3" s="85" t="s">
        <v>95</v>
      </c>
      <c r="N3" s="84" t="s">
        <v>96</v>
      </c>
      <c r="O3" s="82" t="s">
        <v>97</v>
      </c>
      <c r="P3" s="83" t="s">
        <v>98</v>
      </c>
      <c r="Q3" s="82" t="s">
        <v>99</v>
      </c>
      <c r="R3" s="82" t="s">
        <v>100</v>
      </c>
      <c r="S3" s="82" t="s">
        <v>101</v>
      </c>
      <c r="T3" s="82" t="s">
        <v>102</v>
      </c>
      <c r="U3" s="83" t="s">
        <v>103</v>
      </c>
      <c r="V3" s="82" t="s">
        <v>104</v>
      </c>
      <c r="W3" s="82" t="s">
        <v>105</v>
      </c>
      <c r="X3" s="82" t="s">
        <v>106</v>
      </c>
      <c r="Y3" s="82" t="s">
        <v>107</v>
      </c>
      <c r="Z3" s="82" t="s">
        <v>108</v>
      </c>
      <c r="AA3" s="82"/>
      <c r="AB3" s="82"/>
      <c r="AC3" s="82"/>
      <c r="AD3" s="82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</row>
    <row r="4" customFormat="false" ht="12.8" hidden="false" customHeight="false" outlineLevel="0" collapsed="false">
      <c r="A4" s="87" t="s">
        <v>109</v>
      </c>
      <c r="B4" s="88"/>
      <c r="C4" s="87" t="n">
        <v>2014</v>
      </c>
      <c r="D4" s="87" t="n">
        <v>1</v>
      </c>
      <c r="E4" s="87" t="n">
        <v>1005</v>
      </c>
      <c r="F4" s="89" t="n">
        <v>13919743</v>
      </c>
      <c r="G4" s="89" t="n">
        <v>13367098</v>
      </c>
      <c r="H4" s="90" t="n">
        <f aca="false">F4-J4</f>
        <v>13919743</v>
      </c>
      <c r="I4" s="90" t="n">
        <f aca="false">G4-K4</f>
        <v>13367098</v>
      </c>
      <c r="J4" s="91"/>
      <c r="K4" s="91"/>
      <c r="L4" s="90" t="n">
        <f aca="false">H4-I4</f>
        <v>552645</v>
      </c>
      <c r="M4" s="90" t="n">
        <f aca="false">J4-K4</f>
        <v>0</v>
      </c>
      <c r="N4" s="89" t="n">
        <v>2431521</v>
      </c>
      <c r="O4" s="92" t="n">
        <v>68064666.1181856</v>
      </c>
      <c r="P4" s="87" t="n">
        <f aca="false">O4/I4</f>
        <v>5.09195534574412</v>
      </c>
      <c r="Q4" s="90" t="n">
        <f aca="false">I4*5.5017049523</f>
        <v>73541829.2644794</v>
      </c>
      <c r="R4" s="90" t="n">
        <v>11018747.8054275</v>
      </c>
      <c r="S4" s="90" t="n">
        <v>2463940.91347832</v>
      </c>
      <c r="T4" s="92" t="n">
        <v>13733232.3112091</v>
      </c>
      <c r="U4" s="87" t="n">
        <f aca="false">R4/N4</f>
        <v>4.53162765422445</v>
      </c>
      <c r="V4" s="88"/>
      <c r="W4" s="88"/>
      <c r="X4" s="90" t="n">
        <f aca="false">N4*U12+L4*P13</f>
        <v>15657663.7612308</v>
      </c>
      <c r="Y4" s="90" t="n">
        <f aca="false">N4*5.1890047538</f>
        <v>12617174.0279645</v>
      </c>
      <c r="Z4" s="90" t="n">
        <f aca="false">L4*5.5017049523</f>
        <v>3040489.73336383</v>
      </c>
      <c r="AA4" s="90"/>
      <c r="AB4" s="90"/>
      <c r="AC4" s="90"/>
      <c r="AD4" s="90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</row>
    <row r="5" customFormat="false" ht="12.8" hidden="false" customHeight="false" outlineLevel="0" collapsed="false">
      <c r="B5" s="88"/>
      <c r="C5" s="87" t="n">
        <v>2014</v>
      </c>
      <c r="D5" s="87" t="n">
        <v>2</v>
      </c>
      <c r="E5" s="87" t="n">
        <v>1004</v>
      </c>
      <c r="F5" s="89" t="n">
        <v>14482790</v>
      </c>
      <c r="G5" s="89" t="n">
        <v>13911325</v>
      </c>
      <c r="H5" s="90" t="n">
        <f aca="false">F5-J5</f>
        <v>14482790</v>
      </c>
      <c r="I5" s="90" t="n">
        <f aca="false">G5-K5</f>
        <v>13911325</v>
      </c>
      <c r="J5" s="91"/>
      <c r="K5" s="91"/>
      <c r="L5" s="90" t="n">
        <f aca="false">H5-I5</f>
        <v>571465</v>
      </c>
      <c r="M5" s="90" t="n">
        <f aca="false">J5-K5</f>
        <v>0</v>
      </c>
      <c r="N5" s="89" t="n">
        <v>2156056</v>
      </c>
      <c r="O5" s="92" t="n">
        <v>80470827.8892677</v>
      </c>
      <c r="P5" s="87" t="n">
        <f aca="false">O5/I5</f>
        <v>5.78455523749662</v>
      </c>
      <c r="Q5" s="90" t="n">
        <f aca="false">I5*5.5017049523</f>
        <v>76536005.6455548</v>
      </c>
      <c r="R5" s="90" t="n">
        <v>13090128.797517</v>
      </c>
      <c r="S5" s="90" t="n">
        <v>2913043.96959149</v>
      </c>
      <c r="T5" s="92" t="n">
        <v>16270046.9661959</v>
      </c>
      <c r="U5" s="87" t="n">
        <f aca="false">R5/N5</f>
        <v>6.07133061363759</v>
      </c>
      <c r="V5" s="88"/>
      <c r="W5" s="88"/>
      <c r="X5" s="90" t="n">
        <f aca="false">N5*5.1890047538+L5*5.5017049523</f>
        <v>14331816.6540251</v>
      </c>
      <c r="Y5" s="90" t="n">
        <f aca="false">N5*5.1890047538</f>
        <v>11187784.833459</v>
      </c>
      <c r="Z5" s="90" t="n">
        <f aca="false">L5*5.5017049523</f>
        <v>3144031.82056612</v>
      </c>
      <c r="AA5" s="90"/>
      <c r="AB5" s="90"/>
      <c r="AC5" s="90"/>
      <c r="AD5" s="90"/>
    </row>
    <row r="6" customFormat="false" ht="12.8" hidden="false" customHeight="false" outlineLevel="0" collapsed="false">
      <c r="B6" s="88"/>
      <c r="C6" s="87" t="n">
        <v>2014</v>
      </c>
      <c r="D6" s="87" t="n">
        <v>3</v>
      </c>
      <c r="E6" s="87" t="n">
        <v>1003</v>
      </c>
      <c r="F6" s="89" t="n">
        <v>15149966</v>
      </c>
      <c r="G6" s="89" t="n">
        <v>14531608</v>
      </c>
      <c r="H6" s="90" t="n">
        <f aca="false">F6-J6</f>
        <v>15149966</v>
      </c>
      <c r="I6" s="90" t="n">
        <f aca="false">G6-K6</f>
        <v>14531608</v>
      </c>
      <c r="J6" s="91"/>
      <c r="K6" s="91"/>
      <c r="L6" s="90" t="n">
        <f aca="false">H6-I6</f>
        <v>618358</v>
      </c>
      <c r="M6" s="90" t="n">
        <f aca="false">J6-K6</f>
        <v>0</v>
      </c>
      <c r="N6" s="89" t="n">
        <v>2697106</v>
      </c>
      <c r="O6" s="92" t="n">
        <v>71025009.1540406</v>
      </c>
      <c r="P6" s="87" t="n">
        <f aca="false">O6/I6</f>
        <v>4.88762215124717</v>
      </c>
      <c r="Q6" s="90" t="n">
        <f aca="false">I6*5.5017049523</f>
        <v>79948619.6984823</v>
      </c>
      <c r="R6" s="90" t="n">
        <v>13303482.9648562</v>
      </c>
      <c r="S6" s="90" t="n">
        <v>2571105.33137627</v>
      </c>
      <c r="T6" s="92" t="n">
        <v>17670963.688597</v>
      </c>
      <c r="U6" s="87" t="n">
        <f aca="false">R6/N6</f>
        <v>4.93250282519716</v>
      </c>
      <c r="V6" s="88"/>
      <c r="W6" s="88"/>
      <c r="X6" s="90" t="n">
        <f aca="false">N6*5.1890047538+L6*5.5017049523</f>
        <v>17397319.1263968</v>
      </c>
      <c r="Y6" s="90" t="n">
        <f aca="false">N6*5.1890047538</f>
        <v>13995295.8555025</v>
      </c>
      <c r="Z6" s="90" t="n">
        <f aca="false">L6*5.5017049523</f>
        <v>3402023.27089432</v>
      </c>
      <c r="AA6" s="90"/>
      <c r="AB6" s="90"/>
      <c r="AC6" s="90"/>
      <c r="AD6" s="90"/>
    </row>
    <row r="7" customFormat="false" ht="12.8" hidden="false" customHeight="false" outlineLevel="0" collapsed="false">
      <c r="C7" s="87" t="n">
        <v>2014</v>
      </c>
      <c r="D7" s="87" t="n">
        <v>4</v>
      </c>
      <c r="E7" s="87" t="n">
        <v>160</v>
      </c>
      <c r="F7" s="89" t="n">
        <v>15745971</v>
      </c>
      <c r="G7" s="89" t="n">
        <v>15148486</v>
      </c>
      <c r="H7" s="90" t="n">
        <f aca="false">F7-J7</f>
        <v>15745971</v>
      </c>
      <c r="I7" s="90" t="n">
        <f aca="false">G7-K7</f>
        <v>15148486</v>
      </c>
      <c r="J7" s="91"/>
      <c r="K7" s="91"/>
      <c r="L7" s="90" t="n">
        <f aca="false">H7-I7</f>
        <v>597485</v>
      </c>
      <c r="M7" s="90" t="n">
        <f aca="false">J7-K7</f>
        <v>0</v>
      </c>
      <c r="N7" s="89" t="n">
        <v>2598761</v>
      </c>
      <c r="O7" s="92" t="n">
        <v>90838150.786</v>
      </c>
      <c r="P7" s="87" t="n">
        <f aca="false">O7/I7</f>
        <v>5.99651679950062</v>
      </c>
      <c r="Q7" s="90" t="n">
        <f aca="false">I7*5.5017049523</f>
        <v>83342500.4460472</v>
      </c>
      <c r="R7" s="90" t="n">
        <v>12713686.068</v>
      </c>
      <c r="S7" s="90" t="n">
        <v>3288341.0584532</v>
      </c>
      <c r="T7" s="92" t="n">
        <v>17161490.7544532</v>
      </c>
      <c r="U7" s="87" t="n">
        <f aca="false">R7/N7</f>
        <v>4.89221058342803</v>
      </c>
      <c r="V7" s="88"/>
      <c r="W7" s="88"/>
      <c r="X7" s="90" t="n">
        <f aca="false">N7*5.1890047538+L7*5.5017049523</f>
        <v>16772169.366415</v>
      </c>
      <c r="Y7" s="90" t="n">
        <f aca="false">N7*5.1890047538</f>
        <v>13484983.18299</v>
      </c>
      <c r="Z7" s="90" t="n">
        <f aca="false">L7*5.5017049523</f>
        <v>3287186.18342497</v>
      </c>
      <c r="AA7" s="90"/>
      <c r="AB7" s="90"/>
      <c r="AC7" s="90"/>
      <c r="AD7" s="90"/>
    </row>
    <row r="8" customFormat="false" ht="12.8" hidden="false" customHeight="false" outlineLevel="0" collapsed="false">
      <c r="B8" s="88"/>
      <c r="C8" s="87" t="n">
        <f aca="false">C4+1</f>
        <v>2015</v>
      </c>
      <c r="D8" s="87" t="n">
        <f aca="false">D4</f>
        <v>1</v>
      </c>
      <c r="E8" s="87" t="n">
        <v>1001</v>
      </c>
      <c r="F8" s="89" t="n">
        <v>16507879</v>
      </c>
      <c r="G8" s="89" t="n">
        <v>15853349</v>
      </c>
      <c r="H8" s="90" t="n">
        <f aca="false">F8-J8</f>
        <v>16507879</v>
      </c>
      <c r="I8" s="90" t="n">
        <f aca="false">G8-K8</f>
        <v>15853349</v>
      </c>
      <c r="J8" s="91"/>
      <c r="K8" s="91"/>
      <c r="L8" s="90" t="n">
        <f aca="false">H8-I8</f>
        <v>654530</v>
      </c>
      <c r="M8" s="90" t="n">
        <f aca="false">J8-K8</f>
        <v>0</v>
      </c>
      <c r="N8" s="89" t="n">
        <v>3002195</v>
      </c>
      <c r="O8" s="92" t="n">
        <v>81897043.9675653</v>
      </c>
      <c r="P8" s="87" t="n">
        <f aca="false">O8/I8</f>
        <v>5.16591440506137</v>
      </c>
      <c r="Q8" s="90" t="n">
        <f aca="false">I8*5.5017049523</f>
        <v>87220448.7038403</v>
      </c>
      <c r="R8" s="90" t="n">
        <v>13986686.083894</v>
      </c>
      <c r="S8" s="90" t="n">
        <v>2964672.99162586</v>
      </c>
      <c r="T8" s="92" t="n">
        <v>18231627.4986104</v>
      </c>
      <c r="U8" s="87" t="n">
        <f aca="false">R8/N8</f>
        <v>4.65881999133767</v>
      </c>
      <c r="V8" s="88"/>
      <c r="W8" s="88"/>
      <c r="X8" s="90" t="n">
        <f aca="false">N8*5.1890047538+L8*5.5017049523</f>
        <v>19179435.0692635</v>
      </c>
      <c r="Y8" s="90" t="n">
        <f aca="false">N8*5.1890047538</f>
        <v>15578404.1268346</v>
      </c>
      <c r="Z8" s="90" t="n">
        <f aca="false">L8*5.5017049523</f>
        <v>3601030.94242892</v>
      </c>
      <c r="AA8" s="90"/>
      <c r="AB8" s="90"/>
      <c r="AC8" s="90"/>
      <c r="AD8" s="90"/>
    </row>
    <row r="9" customFormat="false" ht="12.8" hidden="false" customHeight="false" outlineLevel="0" collapsed="false">
      <c r="B9" s="88"/>
      <c r="C9" s="87" t="n">
        <f aca="false">C5+1</f>
        <v>2015</v>
      </c>
      <c r="D9" s="87" t="n">
        <f aca="false">D5</f>
        <v>2</v>
      </c>
      <c r="E9" s="87" t="n">
        <v>1000</v>
      </c>
      <c r="F9" s="89" t="n">
        <v>17877475</v>
      </c>
      <c r="G9" s="89" t="n">
        <v>17180984</v>
      </c>
      <c r="H9" s="90" t="n">
        <f aca="false">F9-J9</f>
        <v>17877475</v>
      </c>
      <c r="I9" s="90" t="n">
        <f aca="false">G9-K9</f>
        <v>17180984</v>
      </c>
      <c r="J9" s="91"/>
      <c r="K9" s="91"/>
      <c r="L9" s="90" t="n">
        <f aca="false">H9-I9</f>
        <v>696491</v>
      </c>
      <c r="M9" s="90" t="n">
        <f aca="false">J9-K9</f>
        <v>0</v>
      </c>
      <c r="N9" s="89" t="n">
        <v>2371185</v>
      </c>
      <c r="O9" s="92" t="n">
        <v>104523364.336654</v>
      </c>
      <c r="P9" s="87" t="n">
        <f aca="false">O9/I9</f>
        <v>6.08366577471081</v>
      </c>
      <c r="Q9" s="90" t="n">
        <f aca="false">I9*5.5017049523</f>
        <v>94524704.7581871</v>
      </c>
      <c r="R9" s="90" t="n">
        <v>14339828.6769147</v>
      </c>
      <c r="S9" s="90" t="n">
        <v>3783745.78898687</v>
      </c>
      <c r="T9" s="92" t="n">
        <v>19687951.5296409</v>
      </c>
      <c r="U9" s="87" t="n">
        <f aca="false">R9/N9</f>
        <v>6.04753685474339</v>
      </c>
      <c r="V9" s="88"/>
      <c r="W9" s="88"/>
      <c r="X9" s="90" t="n">
        <f aca="false">N9*5.1890047538+L9*5.5017049523</f>
        <v>16135978.2210716</v>
      </c>
      <c r="Y9" s="90" t="n">
        <f aca="false">N9*5.1890047538</f>
        <v>12304090.2371393</v>
      </c>
      <c r="Z9" s="90" t="n">
        <f aca="false">L9*5.5017049523</f>
        <v>3831887.98393238</v>
      </c>
      <c r="AA9" s="90"/>
      <c r="AB9" s="90"/>
      <c r="AC9" s="90"/>
      <c r="AD9" s="90"/>
    </row>
    <row r="10" customFormat="false" ht="12.8" hidden="false" customHeight="false" outlineLevel="0" collapsed="false">
      <c r="B10" s="88"/>
      <c r="C10" s="87" t="n">
        <v>2016</v>
      </c>
      <c r="D10" s="87" t="n">
        <v>2</v>
      </c>
      <c r="E10" s="87" t="n">
        <v>996</v>
      </c>
      <c r="F10" s="89" t="n">
        <v>18529945</v>
      </c>
      <c r="G10" s="89" t="n">
        <v>17797215</v>
      </c>
      <c r="H10" s="90" t="n">
        <f aca="false">F10-J10</f>
        <v>18529945</v>
      </c>
      <c r="I10" s="90" t="n">
        <f aca="false">G10-K10</f>
        <v>17797215</v>
      </c>
      <c r="J10" s="91"/>
      <c r="K10" s="91"/>
      <c r="L10" s="90" t="n">
        <f aca="false">H10-I10</f>
        <v>732730</v>
      </c>
      <c r="M10" s="90" t="n">
        <f aca="false">J10-K10</f>
        <v>0</v>
      </c>
      <c r="N10" s="91"/>
      <c r="O10" s="88"/>
      <c r="P10" s="88"/>
      <c r="Q10" s="90" t="n">
        <f aca="false">I10*5.5017049523</f>
        <v>97915025.9026478</v>
      </c>
      <c r="R10" s="90"/>
      <c r="S10" s="90"/>
      <c r="T10" s="88"/>
      <c r="U10" s="88"/>
      <c r="V10" s="88"/>
      <c r="W10" s="88"/>
      <c r="X10" s="90"/>
      <c r="Y10" s="90"/>
      <c r="Z10" s="90"/>
      <c r="AA10" s="90"/>
      <c r="AB10" s="90"/>
      <c r="AC10" s="90"/>
      <c r="AD10" s="90"/>
    </row>
    <row r="11" customFormat="false" ht="12.8" hidden="false" customHeight="false" outlineLevel="0" collapsed="false">
      <c r="B11" s="88"/>
      <c r="C11" s="87" t="n">
        <v>2016</v>
      </c>
      <c r="D11" s="87" t="n">
        <v>3</v>
      </c>
      <c r="E11" s="87" t="n">
        <v>995</v>
      </c>
      <c r="F11" s="89" t="n">
        <v>19118239</v>
      </c>
      <c r="G11" s="89" t="n">
        <v>18342944</v>
      </c>
      <c r="H11" s="90" t="n">
        <f aca="false">F11-J11</f>
        <v>19118239</v>
      </c>
      <c r="I11" s="90" t="n">
        <f aca="false">G11-K11</f>
        <v>18342944</v>
      </c>
      <c r="J11" s="91"/>
      <c r="K11" s="91"/>
      <c r="L11" s="90" t="n">
        <f aca="false">H11-I11</f>
        <v>775295</v>
      </c>
      <c r="M11" s="90" t="n">
        <f aca="false">J11-K11</f>
        <v>0</v>
      </c>
      <c r="N11" s="91"/>
      <c r="O11" s="88"/>
      <c r="P11" s="88"/>
      <c r="Q11" s="90" t="n">
        <f aca="false">I11*5.5017049523</f>
        <v>100917465.844562</v>
      </c>
      <c r="R11" s="90"/>
      <c r="S11" s="90"/>
      <c r="T11" s="88"/>
      <c r="U11" s="88"/>
      <c r="V11" s="88"/>
      <c r="W11" s="88"/>
      <c r="X11" s="90"/>
      <c r="Y11" s="90"/>
      <c r="Z11" s="90"/>
      <c r="AA11" s="90"/>
      <c r="AB11" s="90"/>
      <c r="AC11" s="90"/>
      <c r="AD11" s="90"/>
    </row>
    <row r="12" customFormat="false" ht="12.8" hidden="false" customHeight="false" outlineLevel="0" collapsed="false">
      <c r="B12" s="88"/>
      <c r="C12" s="87" t="n">
        <v>2016</v>
      </c>
      <c r="D12" s="87" t="n">
        <v>4</v>
      </c>
      <c r="E12" s="87" t="n">
        <v>994</v>
      </c>
      <c r="F12" s="89" t="n">
        <v>20592277</v>
      </c>
      <c r="G12" s="89" t="n">
        <v>19759371</v>
      </c>
      <c r="H12" s="90" t="n">
        <f aca="false">F12-J12</f>
        <v>20592277</v>
      </c>
      <c r="I12" s="90" t="n">
        <f aca="false">G12-K12</f>
        <v>19759371</v>
      </c>
      <c r="J12" s="91"/>
      <c r="K12" s="91"/>
      <c r="L12" s="90" t="n">
        <f aca="false">H12-I12</f>
        <v>832906</v>
      </c>
      <c r="M12" s="90" t="n">
        <f aca="false">J12-K12</f>
        <v>0</v>
      </c>
      <c r="N12" s="91"/>
      <c r="O12" s="88"/>
      <c r="P12" s="88" t="s">
        <v>110</v>
      </c>
      <c r="Q12" s="90" t="n">
        <f aca="false">I12*5.5017049523</f>
        <v>108710229.285033</v>
      </c>
      <c r="R12" s="90"/>
      <c r="S12" s="90"/>
      <c r="T12" s="88"/>
      <c r="U12" s="87" t="n">
        <f aca="false">AVERAGE(U4:U9)</f>
        <v>5.18900475376138</v>
      </c>
      <c r="V12" s="88"/>
      <c r="W12" s="88"/>
      <c r="X12" s="90"/>
      <c r="Y12" s="90"/>
      <c r="Z12" s="90"/>
      <c r="AA12" s="90"/>
      <c r="AB12" s="90"/>
      <c r="AC12" s="90"/>
      <c r="AD12" s="90"/>
    </row>
    <row r="13" customFormat="false" ht="12.8" hidden="false" customHeight="false" outlineLevel="0" collapsed="false">
      <c r="B13" s="88"/>
      <c r="C13" s="87" t="n">
        <v>2017</v>
      </c>
      <c r="D13" s="87" t="n">
        <v>1</v>
      </c>
      <c r="E13" s="87" t="n">
        <v>993</v>
      </c>
      <c r="F13" s="89" t="n">
        <v>20242858</v>
      </c>
      <c r="G13" s="89" t="n">
        <v>19409870</v>
      </c>
      <c r="H13" s="90" t="n">
        <f aca="false">F13-J13</f>
        <v>20242858</v>
      </c>
      <c r="I13" s="90" t="n">
        <f aca="false">G13-K13</f>
        <v>19409870</v>
      </c>
      <c r="J13" s="91"/>
      <c r="K13" s="91"/>
      <c r="L13" s="90" t="n">
        <f aca="false">H13-I13</f>
        <v>832988</v>
      </c>
      <c r="M13" s="90" t="n">
        <f aca="false">J13-K13</f>
        <v>0</v>
      </c>
      <c r="N13" s="91"/>
      <c r="O13" s="88"/>
      <c r="P13" s="87" t="n">
        <f aca="false">AVERAGE(P4:P9)</f>
        <v>5.50170495229345</v>
      </c>
      <c r="Q13" s="90" t="n">
        <f aca="false">I13*5.5017049523</f>
        <v>106787377.902499</v>
      </c>
      <c r="R13" s="90"/>
      <c r="S13" s="90"/>
      <c r="T13" s="88"/>
      <c r="U13" s="88"/>
      <c r="V13" s="88"/>
      <c r="W13" s="88"/>
      <c r="X13" s="90"/>
      <c r="Y13" s="90"/>
      <c r="Z13" s="90"/>
      <c r="AA13" s="90"/>
      <c r="AB13" s="90"/>
      <c r="AC13" s="90"/>
      <c r="AD13" s="90"/>
    </row>
    <row r="14" customFormat="false" ht="12.8" hidden="false" customHeight="false" outlineLevel="0" collapsed="false">
      <c r="A14" s="93" t="s">
        <v>111</v>
      </c>
      <c r="B14" s="5"/>
      <c r="C14" s="93" t="n">
        <v>2015</v>
      </c>
      <c r="D14" s="93" t="n">
        <v>1</v>
      </c>
      <c r="E14" s="93" t="n">
        <v>161</v>
      </c>
      <c r="F14" s="94" t="n">
        <v>17715091.2971215</v>
      </c>
      <c r="G14" s="94" t="n">
        <v>17023151.8533019</v>
      </c>
      <c r="H14" s="35" t="n">
        <f aca="false">F14-J14</f>
        <v>17715091.2971215</v>
      </c>
      <c r="I14" s="35" t="n">
        <f aca="false">G14-K14</f>
        <v>17023151.8533019</v>
      </c>
      <c r="J14" s="95" t="n">
        <v>0</v>
      </c>
      <c r="K14" s="95" t="n">
        <v>0</v>
      </c>
      <c r="L14" s="35" t="n">
        <f aca="false">H14-I14</f>
        <v>691939.443819597</v>
      </c>
      <c r="M14" s="35" t="n">
        <f aca="false">J14-K14</f>
        <v>0</v>
      </c>
      <c r="N14" s="95" t="n">
        <v>2735454.99361358</v>
      </c>
      <c r="O14" s="5"/>
      <c r="P14" s="5"/>
      <c r="Q14" s="35" t="n">
        <f aca="false">I14*5.5017049523</f>
        <v>93656358.855066</v>
      </c>
      <c r="R14" s="35"/>
      <c r="S14" s="35"/>
      <c r="T14" s="5"/>
      <c r="U14" s="5"/>
      <c r="V14" s="35" t="n">
        <f aca="false">K14*P13</f>
        <v>0</v>
      </c>
      <c r="W14" s="35" t="n">
        <f aca="false">M14*5.5017049523</f>
        <v>0</v>
      </c>
      <c r="X14" s="35" t="n">
        <f aca="false">N14*5.1890047538+L14*5.5017049523</f>
        <v>18001135.6304208</v>
      </c>
      <c r="Y14" s="35" t="n">
        <f aca="false">N14*5.1890047538</f>
        <v>14194288.9656668</v>
      </c>
      <c r="Z14" s="35" t="n">
        <f aca="false">L14*5.5017049523</f>
        <v>3806846.66475399</v>
      </c>
      <c r="AA14" s="35"/>
      <c r="AB14" s="35"/>
      <c r="AC14" s="35"/>
      <c r="AD14" s="35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96" t="n">
        <v>20422747.1350974</v>
      </c>
      <c r="G15" s="96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97" t="n">
        <v>0</v>
      </c>
      <c r="K15" s="97" t="n">
        <v>0</v>
      </c>
      <c r="L15" s="42" t="n">
        <f aca="false">H15-I15</f>
        <v>799976.431236599</v>
      </c>
      <c r="M15" s="42" t="n">
        <f aca="false">J15-K15</f>
        <v>0</v>
      </c>
      <c r="N15" s="97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96" t="n">
        <v>19803746.8364793</v>
      </c>
      <c r="G16" s="96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97" t="n">
        <v>0</v>
      </c>
      <c r="K16" s="97" t="n">
        <v>0</v>
      </c>
      <c r="L16" s="42" t="n">
        <f aca="false">H16-I16</f>
        <v>777485.531692199</v>
      </c>
      <c r="M16" s="42" t="n">
        <f aca="false">J16-K16</f>
        <v>0</v>
      </c>
      <c r="N16" s="97" t="n">
        <v>2919136.76234831</v>
      </c>
      <c r="O16" s="98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98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96" t="n">
        <v>21428421.3166265</v>
      </c>
      <c r="G17" s="96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97" t="n">
        <v>0</v>
      </c>
      <c r="K17" s="97" t="n">
        <v>0</v>
      </c>
      <c r="L17" s="42" t="n">
        <f aca="false">H17-I17</f>
        <v>842483.122443501</v>
      </c>
      <c r="M17" s="42" t="n">
        <f aca="false">J17-K17</f>
        <v>0</v>
      </c>
      <c r="N17" s="97" t="n">
        <v>2757062.56989139</v>
      </c>
      <c r="O17" s="98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98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93"/>
      <c r="B18" s="5"/>
      <c r="C18" s="93" t="n">
        <f aca="false">C14+1</f>
        <v>2016</v>
      </c>
      <c r="D18" s="93" t="n">
        <f aca="false">D14</f>
        <v>1</v>
      </c>
      <c r="E18" s="93" t="n">
        <v>165</v>
      </c>
      <c r="F18" s="94" t="n">
        <v>18797781.9121755</v>
      </c>
      <c r="G18" s="94" t="n">
        <v>18060319.1604489</v>
      </c>
      <c r="H18" s="35" t="n">
        <f aca="false">F18-J18</f>
        <v>18797781.9121755</v>
      </c>
      <c r="I18" s="35" t="n">
        <f aca="false">G18-K18</f>
        <v>18060319.1604489</v>
      </c>
      <c r="J18" s="95" t="n">
        <v>0</v>
      </c>
      <c r="K18" s="95" t="n">
        <v>0</v>
      </c>
      <c r="L18" s="35" t="n">
        <f aca="false">H18-I18</f>
        <v>737462.751726598</v>
      </c>
      <c r="M18" s="35" t="n">
        <f aca="false">J18-K18</f>
        <v>0</v>
      </c>
      <c r="N18" s="95" t="n">
        <v>2795658.97722293</v>
      </c>
      <c r="O18" s="99" t="n">
        <v>91414555.2301573</v>
      </c>
      <c r="P18" s="5"/>
      <c r="Q18" s="35" t="n">
        <f aca="false">I18*5.5017049523</f>
        <v>99362547.3651603</v>
      </c>
      <c r="R18" s="35" t="n">
        <v>17527446.3296216</v>
      </c>
      <c r="S18" s="35" t="n">
        <v>3309206.89933169</v>
      </c>
      <c r="T18" s="99" t="n">
        <v>22762488.8207359</v>
      </c>
      <c r="U18" s="5" t="n">
        <f aca="false">R24/N18</f>
        <v>6.62340305491053</v>
      </c>
      <c r="V18" s="35" t="n">
        <f aca="false">K18*5.5017049523</f>
        <v>0</v>
      </c>
      <c r="W18" s="35" t="n">
        <f aca="false">M18*5.5017049523</f>
        <v>0</v>
      </c>
      <c r="X18" s="35" t="n">
        <f aca="false">N18*5.1890047538+L18*5.5017049523</f>
        <v>18563990.1961244</v>
      </c>
      <c r="Y18" s="35" t="n">
        <f aca="false">N18*5.1890047538</f>
        <v>14506687.7228134</v>
      </c>
      <c r="Z18" s="35" t="n">
        <f aca="false">L18*5.5017049523</f>
        <v>4057302.47331101</v>
      </c>
      <c r="AA18" s="35"/>
      <c r="AB18" s="35"/>
      <c r="AC18" s="35"/>
      <c r="AD18" s="35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96" t="n">
        <v>19382726.663389</v>
      </c>
      <c r="G19" s="96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97" t="n">
        <v>0</v>
      </c>
      <c r="K19" s="97" t="n">
        <v>0</v>
      </c>
      <c r="L19" s="42" t="n">
        <f aca="false">H19-I19</f>
        <v>762331.1128718</v>
      </c>
      <c r="M19" s="42" t="n">
        <f aca="false">J19-K19</f>
        <v>0</v>
      </c>
      <c r="N19" s="97" t="n">
        <v>2828183.68633319</v>
      </c>
      <c r="O19" s="98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98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97" t="n">
        <v>18504303.1925063</v>
      </c>
      <c r="G20" s="97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97" t="n">
        <v>0</v>
      </c>
      <c r="K20" s="97" t="n">
        <v>0</v>
      </c>
      <c r="L20" s="42" t="n">
        <f aca="false">H20-I20</f>
        <v>730280.3389313</v>
      </c>
      <c r="M20" s="42" t="n">
        <f aca="false">J20-K20</f>
        <v>0</v>
      </c>
      <c r="N20" s="97" t="n">
        <v>2477813.00409058</v>
      </c>
      <c r="O20" s="98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98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97" t="n">
        <v>20255770.5244997</v>
      </c>
      <c r="G21" s="97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97" t="n">
        <v>37448.2927964077</v>
      </c>
      <c r="K21" s="97" t="n">
        <v>36324.8440125154</v>
      </c>
      <c r="L21" s="42" t="n">
        <f aca="false">H21-I21</f>
        <v>800602.401472308</v>
      </c>
      <c r="M21" s="42" t="n">
        <f aca="false">J21-K21</f>
        <v>1123.4487838923</v>
      </c>
      <c r="N21" s="97" t="n">
        <v>3910348.4398605</v>
      </c>
      <c r="O21" s="98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98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93"/>
      <c r="B22" s="5"/>
      <c r="C22" s="93" t="n">
        <f aca="false">C18+1</f>
        <v>2017</v>
      </c>
      <c r="D22" s="93" t="n">
        <f aca="false">D18</f>
        <v>1</v>
      </c>
      <c r="E22" s="93" t="n">
        <v>169</v>
      </c>
      <c r="F22" s="95" t="n">
        <v>19378703.2560285</v>
      </c>
      <c r="G22" s="95" t="n">
        <v>18611555.0477446</v>
      </c>
      <c r="H22" s="35" t="n">
        <f aca="false">F22-J22</f>
        <v>19309958.771897</v>
      </c>
      <c r="I22" s="35" t="n">
        <f aca="false">G22-K22</f>
        <v>18544872.898137</v>
      </c>
      <c r="J22" s="95" t="n">
        <v>68744.4841315014</v>
      </c>
      <c r="K22" s="95" t="n">
        <v>66682.1496075563</v>
      </c>
      <c r="L22" s="35" t="n">
        <f aca="false">H22-I22</f>
        <v>765085.873759959</v>
      </c>
      <c r="M22" s="35" t="n">
        <f aca="false">J22-K22</f>
        <v>2062.3345239451</v>
      </c>
      <c r="N22" s="95" t="n">
        <v>4299591.36744104</v>
      </c>
      <c r="O22" s="99" t="n">
        <v>99073334.5554007</v>
      </c>
      <c r="P22" s="5" t="n">
        <v>5.69</v>
      </c>
      <c r="Q22" s="35" t="n">
        <f aca="false">I22*5.5017049523</f>
        <v>102028419.063455</v>
      </c>
      <c r="R22" s="35" t="n">
        <v>20777922.9717703</v>
      </c>
      <c r="S22" s="35" t="n">
        <v>3586454.71090551</v>
      </c>
      <c r="T22" s="99" t="n">
        <v>25889654.8342129</v>
      </c>
      <c r="U22" s="5" t="n">
        <f aca="false">R22/N22</f>
        <v>4.83253434945297</v>
      </c>
      <c r="V22" s="35" t="n">
        <f aca="false">K22*5.5017049523</f>
        <v>366865.512725902</v>
      </c>
      <c r="W22" s="35" t="n">
        <f aca="false">M22*5.5017049523</f>
        <v>11346.356063688</v>
      </c>
      <c r="X22" s="35" t="n">
        <f aca="false">N22*5.1890047538+L22*5.5017049523</f>
        <v>26519876.7856489</v>
      </c>
      <c r="Y22" s="35" t="n">
        <f aca="false">N22*5.1890047538</f>
        <v>22310600.045049</v>
      </c>
      <c r="Z22" s="35" t="n">
        <f aca="false">L22*5.5017049523</f>
        <v>4209276.74059994</v>
      </c>
      <c r="AA22" s="35"/>
      <c r="AB22" s="35"/>
      <c r="AC22" s="35"/>
      <c r="AD22" s="35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97" t="n">
        <v>20711369.2321362</v>
      </c>
      <c r="G23" s="97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97" t="n">
        <v>105406.410376622</v>
      </c>
      <c r="K23" s="97" t="n">
        <v>102244.218065323</v>
      </c>
      <c r="L23" s="42" t="n">
        <f aca="false">H23-I23</f>
        <v>818579.510877699</v>
      </c>
      <c r="M23" s="42" t="n">
        <f aca="false">J23-K23</f>
        <v>3162.192311299</v>
      </c>
      <c r="N23" s="97" t="n">
        <v>3939404.98436416</v>
      </c>
      <c r="O23" s="98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98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24945174.1398562</v>
      </c>
      <c r="Y23" s="42" t="n">
        <f aca="false">N23*5.1890047538</f>
        <v>20441591.191009</v>
      </c>
      <c r="Z23" s="42" t="n">
        <f aca="false">L23*5.5017049523</f>
        <v>4503582.94884715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97" t="n">
        <v>19898364.4949311</v>
      </c>
      <c r="G24" s="97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97" t="n">
        <v>153068.271140567</v>
      </c>
      <c r="K24" s="97" t="n">
        <v>148476.22300635</v>
      </c>
      <c r="L24" s="42" t="n">
        <f aca="false">H24-I24</f>
        <v>785544.065131683</v>
      </c>
      <c r="M24" s="42" t="n">
        <f aca="false">J24-K24</f>
        <v>4592.04813421701</v>
      </c>
      <c r="N24" s="97" t="n">
        <v>3599614.55233288</v>
      </c>
      <c r="O24" s="98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98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23000248.6972878</v>
      </c>
      <c r="Y24" s="42" t="n">
        <f aca="false">N24*5.1890047538</f>
        <v>18678417.023903</v>
      </c>
      <c r="Z24" s="42" t="n">
        <f aca="false">L24*5.5017049523</f>
        <v>4321831.67338485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97" t="n">
        <v>21659293.098367</v>
      </c>
      <c r="G25" s="97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97" t="n">
        <v>195716.984291222</v>
      </c>
      <c r="K25" s="97" t="n">
        <v>189845.474762486</v>
      </c>
      <c r="L25" s="42" t="n">
        <f aca="false">H25-I25</f>
        <v>856510.300309863</v>
      </c>
      <c r="M25" s="42" t="n">
        <f aca="false">J25-K25</f>
        <v>5871.509528736</v>
      </c>
      <c r="N25" s="97" t="n">
        <v>4012507.36812272</v>
      </c>
      <c r="O25" s="100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00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25533186.7687571</v>
      </c>
      <c r="Y25" s="42" t="n">
        <f aca="false">N25*5.1890047538</f>
        <v>20820919.8078463</v>
      </c>
      <c r="Z25" s="42" t="n">
        <f aca="false">L25*5.5017049523</f>
        <v>4712266.96091073</v>
      </c>
      <c r="AA25" s="42"/>
      <c r="AB25" s="42"/>
      <c r="AC25" s="42"/>
      <c r="AD25" s="42"/>
    </row>
    <row r="26" customFormat="false" ht="12.8" hidden="false" customHeight="false" outlineLevel="0" collapsed="false">
      <c r="A26" s="93"/>
      <c r="B26" s="5"/>
      <c r="C26" s="93" t="n">
        <f aca="false">C22+1</f>
        <v>2018</v>
      </c>
      <c r="D26" s="93" t="n">
        <f aca="false">D22</f>
        <v>1</v>
      </c>
      <c r="E26" s="93" t="n">
        <v>173</v>
      </c>
      <c r="F26" s="95" t="n">
        <v>20174391.26279</v>
      </c>
      <c r="G26" s="95" t="n">
        <v>19371112.7687214</v>
      </c>
      <c r="H26" s="35" t="n">
        <f aca="false">F26-J26</f>
        <v>19974770.1617219</v>
      </c>
      <c r="I26" s="35" t="n">
        <f aca="false">G26-K26</f>
        <v>19177480.3006854</v>
      </c>
      <c r="J26" s="95" t="n">
        <v>199621.10106806</v>
      </c>
      <c r="K26" s="95" t="n">
        <v>193632.468036018</v>
      </c>
      <c r="L26" s="35" t="n">
        <f aca="false">H26-I26</f>
        <v>797289.861036554</v>
      </c>
      <c r="M26" s="35" t="n">
        <f aca="false">J26-K26</f>
        <v>5988.63303204201</v>
      </c>
      <c r="N26" s="95" t="n">
        <v>4266228.99960084</v>
      </c>
      <c r="O26" s="5"/>
      <c r="P26" s="5"/>
      <c r="Q26" s="35" t="n">
        <f aca="false">I26*5.5017049523</f>
        <v>105508838.342916</v>
      </c>
      <c r="R26" s="35"/>
      <c r="S26" s="35"/>
      <c r="T26" s="5"/>
      <c r="U26" s="5"/>
      <c r="V26" s="35" t="n">
        <f aca="false">K26*5.5017049523</f>
        <v>1065308.70831983</v>
      </c>
      <c r="W26" s="35" t="n">
        <f aca="false">M26*5.5017049523</f>
        <v>32947.6920098929</v>
      </c>
      <c r="X26" s="35" t="n">
        <f aca="false">N26*5.1890047538+L26*5.5017049523</f>
        <v>26523936.1366116</v>
      </c>
      <c r="Y26" s="35" t="n">
        <f aca="false">N26*5.1890047538</f>
        <v>22137482.5597282</v>
      </c>
      <c r="Z26" s="35" t="n">
        <f aca="false">L26*5.5017049523</f>
        <v>4386453.57688339</v>
      </c>
      <c r="AA26" s="35"/>
      <c r="AB26" s="35"/>
      <c r="AC26" s="35"/>
      <c r="AD26" s="35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97" t="n">
        <v>20014710.2499966</v>
      </c>
      <c r="G27" s="97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97" t="n">
        <v>217761.898580891</v>
      </c>
      <c r="K27" s="97" t="n">
        <v>211229.041623464</v>
      </c>
      <c r="L27" s="42" t="n">
        <f aca="false">H27-I27</f>
        <v>790986.917545874</v>
      </c>
      <c r="M27" s="42" t="n">
        <f aca="false">J27-K27</f>
        <v>6532.85695742699</v>
      </c>
      <c r="N27" s="97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21896693.7436357</v>
      </c>
      <c r="Y27" s="42" t="n">
        <f aca="false">N27*5.1890047538</f>
        <v>17544917.102169</v>
      </c>
      <c r="Z27" s="42" t="n">
        <f aca="false">L27*5.5017049523</f>
        <v>4351776.64146664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97" t="n">
        <v>19050994.9160722</v>
      </c>
      <c r="G28" s="97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97" t="n">
        <v>235047.123224172</v>
      </c>
      <c r="K28" s="97" t="n">
        <v>227995.709527446</v>
      </c>
      <c r="L28" s="42" t="n">
        <f aca="false">H28-I28</f>
        <v>750970.232147776</v>
      </c>
      <c r="M28" s="42" t="n">
        <f aca="false">J28-K28</f>
        <v>7051.41369672603</v>
      </c>
      <c r="N28" s="97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20747905.4431614</v>
      </c>
      <c r="Y28" s="42" t="n">
        <f aca="false">N28*5.1890047538</f>
        <v>16616288.7979241</v>
      </c>
      <c r="Z28" s="42" t="n">
        <f aca="false">L28*5.5017049523</f>
        <v>4131616.6452373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97" t="n">
        <v>17490439.3900687</v>
      </c>
      <c r="G29" s="97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97" t="n">
        <v>240391.322037069</v>
      </c>
      <c r="K29" s="97" t="n">
        <v>233179.582375956</v>
      </c>
      <c r="L29" s="42" t="n">
        <f aca="false">H29-I29</f>
        <v>686850.352897787</v>
      </c>
      <c r="M29" s="42" t="n">
        <f aca="false">J29-K29</f>
        <v>7211.73966111301</v>
      </c>
      <c r="N29" s="97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19836020.8392285</v>
      </c>
      <c r="Y29" s="42" t="n">
        <f aca="false">N29*5.1890047538</f>
        <v>16057172.8512017</v>
      </c>
      <c r="Z29" s="42" t="n">
        <f aca="false">L29*5.5017049523</f>
        <v>3778847.98802676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93"/>
      <c r="B30" s="5"/>
      <c r="C30" s="93" t="n">
        <f aca="false">C26+1</f>
        <v>2019</v>
      </c>
      <c r="D30" s="93" t="n">
        <f aca="false">D26</f>
        <v>1</v>
      </c>
      <c r="E30" s="93" t="n">
        <v>177</v>
      </c>
      <c r="F30" s="95" t="n">
        <v>17349305.2240574</v>
      </c>
      <c r="G30" s="95" t="n">
        <v>16659961.0542035</v>
      </c>
      <c r="H30" s="35" t="n">
        <f aca="false">F30-J30</f>
        <v>17153552.6932872</v>
      </c>
      <c r="I30" s="35" t="n">
        <f aca="false">G30-K30</f>
        <v>16470081.0993564</v>
      </c>
      <c r="J30" s="95" t="n">
        <v>195752.530770185</v>
      </c>
      <c r="K30" s="95" t="n">
        <v>189879.95484708</v>
      </c>
      <c r="L30" s="35" t="n">
        <f aca="false">H30-I30</f>
        <v>683471.593930794</v>
      </c>
      <c r="M30" s="35" t="n">
        <f aca="false">J30-K30</f>
        <v>5872.575923105</v>
      </c>
      <c r="N30" s="95" t="n">
        <v>3259887.13066368</v>
      </c>
      <c r="O30" s="5"/>
      <c r="P30" s="5"/>
      <c r="Q30" s="35" t="n">
        <f aca="false">I30*5.5017049523</f>
        <v>90613526.7491118</v>
      </c>
      <c r="R30" s="35"/>
      <c r="S30" s="35"/>
      <c r="T30" s="5"/>
      <c r="U30" s="5"/>
      <c r="V30" s="35" t="n">
        <f aca="false">K30*5.5017049523</f>
        <v>1044663.48792468</v>
      </c>
      <c r="W30" s="35" t="n">
        <f aca="false">M30*5.5017049523</f>
        <v>32309.1800389045</v>
      </c>
      <c r="X30" s="35" t="n">
        <f aca="false">N30*5.1890047538+L30*5.5017049523</f>
        <v>20675828.8709507</v>
      </c>
      <c r="Y30" s="35" t="n">
        <f aca="false">N30*5.1890047538</f>
        <v>16915569.8178653</v>
      </c>
      <c r="Z30" s="35" t="n">
        <f aca="false">L30*5.5017049523</f>
        <v>3760259.05308542</v>
      </c>
      <c r="AA30" s="35"/>
      <c r="AB30" s="35"/>
      <c r="AC30" s="35"/>
      <c r="AD30" s="35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97" t="n">
        <v>17521550.7640707</v>
      </c>
      <c r="G31" s="97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97" t="n">
        <v>198608.842111893</v>
      </c>
      <c r="K31" s="97" t="n">
        <v>192650.576848536</v>
      </c>
      <c r="L31" s="42" t="n">
        <f aca="false">H31-I31</f>
        <v>691212.615794346</v>
      </c>
      <c r="M31" s="42" t="n">
        <f aca="false">J31-K31</f>
        <v>5958.265263357</v>
      </c>
      <c r="N31" s="97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19286823.6626185</v>
      </c>
      <c r="Y31" s="42" t="n">
        <f aca="false">N31*5.1890047538</f>
        <v>15483975.7912105</v>
      </c>
      <c r="Z31" s="42" t="n">
        <f aca="false">L31*5.5017049523</f>
        <v>3802847.87140799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97" t="n">
        <v>17918477.6950709</v>
      </c>
      <c r="G32" s="97" t="n">
        <v>17203977.153879</v>
      </c>
      <c r="H32" s="42" t="n">
        <f aca="false">F32-J32</f>
        <v>17728903.1106028</v>
      </c>
      <c r="I32" s="42" t="n">
        <f aca="false">G32-K32</f>
        <v>17020089.806945</v>
      </c>
      <c r="J32" s="97" t="n">
        <v>189574.584468079</v>
      </c>
      <c r="K32" s="97" t="n">
        <v>183887.346934037</v>
      </c>
      <c r="L32" s="42" t="n">
        <f aca="false">H32-I32</f>
        <v>708813.303657856</v>
      </c>
      <c r="M32" s="42" t="n">
        <f aca="false">J32-K32</f>
        <v>5687.23753404201</v>
      </c>
      <c r="N32" s="97" t="n">
        <v>2862134.61419891</v>
      </c>
      <c r="O32" s="7"/>
      <c r="P32" s="7"/>
      <c r="Q32" s="42" t="n">
        <f aca="false">I32*5.5017049523</f>
        <v>93639512.3794599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18751311.7820842</v>
      </c>
      <c r="Y32" s="42" t="n">
        <f aca="false">N32*5.1890047538</f>
        <v>14851630.1190937</v>
      </c>
      <c r="Z32" s="42" t="n">
        <f aca="false">L32*5.5017049523</f>
        <v>3899681.66299055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97" t="n">
        <v>17504892.6212484</v>
      </c>
      <c r="G33" s="97" t="n">
        <v>16805804.9422285</v>
      </c>
      <c r="H33" s="42" t="n">
        <f aca="false">F33-J33</f>
        <v>17310821.8627389</v>
      </c>
      <c r="I33" s="42" t="n">
        <f aca="false">G33-K33</f>
        <v>16617556.3064743</v>
      </c>
      <c r="J33" s="97" t="n">
        <v>194070.758509529</v>
      </c>
      <c r="K33" s="97" t="n">
        <v>188248.635754243</v>
      </c>
      <c r="L33" s="42" t="n">
        <f aca="false">H33-I33</f>
        <v>693265.556264617</v>
      </c>
      <c r="M33" s="42" t="n">
        <f aca="false">J33-K33</f>
        <v>5822.12275528599</v>
      </c>
      <c r="N33" s="97" t="n">
        <v>2730880.27094264</v>
      </c>
      <c r="O33" s="7"/>
      <c r="P33" s="7"/>
      <c r="Q33" s="42" t="n">
        <f aca="false">I33*5.5017049523</f>
        <v>91424891.8264535</v>
      </c>
      <c r="R33" s="42"/>
      <c r="S33" s="42"/>
      <c r="T33" s="7"/>
      <c r="U33" s="7"/>
      <c r="V33" s="42" t="n">
        <f aca="false">K33*5.5017049523</f>
        <v>1035688.45159284</v>
      </c>
      <c r="W33" s="42" t="n">
        <f aca="false">M33*5.5017049523</f>
        <v>32031.6015956555</v>
      </c>
      <c r="X33" s="42" t="n">
        <f aca="false">N33*5.1890047538+L33*5.5017049523</f>
        <v>17984693.25214</v>
      </c>
      <c r="Y33" s="42" t="n">
        <f aca="false">N33*5.1890047538</f>
        <v>14170550.70798</v>
      </c>
      <c r="Z33" s="42" t="n">
        <f aca="false">L33*5.5017049523</f>
        <v>3814142.54416005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93"/>
      <c r="B34" s="5"/>
      <c r="C34" s="93" t="n">
        <f aca="false">C30+1</f>
        <v>2020</v>
      </c>
      <c r="D34" s="93" t="n">
        <f aca="false">D30</f>
        <v>1</v>
      </c>
      <c r="E34" s="93" t="n">
        <v>181</v>
      </c>
      <c r="F34" s="95" t="n">
        <v>17169623.5439056</v>
      </c>
      <c r="G34" s="95" t="n">
        <v>16483159.4588845</v>
      </c>
      <c r="H34" s="35" t="n">
        <f aca="false">F34-J34</f>
        <v>16956988.1031156</v>
      </c>
      <c r="I34" s="35" t="n">
        <f aca="false">G34-K34</f>
        <v>16276903.0813182</v>
      </c>
      <c r="J34" s="95" t="n">
        <v>212635.440790014</v>
      </c>
      <c r="K34" s="95" t="n">
        <v>206256.377566314</v>
      </c>
      <c r="L34" s="35" t="n">
        <f aca="false">H34-I34</f>
        <v>680085.021797402</v>
      </c>
      <c r="M34" s="35" t="n">
        <f aca="false">J34-K34</f>
        <v>6379.06322369998</v>
      </c>
      <c r="N34" s="95" t="n">
        <v>2984107.34287832</v>
      </c>
      <c r="O34" s="5"/>
      <c r="P34" s="5"/>
      <c r="Q34" s="35" t="n">
        <f aca="false">I34*5.5017049523</f>
        <v>89550718.2905954</v>
      </c>
      <c r="R34" s="35"/>
      <c r="S34" s="35"/>
      <c r="T34" s="5"/>
      <c r="U34" s="5"/>
      <c r="V34" s="35" t="n">
        <f aca="false">K34*5.5017049523</f>
        <v>1134761.73390005</v>
      </c>
      <c r="W34" s="35" t="n">
        <f aca="false">M34*5.5017049523</f>
        <v>35095.723728865</v>
      </c>
      <c r="X34" s="35" t="n">
        <f aca="false">N34*5.1890047538+L34*5.5017049523</f>
        <v>19226174.3204529</v>
      </c>
      <c r="Y34" s="35" t="n">
        <f aca="false">N34*5.1890047538</f>
        <v>15484547.1880451</v>
      </c>
      <c r="Z34" s="35" t="n">
        <f aca="false">L34*5.5017049523</f>
        <v>3741627.13240782</v>
      </c>
      <c r="AA34" s="35"/>
      <c r="AB34" s="35"/>
      <c r="AC34" s="35"/>
      <c r="AD34" s="35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97" t="n">
        <v>17337387.3618972</v>
      </c>
      <c r="G35" s="97" t="n">
        <v>16642592.1337308</v>
      </c>
      <c r="H35" s="42" t="n">
        <f aca="false">F35-J35</f>
        <v>17097823.6073681</v>
      </c>
      <c r="I35" s="42" t="n">
        <f aca="false">G35-K35</f>
        <v>16410215.2918376</v>
      </c>
      <c r="J35" s="97" t="n">
        <v>239563.754529051</v>
      </c>
      <c r="K35" s="97" t="n">
        <v>232376.841893179</v>
      </c>
      <c r="L35" s="42" t="n">
        <f aca="false">H35-I35</f>
        <v>687608.315530527</v>
      </c>
      <c r="M35" s="42" t="n">
        <f aca="false">J35-K35</f>
        <v>7186.91263587199</v>
      </c>
      <c r="N35" s="97" t="n">
        <v>2347779.92561608</v>
      </c>
      <c r="O35" s="7"/>
      <c r="P35" s="7"/>
      <c r="Q35" s="42" t="n">
        <f aca="false">I35*5.5017049523</f>
        <v>90284162.7394122</v>
      </c>
      <c r="R35" s="42"/>
      <c r="S35" s="42"/>
      <c r="T35" s="7"/>
      <c r="U35" s="7"/>
      <c r="V35" s="42" t="n">
        <f aca="false">K35*5.5017049523</f>
        <v>1278468.82184354</v>
      </c>
      <c r="W35" s="42" t="n">
        <f aca="false">M35*5.5017049523</f>
        <v>39540.2728405244</v>
      </c>
      <c r="X35" s="42" t="n">
        <f aca="false">N35*5.1890047538+L35*5.5017049523</f>
        <v>15965659.269695</v>
      </c>
      <c r="Y35" s="42" t="n">
        <f aca="false">N35*5.1890047538</f>
        <v>12182641.194898</v>
      </c>
      <c r="Z35" s="42" t="n">
        <f aca="false">L35*5.5017049523</f>
        <v>3783018.07479696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97" t="n">
        <v>17502745.0627668</v>
      </c>
      <c r="G36" s="97" t="n">
        <v>16799944.9742538</v>
      </c>
      <c r="H36" s="42" t="n">
        <f aca="false">F36-J36</f>
        <v>17235382.3250639</v>
      </c>
      <c r="I36" s="42" t="n">
        <f aca="false">G36-K36</f>
        <v>16540603.118682</v>
      </c>
      <c r="J36" s="97" t="n">
        <v>267362.737702913</v>
      </c>
      <c r="K36" s="97" t="n">
        <v>259341.855571826</v>
      </c>
      <c r="L36" s="42" t="n">
        <f aca="false">H36-I36</f>
        <v>694779.206381913</v>
      </c>
      <c r="M36" s="42" t="n">
        <f aca="false">J36-K36</f>
        <v>8020.88213108701</v>
      </c>
      <c r="N36" s="97" t="n">
        <v>2344083.69440455</v>
      </c>
      <c r="O36" s="7"/>
      <c r="P36" s="7"/>
      <c r="Q36" s="42" t="n">
        <f aca="false">I36*5.5017049523</f>
        <v>91001518.0920814</v>
      </c>
      <c r="R36" s="42"/>
      <c r="S36" s="42"/>
      <c r="T36" s="7"/>
      <c r="U36" s="7"/>
      <c r="V36" s="42" t="n">
        <f aca="false">K36*5.5017049523</f>
        <v>1426822.37113819</v>
      </c>
      <c r="W36" s="42" t="n">
        <f aca="false">M36*5.5017049523</f>
        <v>44128.526942416</v>
      </c>
      <c r="X36" s="42" t="n">
        <f aca="false">N36*5.1890047538+L36*5.5017049523</f>
        <v>15985931.6340767</v>
      </c>
      <c r="Y36" s="42" t="n">
        <f aca="false">N36*5.1890047538</f>
        <v>12163461.4335703</v>
      </c>
      <c r="Z36" s="42" t="n">
        <f aca="false">L36*5.5017049523</f>
        <v>3822470.20050644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97" t="n">
        <v>18044051.720979</v>
      </c>
      <c r="G37" s="97" t="n">
        <v>17317779.2410859</v>
      </c>
      <c r="H37" s="42" t="n">
        <f aca="false">F37-J37</f>
        <v>17748222.884833</v>
      </c>
      <c r="I37" s="42" t="n">
        <f aca="false">G37-K37</f>
        <v>17030825.2700243</v>
      </c>
      <c r="J37" s="97" t="n">
        <v>295828.836145957</v>
      </c>
      <c r="K37" s="97" t="n">
        <v>286953.971061578</v>
      </c>
      <c r="L37" s="42" t="n">
        <f aca="false">H37-I37</f>
        <v>717397.614808723</v>
      </c>
      <c r="M37" s="42" t="n">
        <f aca="false">J37-K37</f>
        <v>8874.86508437898</v>
      </c>
      <c r="N37" s="97" t="n">
        <v>2335444.70272384</v>
      </c>
      <c r="O37" s="7"/>
      <c r="P37" s="7"/>
      <c r="Q37" s="42" t="n">
        <f aca="false">I37*5.5017049523</f>
        <v>93698575.7298488</v>
      </c>
      <c r="R37" s="42"/>
      <c r="S37" s="42"/>
      <c r="T37" s="7"/>
      <c r="U37" s="7"/>
      <c r="V37" s="42" t="n">
        <f aca="false">K37*5.5017049523</f>
        <v>1578736.08367163</v>
      </c>
      <c r="W37" s="42" t="n">
        <f aca="false">M37*5.5017049523</f>
        <v>48826.8891857222</v>
      </c>
      <c r="X37" s="42" t="n">
        <f aca="false">N37*5.1890047538+L37*5.5017049523</f>
        <v>16065543.6748324</v>
      </c>
      <c r="Y37" s="42" t="n">
        <f aca="false">N37*5.1890047538</f>
        <v>12118633.664671</v>
      </c>
      <c r="Z37" s="42" t="n">
        <f aca="false">L37*5.5017049523</f>
        <v>3946910.01016136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93"/>
      <c r="B38" s="5"/>
      <c r="C38" s="93" t="n">
        <f aca="false">C34+1</f>
        <v>2021</v>
      </c>
      <c r="D38" s="93" t="n">
        <f aca="false">D34</f>
        <v>1</v>
      </c>
      <c r="E38" s="93" t="n">
        <v>185</v>
      </c>
      <c r="F38" s="95" t="n">
        <v>19128334.5709422</v>
      </c>
      <c r="G38" s="95" t="n">
        <v>18356339.9717284</v>
      </c>
      <c r="H38" s="35" t="n">
        <f aca="false">F38-J38</f>
        <v>18790450.4563911</v>
      </c>
      <c r="I38" s="35" t="n">
        <f aca="false">G38-K38</f>
        <v>18028592.3806138</v>
      </c>
      <c r="J38" s="95" t="n">
        <v>337884.114551121</v>
      </c>
      <c r="K38" s="95" t="n">
        <v>327747.591114587</v>
      </c>
      <c r="L38" s="35" t="n">
        <f aca="false">H38-I38</f>
        <v>761858.07577727</v>
      </c>
      <c r="M38" s="35" t="n">
        <f aca="false">J38-K38</f>
        <v>10136.523436534</v>
      </c>
      <c r="N38" s="95" t="n">
        <v>2945320.17438543</v>
      </c>
      <c r="O38" s="5"/>
      <c r="P38" s="5"/>
      <c r="Q38" s="35" t="n">
        <f aca="false">I38*5.5017049523</f>
        <v>99187995.9834211</v>
      </c>
      <c r="R38" s="35"/>
      <c r="S38" s="35"/>
      <c r="T38" s="5"/>
      <c r="U38" s="5"/>
      <c r="V38" s="35" t="n">
        <f aca="false">K38*5.5017049523</f>
        <v>1803170.54513952</v>
      </c>
      <c r="W38" s="35" t="n">
        <f aca="false">M38*5.5017049523</f>
        <v>55768.1611898844</v>
      </c>
      <c r="X38" s="35" t="n">
        <f aca="false">N38*5.1890047538+L38*5.5017049523</f>
        <v>19474798.7348026</v>
      </c>
      <c r="Y38" s="35" t="n">
        <f aca="false">N38*5.1890047538</f>
        <v>15283280.386349</v>
      </c>
      <c r="Z38" s="35" t="n">
        <f aca="false">L38*5.5017049523</f>
        <v>4191518.34845355</v>
      </c>
      <c r="AA38" s="35"/>
      <c r="AB38" s="35"/>
      <c r="AC38" s="35"/>
      <c r="AD38" s="35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97" t="n">
        <v>19191563.5570241</v>
      </c>
      <c r="G39" s="97" t="n">
        <v>18415891.3367273</v>
      </c>
      <c r="H39" s="42" t="n">
        <f aca="false">F39-J39</f>
        <v>18826474.5824993</v>
      </c>
      <c r="I39" s="42" t="n">
        <f aca="false">G39-K39</f>
        <v>18061755.0314383</v>
      </c>
      <c r="J39" s="97" t="n">
        <v>365088.974524792</v>
      </c>
      <c r="K39" s="97" t="n">
        <v>354136.305289048</v>
      </c>
      <c r="L39" s="42" t="n">
        <f aca="false">H39-I39</f>
        <v>764719.551061057</v>
      </c>
      <c r="M39" s="42" t="n">
        <f aca="false">J39-K39</f>
        <v>10952.669235744</v>
      </c>
      <c r="N39" s="97" t="n">
        <v>2609271.90220654</v>
      </c>
      <c r="O39" s="7"/>
      <c r="P39" s="7"/>
      <c r="Q39" s="42" t="n">
        <f aca="false">I39*5.5017049523</f>
        <v>99370447.1036933</v>
      </c>
      <c r="R39" s="42"/>
      <c r="S39" s="42"/>
      <c r="T39" s="7"/>
      <c r="U39" s="7"/>
      <c r="V39" s="42" t="n">
        <f aca="false">K39*5.5017049523</f>
        <v>1948353.46459798</v>
      </c>
      <c r="W39" s="42" t="n">
        <f aca="false">M39*5.5017049523</f>
        <v>60258.3545751966</v>
      </c>
      <c r="X39" s="42" t="n">
        <f aca="false">N39*5.1890047538+L39*5.5017049523</f>
        <v>17746785.6456998</v>
      </c>
      <c r="Y39" s="42" t="n">
        <f aca="false">N39*5.1890047538</f>
        <v>13539524.3045065</v>
      </c>
      <c r="Z39" s="42" t="n">
        <f aca="false">L39*5.5017049523</f>
        <v>4207261.34119325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97" t="n">
        <v>19293887.8333746</v>
      </c>
      <c r="G40" s="97" t="n">
        <v>18511984.8720634</v>
      </c>
      <c r="H40" s="42" t="n">
        <f aca="false">F40-J40</f>
        <v>18916704.2668629</v>
      </c>
      <c r="I40" s="42" t="n">
        <f aca="false">G40-K40</f>
        <v>18146116.8125471</v>
      </c>
      <c r="J40" s="97" t="n">
        <v>377183.566511676</v>
      </c>
      <c r="K40" s="97" t="n">
        <v>365868.059516326</v>
      </c>
      <c r="L40" s="42" t="n">
        <f aca="false">H40-I40</f>
        <v>770587.454315852</v>
      </c>
      <c r="M40" s="42" t="n">
        <f aca="false">J40-K40</f>
        <v>11315.50699535</v>
      </c>
      <c r="N40" s="97" t="n">
        <v>2575871.40533965</v>
      </c>
      <c r="O40" s="7"/>
      <c r="P40" s="7"/>
      <c r="Q40" s="42" t="n">
        <f aca="false">I40*5.5017049523</f>
        <v>99834580.7326045</v>
      </c>
      <c r="R40" s="42"/>
      <c r="S40" s="42"/>
      <c r="T40" s="7"/>
      <c r="U40" s="7"/>
      <c r="V40" s="42" t="n">
        <f aca="false">K40*5.5017049523</f>
        <v>2012898.11492936</v>
      </c>
      <c r="W40" s="42" t="n">
        <f aca="false">M40*5.5017049523</f>
        <v>62254.5808741024</v>
      </c>
      <c r="X40" s="42" t="n">
        <f aca="false">N40*5.1890047538+L40*5.5017049523</f>
        <v>17605753.7810747</v>
      </c>
      <c r="Y40" s="42" t="n">
        <f aca="false">N40*5.1890047538</f>
        <v>13366208.9674849</v>
      </c>
      <c r="Z40" s="42" t="n">
        <f aca="false">L40*5.5017049523</f>
        <v>4239544.81358977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97" t="n">
        <v>19200926.2296942</v>
      </c>
      <c r="G41" s="97" t="n">
        <v>18421133.6353787</v>
      </c>
      <c r="H41" s="42" t="n">
        <f aca="false">F41-J41</f>
        <v>18802734.6703821</v>
      </c>
      <c r="I41" s="42" t="n">
        <f aca="false">G41-K41</f>
        <v>18034887.822846</v>
      </c>
      <c r="J41" s="97" t="n">
        <v>398191.559312067</v>
      </c>
      <c r="K41" s="97" t="n">
        <v>386245.812532705</v>
      </c>
      <c r="L41" s="42" t="n">
        <f aca="false">H41-I41</f>
        <v>767846.847536135</v>
      </c>
      <c r="M41" s="42" t="n">
        <f aca="false">J41-K41</f>
        <v>11945.746779362</v>
      </c>
      <c r="N41" s="97" t="n">
        <v>2565120.6134304</v>
      </c>
      <c r="O41" s="7"/>
      <c r="P41" s="7"/>
      <c r="Q41" s="42" t="n">
        <f aca="false">I41*5.5017049523</f>
        <v>99222631.6491268</v>
      </c>
      <c r="R41" s="42"/>
      <c r="S41" s="42"/>
      <c r="T41" s="7"/>
      <c r="U41" s="7"/>
      <c r="V41" s="42" t="n">
        <f aca="false">K41*5.5017049523</f>
        <v>2125010.49961632</v>
      </c>
      <c r="W41" s="42" t="n">
        <f aca="false">M41*5.5017049523</f>
        <v>65721.9742149375</v>
      </c>
      <c r="X41" s="42" t="n">
        <f aca="false">N41*5.1890047538+L41*5.5017049523</f>
        <v>17534889.8608582</v>
      </c>
      <c r="Y41" s="42" t="n">
        <f aca="false">N41*5.1890047538</f>
        <v>13310423.0571607</v>
      </c>
      <c r="Z41" s="42" t="n">
        <f aca="false">L41*5.5017049523</f>
        <v>4224466.8036975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93"/>
      <c r="B42" s="5"/>
      <c r="C42" s="93" t="n">
        <f aca="false">C38+1</f>
        <v>2022</v>
      </c>
      <c r="D42" s="93" t="n">
        <f aca="false">D38</f>
        <v>1</v>
      </c>
      <c r="E42" s="93" t="n">
        <v>189</v>
      </c>
      <c r="F42" s="95" t="n">
        <v>19488116.7801058</v>
      </c>
      <c r="G42" s="95" t="n">
        <v>18694118.5044771</v>
      </c>
      <c r="H42" s="35" t="n">
        <f aca="false">F42-J42</f>
        <v>19077607.4221543</v>
      </c>
      <c r="I42" s="35" t="n">
        <f aca="false">G42-K42</f>
        <v>18295924.4272641</v>
      </c>
      <c r="J42" s="95" t="n">
        <v>410509.357951497</v>
      </c>
      <c r="K42" s="95" t="n">
        <v>398194.077212952</v>
      </c>
      <c r="L42" s="35" t="n">
        <f aca="false">H42-I42</f>
        <v>781682.994890157</v>
      </c>
      <c r="M42" s="35" t="n">
        <f aca="false">J42-K42</f>
        <v>12315.280738545</v>
      </c>
      <c r="N42" s="95" t="n">
        <v>3028912.96044828</v>
      </c>
      <c r="O42" s="5"/>
      <c r="P42" s="5"/>
      <c r="Q42" s="35" t="n">
        <f aca="false">I42*5.5017049523</f>
        <v>100658778.028386</v>
      </c>
      <c r="R42" s="35"/>
      <c r="S42" s="35"/>
      <c r="T42" s="5"/>
      <c r="U42" s="5"/>
      <c r="V42" s="35" t="n">
        <f aca="false">K42*5.5017049523</f>
        <v>2190746.32657903</v>
      </c>
      <c r="W42" s="35" t="n">
        <f aca="false">M42*5.5017049523</f>
        <v>67755.0410282178</v>
      </c>
      <c r="X42" s="35" t="n">
        <f aca="false">N42*5.1890047538+L42*5.5017049523</f>
        <v>20017632.9547284</v>
      </c>
      <c r="Y42" s="35" t="n">
        <f aca="false">N42*5.1890047538</f>
        <v>15717043.7506126</v>
      </c>
      <c r="Z42" s="35" t="n">
        <f aca="false">L42*5.5017049523</f>
        <v>4300589.20411587</v>
      </c>
      <c r="AA42" s="35"/>
      <c r="AB42" s="35"/>
      <c r="AC42" s="35"/>
      <c r="AD42" s="35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97" t="n">
        <v>19649436.2682205</v>
      </c>
      <c r="G43" s="97" t="n">
        <v>18846789.1248427</v>
      </c>
      <c r="H43" s="42" t="n">
        <f aca="false">F43-J43</f>
        <v>19203417.431254</v>
      </c>
      <c r="I43" s="42" t="n">
        <f aca="false">G43-K43</f>
        <v>18414150.8529852</v>
      </c>
      <c r="J43" s="97" t="n">
        <v>446018.836966458</v>
      </c>
      <c r="K43" s="97" t="n">
        <v>432638.271857464</v>
      </c>
      <c r="L43" s="42" t="n">
        <f aca="false">H43-I43</f>
        <v>789266.578268804</v>
      </c>
      <c r="M43" s="42" t="n">
        <f aca="false">J43-K43</f>
        <v>13380.565108994</v>
      </c>
      <c r="N43" s="97" t="n">
        <v>2541676.62667589</v>
      </c>
      <c r="O43" s="7"/>
      <c r="P43" s="7"/>
      <c r="Q43" s="42" t="n">
        <f aca="false">I43*5.5017049523</f>
        <v>101309224.940268</v>
      </c>
      <c r="R43" s="42"/>
      <c r="S43" s="42"/>
      <c r="T43" s="7"/>
      <c r="U43" s="7"/>
      <c r="V43" s="42" t="n">
        <f aca="false">K43*5.5017049523</f>
        <v>2380248.12283272</v>
      </c>
      <c r="W43" s="42" t="n">
        <f aca="false">M43*5.5017049523</f>
        <v>73615.921324725</v>
      </c>
      <c r="X43" s="42" t="n">
        <f aca="false">N43*5.1890047538+L43*5.5017049523</f>
        <v>17531083.9407899</v>
      </c>
      <c r="Y43" s="42" t="n">
        <f aca="false">N43*5.1890047538</f>
        <v>13188772.0984435</v>
      </c>
      <c r="Z43" s="42" t="n">
        <f aca="false">L43*5.5017049523</f>
        <v>4342311.84234635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97" t="n">
        <v>19763180.0877581</v>
      </c>
      <c r="G44" s="97" t="n">
        <v>18954271.9459344</v>
      </c>
      <c r="H44" s="42" t="n">
        <f aca="false">F44-J44</f>
        <v>19296300.7632645</v>
      </c>
      <c r="I44" s="42" t="n">
        <f aca="false">G44-K44</f>
        <v>18501399.0011756</v>
      </c>
      <c r="J44" s="97" t="n">
        <v>466879.324493601</v>
      </c>
      <c r="K44" s="97" t="n">
        <v>452872.944758793</v>
      </c>
      <c r="L44" s="42" t="n">
        <f aca="false">H44-I44</f>
        <v>794901.762088891</v>
      </c>
      <c r="M44" s="42" t="n">
        <f aca="false">J44-K44</f>
        <v>14006.379734808</v>
      </c>
      <c r="N44" s="97" t="n">
        <v>2493600.3869457</v>
      </c>
      <c r="O44" s="7"/>
      <c r="P44" s="7"/>
      <c r="Q44" s="42" t="n">
        <f aca="false">I44*5.5017049523</f>
        <v>101789238.509246</v>
      </c>
      <c r="R44" s="42"/>
      <c r="S44" s="42"/>
      <c r="T44" s="7"/>
      <c r="U44" s="7"/>
      <c r="V44" s="42" t="n">
        <f aca="false">K44*5.5017049523</f>
        <v>2491573.32294214</v>
      </c>
      <c r="W44" s="42" t="n">
        <f aca="false">M44*5.5017049523</f>
        <v>77058.9687507875</v>
      </c>
      <c r="X44" s="42" t="n">
        <f aca="false">N44*5.1890047538+L44*5.5017049523</f>
        <v>17312619.2230152</v>
      </c>
      <c r="Y44" s="42" t="n">
        <f aca="false">N44*5.1890047538</f>
        <v>12939304.2619388</v>
      </c>
      <c r="Z44" s="42" t="n">
        <f aca="false">L44*5.5017049523</f>
        <v>4373314.96107645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97" t="n">
        <v>20215340.918134</v>
      </c>
      <c r="G45" s="97" t="n">
        <v>19386233.7957552</v>
      </c>
      <c r="H45" s="42" t="n">
        <f aca="false">F45-J45</f>
        <v>19705754.1673193</v>
      </c>
      <c r="I45" s="42" t="n">
        <f aca="false">G45-K45</f>
        <v>18891934.6474649</v>
      </c>
      <c r="J45" s="97" t="n">
        <v>509586.750814729</v>
      </c>
      <c r="K45" s="97" t="n">
        <v>494299.148290287</v>
      </c>
      <c r="L45" s="42" t="n">
        <f aca="false">H45-I45</f>
        <v>813819.519854359</v>
      </c>
      <c r="M45" s="42" t="n">
        <f aca="false">J45-K45</f>
        <v>15287.602524442</v>
      </c>
      <c r="N45" s="97" t="n">
        <v>2476835.14838553</v>
      </c>
      <c r="O45" s="7"/>
      <c r="P45" s="7"/>
      <c r="Q45" s="42" t="n">
        <f aca="false">I45*5.5017049523</f>
        <v>103937850.408486</v>
      </c>
      <c r="R45" s="42"/>
      <c r="S45" s="42"/>
      <c r="T45" s="7"/>
      <c r="U45" s="7"/>
      <c r="V45" s="42" t="n">
        <f aca="false">K45*5.5017049523</f>
        <v>2719488.07206634</v>
      </c>
      <c r="W45" s="42" t="n">
        <f aca="false">M45*5.5017049523</f>
        <v>84107.8785175166</v>
      </c>
      <c r="X45" s="42" t="n">
        <f aca="false">N45*5.1890047538+L45*5.5017049523</f>
        <v>17329704.2420126</v>
      </c>
      <c r="Y45" s="42" t="n">
        <f aca="false">N45*5.1890047538</f>
        <v>12852309.3593514</v>
      </c>
      <c r="Z45" s="42" t="n">
        <f aca="false">L45*5.5017049523</f>
        <v>4477394.88266114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93"/>
      <c r="B46" s="5"/>
      <c r="C46" s="93" t="n">
        <f aca="false">C42+1</f>
        <v>2023</v>
      </c>
      <c r="D46" s="93" t="n">
        <f aca="false">D42</f>
        <v>1</v>
      </c>
      <c r="E46" s="93" t="n">
        <v>193</v>
      </c>
      <c r="F46" s="95" t="n">
        <v>20653462.5033326</v>
      </c>
      <c r="G46" s="95" t="n">
        <v>19805095.0897898</v>
      </c>
      <c r="H46" s="35" t="n">
        <f aca="false">F46-J46</f>
        <v>20130896.4923519</v>
      </c>
      <c r="I46" s="35" t="n">
        <f aca="false">G46-K46</f>
        <v>19298206.0591385</v>
      </c>
      <c r="J46" s="95" t="n">
        <v>522566.010980693</v>
      </c>
      <c r="K46" s="95" t="n">
        <v>506889.030651273</v>
      </c>
      <c r="L46" s="35" t="n">
        <f aca="false">H46-I46</f>
        <v>832690.433213379</v>
      </c>
      <c r="M46" s="35" t="n">
        <f aca="false">J46-K46</f>
        <v>15676.98032942</v>
      </c>
      <c r="N46" s="95" t="n">
        <v>3071787.32229163</v>
      </c>
      <c r="O46" s="5"/>
      <c r="P46" s="5"/>
      <c r="Q46" s="35" t="n">
        <f aca="false">I46*5.5017049523</f>
        <v>106173035.846068</v>
      </c>
      <c r="R46" s="35"/>
      <c r="S46" s="35"/>
      <c r="T46" s="5"/>
      <c r="U46" s="5"/>
      <c r="V46" s="35" t="n">
        <f aca="false">K46*5.5017049523</f>
        <v>2788753.89020065</v>
      </c>
      <c r="W46" s="35" t="n">
        <f aca="false">M46*5.5017049523</f>
        <v>86250.1203154798</v>
      </c>
      <c r="X46" s="35" t="n">
        <f aca="false">N46*5.1890047538+L46*5.5017049523</f>
        <v>20520736.0981767</v>
      </c>
      <c r="Y46" s="35" t="n">
        <f aca="false">N46*5.1890047538</f>
        <v>15939519.0180338</v>
      </c>
      <c r="Z46" s="35" t="n">
        <f aca="false">L46*5.5017049523</f>
        <v>4581217.08014288</v>
      </c>
      <c r="AA46" s="35"/>
      <c r="AB46" s="35"/>
      <c r="AC46" s="35"/>
      <c r="AD46" s="35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97" t="n">
        <v>20909783.8719259</v>
      </c>
      <c r="G47" s="97" t="n">
        <v>20049797.8055368</v>
      </c>
      <c r="H47" s="42" t="n">
        <f aca="false">F47-J47</f>
        <v>20364245.2875511</v>
      </c>
      <c r="I47" s="42" t="n">
        <f aca="false">G47-K47</f>
        <v>19520625.3786932</v>
      </c>
      <c r="J47" s="97" t="n">
        <v>545538.58437483</v>
      </c>
      <c r="K47" s="97" t="n">
        <v>529172.426843585</v>
      </c>
      <c r="L47" s="42" t="n">
        <f aca="false">H47-I47</f>
        <v>843619.908857856</v>
      </c>
      <c r="M47" s="42" t="n">
        <f aca="false">J47-K47</f>
        <v>16366.157531245</v>
      </c>
      <c r="N47" s="97" t="n">
        <v>2670076.35565678</v>
      </c>
      <c r="O47" s="7"/>
      <c r="P47" s="7"/>
      <c r="Q47" s="42" t="n">
        <f aca="false">I47*5.5017049523</f>
        <v>107396721.31795</v>
      </c>
      <c r="R47" s="42"/>
      <c r="S47" s="42"/>
      <c r="T47" s="7"/>
      <c r="U47" s="7"/>
      <c r="V47" s="42" t="n">
        <f aca="false">K47*5.5017049523</f>
        <v>2911350.56138596</v>
      </c>
      <c r="W47" s="42" t="n">
        <f aca="false">M47*5.5017049523</f>
        <v>90041.7699397727</v>
      </c>
      <c r="X47" s="42" t="n">
        <f aca="false">N47*5.1890047538+L47*5.5017049523</f>
        <v>18496386.7329342</v>
      </c>
      <c r="Y47" s="42" t="n">
        <f aca="false">N47*5.1890047538</f>
        <v>13855038.902512</v>
      </c>
      <c r="Z47" s="42" t="n">
        <f aca="false">L47*5.5017049523</f>
        <v>4641347.83042214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97" t="n">
        <v>20985362.2993709</v>
      </c>
      <c r="G48" s="97" t="n">
        <v>20121047.4734551</v>
      </c>
      <c r="H48" s="42" t="n">
        <f aca="false">F48-J48</f>
        <v>20408207.1379027</v>
      </c>
      <c r="I48" s="42" t="n">
        <f aca="false">G48-K48</f>
        <v>19561206.966831</v>
      </c>
      <c r="J48" s="97" t="n">
        <v>577155.161468189</v>
      </c>
      <c r="K48" s="97" t="n">
        <v>559840.506624144</v>
      </c>
      <c r="L48" s="42" t="n">
        <f aca="false">H48-I48</f>
        <v>847000.171071753</v>
      </c>
      <c r="M48" s="42" t="n">
        <f aca="false">J48-K48</f>
        <v>17314.6548440449</v>
      </c>
      <c r="N48" s="97" t="n">
        <v>2620511.85845824</v>
      </c>
      <c r="O48" s="7"/>
      <c r="P48" s="7"/>
      <c r="Q48" s="42" t="n">
        <f aca="false">I48*5.5017049523</f>
        <v>107619989.242379</v>
      </c>
      <c r="R48" s="42"/>
      <c r="S48" s="42"/>
      <c r="T48" s="7"/>
      <c r="U48" s="7"/>
      <c r="V48" s="42" t="n">
        <f aca="false">K48*5.5017049523</f>
        <v>3080077.28779219</v>
      </c>
      <c r="W48" s="42" t="n">
        <f aca="false">M48*5.5017049523</f>
        <v>95260.1223028472</v>
      </c>
      <c r="X48" s="42" t="n">
        <f aca="false">N48*5.1890047538+L48*5.5017049523</f>
        <v>18257793.5267135</v>
      </c>
      <c r="Y48" s="42" t="n">
        <f aca="false">N48*5.1890047538</f>
        <v>13597848.4909291</v>
      </c>
      <c r="Z48" s="42" t="n">
        <f aca="false">L48*5.5017049523</f>
        <v>4659945.03578441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97" t="n">
        <v>21089624.3603617</v>
      </c>
      <c r="G49" s="97" t="n">
        <v>20219154.3158507</v>
      </c>
      <c r="H49" s="42" t="n">
        <f aca="false">F49-J49</f>
        <v>20490752.2986217</v>
      </c>
      <c r="I49" s="42" t="n">
        <f aca="false">G49-K49</f>
        <v>19638248.4159629</v>
      </c>
      <c r="J49" s="97" t="n">
        <v>598872.061739985</v>
      </c>
      <c r="K49" s="97" t="n">
        <v>580905.899887785</v>
      </c>
      <c r="L49" s="42" t="n">
        <f aca="false">H49-I49</f>
        <v>852503.882658798</v>
      </c>
      <c r="M49" s="42" t="n">
        <f aca="false">J49-K49</f>
        <v>17966.1618522001</v>
      </c>
      <c r="N49" s="97" t="n">
        <v>2655702.98498511</v>
      </c>
      <c r="O49" s="7"/>
      <c r="P49" s="7"/>
      <c r="Q49" s="42" t="n">
        <f aca="false">I49*5.5017049523</f>
        <v>108043848.564601</v>
      </c>
      <c r="R49" s="42"/>
      <c r="S49" s="42"/>
      <c r="T49" s="7"/>
      <c r="U49" s="7"/>
      <c r="V49" s="42" t="n">
        <f aca="false">K49*5.5017049523</f>
        <v>3195972.86623291</v>
      </c>
      <c r="W49" s="42" t="n">
        <f aca="false">M49*5.5017049523</f>
        <v>98844.5216360724</v>
      </c>
      <c r="X49" s="42" t="n">
        <f aca="false">N49*5.1890047538+L49*5.5017049523</f>
        <v>18470680.2468475</v>
      </c>
      <c r="Y49" s="42" t="n">
        <f aca="false">N49*5.1890047538</f>
        <v>13780455.4137686</v>
      </c>
      <c r="Z49" s="42" t="n">
        <f aca="false">L49*5.5017049523</f>
        <v>4690224.83307889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93"/>
      <c r="B50" s="5"/>
      <c r="C50" s="93" t="n">
        <f aca="false">C46+1</f>
        <v>2024</v>
      </c>
      <c r="D50" s="93" t="n">
        <f aca="false">D46</f>
        <v>1</v>
      </c>
      <c r="E50" s="93" t="n">
        <v>197</v>
      </c>
      <c r="F50" s="95" t="n">
        <v>21209047.3694557</v>
      </c>
      <c r="G50" s="95" t="n">
        <v>20332373.1841146</v>
      </c>
      <c r="H50" s="35" t="n">
        <f aca="false">F50-J50</f>
        <v>20588186.5336933</v>
      </c>
      <c r="I50" s="35" t="n">
        <f aca="false">G50-K50</f>
        <v>19730138.1734251</v>
      </c>
      <c r="J50" s="95" t="n">
        <v>620860.8357624</v>
      </c>
      <c r="K50" s="95" t="n">
        <v>602235.010689528</v>
      </c>
      <c r="L50" s="35" t="n">
        <f aca="false">H50-I50</f>
        <v>858048.360268224</v>
      </c>
      <c r="M50" s="35" t="n">
        <f aca="false">J50-K50</f>
        <v>18625.825072872</v>
      </c>
      <c r="N50" s="95" t="n">
        <v>3200342.24467537</v>
      </c>
      <c r="O50" s="5"/>
      <c r="P50" s="5"/>
      <c r="Q50" s="35" t="n">
        <f aca="false">I50*5.5017049523</f>
        <v>108549398.898296</v>
      </c>
      <c r="R50" s="35"/>
      <c r="S50" s="35"/>
      <c r="T50" s="5"/>
      <c r="U50" s="5"/>
      <c r="V50" s="35" t="n">
        <f aca="false">K50*5.5017049523</f>
        <v>3313319.34075902</v>
      </c>
      <c r="W50" s="35" t="n">
        <f aca="false">M50*5.5017049523</f>
        <v>102473.794044093</v>
      </c>
      <c r="X50" s="35" t="n">
        <f aca="false">N50*5.1890047538+L50*5.5017049523</f>
        <v>21327320.034408</v>
      </c>
      <c r="Y50" s="35" t="n">
        <f aca="false">N50*5.1890047538</f>
        <v>16606591.1214075</v>
      </c>
      <c r="Z50" s="35" t="n">
        <f aca="false">L50*5.5017049523</f>
        <v>4720728.91300058</v>
      </c>
      <c r="AA50" s="35"/>
      <c r="AB50" s="35"/>
      <c r="AC50" s="35"/>
      <c r="AD50" s="35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97" t="n">
        <v>21426234.3489346</v>
      </c>
      <c r="G51" s="97" t="n">
        <v>20539064.0889959</v>
      </c>
      <c r="H51" s="42" t="n">
        <f aca="false">F51-J51</f>
        <v>20785349.5082392</v>
      </c>
      <c r="I51" s="42" t="n">
        <f aca="false">G51-K51</f>
        <v>19917405.7935214</v>
      </c>
      <c r="J51" s="97" t="n">
        <v>640884.840695394</v>
      </c>
      <c r="K51" s="97" t="n">
        <v>621658.295474532</v>
      </c>
      <c r="L51" s="42" t="n">
        <f aca="false">H51-I51</f>
        <v>867943.714717839</v>
      </c>
      <c r="M51" s="42" t="n">
        <f aca="false">J51-K51</f>
        <v>19226.545220862</v>
      </c>
      <c r="N51" s="97" t="n">
        <v>2649164.37182904</v>
      </c>
      <c r="O51" s="7"/>
      <c r="P51" s="7"/>
      <c r="Q51" s="42" t="n">
        <f aca="false">I51*5.5017049523</f>
        <v>109579690.091185</v>
      </c>
      <c r="R51" s="42"/>
      <c r="S51" s="42"/>
      <c r="T51" s="7"/>
      <c r="U51" s="7"/>
      <c r="V51" s="42" t="n">
        <f aca="false">K51*5.5017049523</f>
        <v>3420180.52285061</v>
      </c>
      <c r="W51" s="42" t="n">
        <f aca="false">M51*5.5017049523</f>
        <v>105778.779057237</v>
      </c>
      <c r="X51" s="42" t="n">
        <f aca="false">N51*5.1890047538+L51*5.5017049523</f>
        <v>18521696.7525993</v>
      </c>
      <c r="Y51" s="42" t="n">
        <f aca="false">N51*5.1890047538</f>
        <v>13746526.5190185</v>
      </c>
      <c r="Z51" s="42" t="n">
        <f aca="false">L51*5.5017049523</f>
        <v>4775170.23358079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97" t="n">
        <v>21752046.2589343</v>
      </c>
      <c r="G52" s="97" t="n">
        <v>20849892.379753</v>
      </c>
      <c r="H52" s="42" t="n">
        <f aca="false">F52-J52</f>
        <v>21083936.7529224</v>
      </c>
      <c r="I52" s="42" t="n">
        <f aca="false">G52-K52</f>
        <v>20201826.1589214</v>
      </c>
      <c r="J52" s="97" t="n">
        <v>668109.506011912</v>
      </c>
      <c r="K52" s="97" t="n">
        <v>648066.220831554</v>
      </c>
      <c r="L52" s="42" t="n">
        <f aca="false">H52-I52</f>
        <v>882110.594000943</v>
      </c>
      <c r="M52" s="42" t="n">
        <f aca="false">J52-K52</f>
        <v>20043.285180358</v>
      </c>
      <c r="N52" s="97" t="n">
        <v>2658970.08070102</v>
      </c>
      <c r="O52" s="7"/>
      <c r="P52" s="7"/>
      <c r="Q52" s="42" t="n">
        <f aca="false">I52*5.5017049523</f>
        <v>111144487.024042</v>
      </c>
      <c r="R52" s="42"/>
      <c r="S52" s="42"/>
      <c r="T52" s="7"/>
      <c r="U52" s="7"/>
      <c r="V52" s="42" t="n">
        <f aca="false">K52*5.5017049523</f>
        <v>3565469.13656731</v>
      </c>
      <c r="W52" s="42" t="n">
        <f aca="false">M52*5.5017049523</f>
        <v>110272.241337137</v>
      </c>
      <c r="X52" s="42" t="n">
        <f aca="false">N52*5.1890047538+L52*5.5017049523</f>
        <v>18650520.6124608</v>
      </c>
      <c r="Y52" s="42" t="n">
        <f aca="false">N52*5.1890047538</f>
        <v>13797408.3889696</v>
      </c>
      <c r="Z52" s="42" t="n">
        <f aca="false">L52*5.5017049523</f>
        <v>4853112.22349128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97" t="n">
        <v>21909192.7706062</v>
      </c>
      <c r="G53" s="97" t="n">
        <v>20998263.0480147</v>
      </c>
      <c r="H53" s="42" t="n">
        <f aca="false">F53-J53</f>
        <v>21176515.0704526</v>
      </c>
      <c r="I53" s="42" t="n">
        <f aca="false">G53-K53</f>
        <v>20287565.6788657</v>
      </c>
      <c r="J53" s="97" t="n">
        <v>732677.700153593</v>
      </c>
      <c r="K53" s="97" t="n">
        <v>710697.369148985</v>
      </c>
      <c r="L53" s="42" t="n">
        <f aca="false">H53-I53</f>
        <v>888949.391586892</v>
      </c>
      <c r="M53" s="42" t="n">
        <f aca="false">J53-K53</f>
        <v>21980.331004608</v>
      </c>
      <c r="N53" s="97" t="n">
        <v>2725292.69633348</v>
      </c>
      <c r="O53" s="7"/>
      <c r="P53" s="7"/>
      <c r="Q53" s="42" t="n">
        <f aca="false">I53*5.5017049523</f>
        <v>111616200.565527</v>
      </c>
      <c r="R53" s="42"/>
      <c r="S53" s="42"/>
      <c r="T53" s="7"/>
      <c r="U53" s="7"/>
      <c r="V53" s="42" t="n">
        <f aca="false">K53*5.5017049523</f>
        <v>3910047.23543355</v>
      </c>
      <c r="W53" s="42" t="n">
        <f aca="false">M53*5.5017049523</f>
        <v>120929.295941245</v>
      </c>
      <c r="X53" s="42" t="n">
        <f aca="false">N53*5.1890047538+L53*5.5017049523</f>
        <v>19032294.0268085</v>
      </c>
      <c r="Y53" s="42" t="n">
        <f aca="false">N53*5.1890047538</f>
        <v>14141556.7567708</v>
      </c>
      <c r="Z53" s="42" t="n">
        <f aca="false">L53*5.5017049523</f>
        <v>4890737.27003768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93"/>
      <c r="B54" s="5"/>
      <c r="C54" s="93" t="n">
        <f aca="false">C50+1</f>
        <v>2025</v>
      </c>
      <c r="D54" s="93" t="n">
        <f aca="false">D50</f>
        <v>1</v>
      </c>
      <c r="E54" s="93" t="n">
        <v>201</v>
      </c>
      <c r="F54" s="95" t="n">
        <v>22054851.366346</v>
      </c>
      <c r="G54" s="95" t="n">
        <v>21136438.6158382</v>
      </c>
      <c r="H54" s="35" t="n">
        <f aca="false">F54-J54</f>
        <v>21255380.3186466</v>
      </c>
      <c r="I54" s="35" t="n">
        <f aca="false">G54-K54</f>
        <v>20360951.6995698</v>
      </c>
      <c r="J54" s="95" t="n">
        <v>799471.047699412</v>
      </c>
      <c r="K54" s="95" t="n">
        <v>775486.91626843</v>
      </c>
      <c r="L54" s="35" t="n">
        <f aca="false">H54-I54</f>
        <v>894428.619076822</v>
      </c>
      <c r="M54" s="35" t="n">
        <f aca="false">J54-K54</f>
        <v>23984.131430982</v>
      </c>
      <c r="N54" s="95" t="n">
        <v>3317939.09336779</v>
      </c>
      <c r="O54" s="5"/>
      <c r="P54" s="5"/>
      <c r="Q54" s="35" t="n">
        <f aca="false">I54*5.5017049523</f>
        <v>112019948.799064</v>
      </c>
      <c r="R54" s="35"/>
      <c r="S54" s="35"/>
      <c r="T54" s="5"/>
      <c r="U54" s="5"/>
      <c r="V54" s="35" t="n">
        <f aca="false">K54*5.5017049523</f>
        <v>4266500.20767788</v>
      </c>
      <c r="W54" s="35" t="n">
        <f aca="false">M54*5.5017049523</f>
        <v>131953.614670448</v>
      </c>
      <c r="X54" s="35" t="n">
        <f aca="false">N54*5.1890047538+L54*5.5017049523</f>
        <v>22137684.0913581</v>
      </c>
      <c r="Y54" s="35" t="n">
        <f aca="false">N54*5.1890047538</f>
        <v>17216801.7283043</v>
      </c>
      <c r="Z54" s="35" t="n">
        <f aca="false">L54*5.5017049523</f>
        <v>4920882.3630538</v>
      </c>
      <c r="AA54" s="35"/>
      <c r="AB54" s="35"/>
      <c r="AC54" s="35"/>
      <c r="AD54" s="35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97" t="n">
        <v>22352992.691503</v>
      </c>
      <c r="G55" s="97" t="n">
        <v>21420342.510228</v>
      </c>
      <c r="H55" s="42" t="n">
        <f aca="false">F55-J55</f>
        <v>21482342.296714</v>
      </c>
      <c r="I55" s="42" t="n">
        <f aca="false">G55-K55</f>
        <v>20575811.6272827</v>
      </c>
      <c r="J55" s="97" t="n">
        <v>870650.394788968</v>
      </c>
      <c r="K55" s="97" t="n">
        <v>844530.882945299</v>
      </c>
      <c r="L55" s="42" t="n">
        <f aca="false">H55-I55</f>
        <v>906530.669431329</v>
      </c>
      <c r="M55" s="42" t="n">
        <f aca="false">J55-K55</f>
        <v>26119.511843669</v>
      </c>
      <c r="N55" s="97" t="n">
        <v>2682327.09263579</v>
      </c>
      <c r="O55" s="7"/>
      <c r="P55" s="7"/>
      <c r="Q55" s="42" t="n">
        <f aca="false">I55*5.5017049523</f>
        <v>113202044.727413</v>
      </c>
      <c r="R55" s="42"/>
      <c r="S55" s="42"/>
      <c r="T55" s="7"/>
      <c r="U55" s="7"/>
      <c r="V55" s="42" t="n">
        <f aca="false">K55*5.5017049523</f>
        <v>4646359.74107044</v>
      </c>
      <c r="W55" s="42" t="n">
        <f aca="false">M55*5.5017049523</f>
        <v>143701.847661972</v>
      </c>
      <c r="X55" s="42" t="n">
        <f aca="false">N55*5.1890047538+L55*5.5017049523</f>
        <v>18906072.3083558</v>
      </c>
      <c r="Y55" s="42" t="n">
        <f aca="false">N55*5.1890047538</f>
        <v>13918608.0349336</v>
      </c>
      <c r="Z55" s="42" t="n">
        <f aca="false">L55*5.5017049523</f>
        <v>4987464.27342218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97" t="n">
        <v>22748563.7891299</v>
      </c>
      <c r="G56" s="97" t="n">
        <v>21797965.2834255</v>
      </c>
      <c r="H56" s="42" t="n">
        <f aca="false">F56-J56</f>
        <v>21789583.9753416</v>
      </c>
      <c r="I56" s="42" t="n">
        <f aca="false">G56-K56</f>
        <v>20867754.8640508</v>
      </c>
      <c r="J56" s="97" t="n">
        <v>958979.813788303</v>
      </c>
      <c r="K56" s="97" t="n">
        <v>930210.419374654</v>
      </c>
      <c r="L56" s="42" t="n">
        <f aca="false">H56-I56</f>
        <v>921829.111290753</v>
      </c>
      <c r="M56" s="42" t="n">
        <f aca="false">J56-K56</f>
        <v>28769.3944136491</v>
      </c>
      <c r="N56" s="97" t="n">
        <v>2691022.04992548</v>
      </c>
      <c r="O56" s="7"/>
      <c r="P56" s="7"/>
      <c r="Q56" s="42" t="n">
        <f aca="false">I56*5.5017049523</f>
        <v>114808230.278931</v>
      </c>
      <c r="R56" s="42"/>
      <c r="S56" s="42"/>
      <c r="T56" s="7"/>
      <c r="U56" s="7"/>
      <c r="V56" s="42" t="n">
        <f aca="false">K56*5.5017049523</f>
        <v>5117743.27095459</v>
      </c>
      <c r="W56" s="42" t="n">
        <f aca="false">M56*5.5017049523</f>
        <v>158280.719720245</v>
      </c>
      <c r="X56" s="42" t="n">
        <f aca="false">N56*5.1890047538+L56*5.5017049523</f>
        <v>19035357.9964066</v>
      </c>
      <c r="Y56" s="42" t="n">
        <f aca="false">N56*5.1890047538</f>
        <v>13963726.2096439</v>
      </c>
      <c r="Z56" s="42" t="n">
        <f aca="false">L56*5.5017049523</f>
        <v>5071631.78676264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97" t="n">
        <v>22957098.0265951</v>
      </c>
      <c r="G57" s="97" t="n">
        <v>21996221.0021883</v>
      </c>
      <c r="H57" s="42" t="n">
        <f aca="false">F57-J57</f>
        <v>21931727.4079707</v>
      </c>
      <c r="I57" s="42" t="n">
        <f aca="false">G57-K57</f>
        <v>21001611.5021226</v>
      </c>
      <c r="J57" s="97" t="n">
        <v>1025370.61862442</v>
      </c>
      <c r="K57" s="97" t="n">
        <v>994609.50006569</v>
      </c>
      <c r="L57" s="42" t="n">
        <f aca="false">H57-I57</f>
        <v>930115.905848075</v>
      </c>
      <c r="M57" s="42" t="n">
        <f aca="false">J57-K57</f>
        <v>30761.11855873</v>
      </c>
      <c r="N57" s="97" t="n">
        <v>2748182.34093644</v>
      </c>
      <c r="O57" s="7"/>
      <c r="P57" s="7"/>
      <c r="Q57" s="42" t="n">
        <f aca="false">I57*5.5017049523</f>
        <v>115544670.007509</v>
      </c>
      <c r="R57" s="42"/>
      <c r="S57" s="42"/>
      <c r="T57" s="7"/>
      <c r="U57" s="7"/>
      <c r="V57" s="42" t="n">
        <f aca="false">K57*5.5017049523</f>
        <v>5472048.01211603</v>
      </c>
      <c r="W57" s="42" t="n">
        <f aca="false">M57*5.5017049523</f>
        <v>169238.598312852</v>
      </c>
      <c r="X57" s="42" t="n">
        <f aca="false">N57*5.1890047538+L57*5.5017049523</f>
        <v>19377554.5168458</v>
      </c>
      <c r="Y57" s="42" t="n">
        <f aca="false">N57*5.1890047538</f>
        <v>14260331.2314284</v>
      </c>
      <c r="Z57" s="42" t="n">
        <f aca="false">L57*5.5017049523</f>
        <v>5117223.28541735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93"/>
      <c r="B58" s="5"/>
      <c r="C58" s="93" t="n">
        <f aca="false">C54+1</f>
        <v>2026</v>
      </c>
      <c r="D58" s="93" t="n">
        <f aca="false">D54</f>
        <v>1</v>
      </c>
      <c r="E58" s="93" t="n">
        <v>205</v>
      </c>
      <c r="F58" s="95" t="n">
        <v>23141020.7105754</v>
      </c>
      <c r="G58" s="95" t="n">
        <v>22171931.1755805</v>
      </c>
      <c r="H58" s="35" t="n">
        <f aca="false">F58-J58</f>
        <v>22036761.8975529</v>
      </c>
      <c r="I58" s="35" t="n">
        <f aca="false">G58-K58</f>
        <v>21100800.1269486</v>
      </c>
      <c r="J58" s="95" t="n">
        <v>1104258.81302252</v>
      </c>
      <c r="K58" s="95" t="n">
        <v>1071131.04863185</v>
      </c>
      <c r="L58" s="35" t="n">
        <f aca="false">H58-I58</f>
        <v>935961.77060423</v>
      </c>
      <c r="M58" s="35" t="n">
        <f aca="false">J58-K58</f>
        <v>33127.76439067</v>
      </c>
      <c r="N58" s="95" t="n">
        <v>3283779.23484189</v>
      </c>
      <c r="O58" s="5"/>
      <c r="P58" s="5"/>
      <c r="Q58" s="35" t="n">
        <f aca="false">I58*5.5017049523</f>
        <v>116090376.555926</v>
      </c>
      <c r="R58" s="35"/>
      <c r="S58" s="35"/>
      <c r="T58" s="5"/>
      <c r="U58" s="5"/>
      <c r="V58" s="35" t="n">
        <f aca="false">K58*5.5017049523</f>
        <v>5893046.99482014</v>
      </c>
      <c r="W58" s="35" t="n">
        <f aca="false">M58*5.5017049523</f>
        <v>182259.185406777</v>
      </c>
      <c r="X58" s="35" t="n">
        <f aca="false">N58*5.1890047538+L58*5.5017049523</f>
        <v>22188931.5685211</v>
      </c>
      <c r="Y58" s="35" t="n">
        <f aca="false">N58*5.1890047538</f>
        <v>17039546.0600243</v>
      </c>
      <c r="Z58" s="35" t="n">
        <f aca="false">L58*5.5017049523</f>
        <v>5149385.50849677</v>
      </c>
      <c r="AA58" s="35"/>
      <c r="AB58" s="35"/>
      <c r="AC58" s="35"/>
      <c r="AD58" s="35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97" t="n">
        <v>23324403.1596624</v>
      </c>
      <c r="G59" s="97" t="n">
        <v>22346214.0195971</v>
      </c>
      <c r="H59" s="42" t="n">
        <f aca="false">F59-J59</f>
        <v>22146049.003493</v>
      </c>
      <c r="I59" s="42" t="n">
        <f aca="false">G59-K59</f>
        <v>21203210.4881128</v>
      </c>
      <c r="J59" s="97" t="n">
        <v>1178354.15616938</v>
      </c>
      <c r="K59" s="97" t="n">
        <v>1143003.5314843</v>
      </c>
      <c r="L59" s="42" t="n">
        <f aca="false">H59-I59</f>
        <v>942838.515380219</v>
      </c>
      <c r="M59" s="42" t="n">
        <f aca="false">J59-K59</f>
        <v>35350.62468508</v>
      </c>
      <c r="N59" s="97" t="n">
        <v>2665911.93103574</v>
      </c>
      <c r="O59" s="7"/>
      <c r="P59" s="7"/>
      <c r="Q59" s="42" t="n">
        <f aca="false">I59*5.5017049523</f>
        <v>116653808.147109</v>
      </c>
      <c r="R59" s="42"/>
      <c r="S59" s="42"/>
      <c r="T59" s="7"/>
      <c r="U59" s="7"/>
      <c r="V59" s="42" t="n">
        <f aca="false">K59*5.5017049523</f>
        <v>6288468.18966356</v>
      </c>
      <c r="W59" s="42" t="n">
        <f aca="false">M59*5.5017049523</f>
        <v>194488.706896803</v>
      </c>
      <c r="X59" s="42" t="n">
        <f aca="false">N59*5.1890047538+L59*5.5017049523</f>
        <v>19020649.0126431</v>
      </c>
      <c r="Y59" s="42" t="n">
        <f aca="false">N59*5.1890047538</f>
        <v>13833429.6833566</v>
      </c>
      <c r="Z59" s="42" t="n">
        <f aca="false">L59*5.5017049523</f>
        <v>5187219.32928653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97" t="n">
        <v>23490740.121708</v>
      </c>
      <c r="G60" s="97" t="n">
        <v>22503852.0964661</v>
      </c>
      <c r="H60" s="42" t="n">
        <f aca="false">F60-J60</f>
        <v>22254141.3010977</v>
      </c>
      <c r="I60" s="42" t="n">
        <f aca="false">G60-K60</f>
        <v>21304351.2404741</v>
      </c>
      <c r="J60" s="97" t="n">
        <v>1236598.82061033</v>
      </c>
      <c r="K60" s="97" t="n">
        <v>1199500.85599202</v>
      </c>
      <c r="L60" s="42" t="n">
        <f aca="false">H60-I60</f>
        <v>949790.060623586</v>
      </c>
      <c r="M60" s="42" t="n">
        <f aca="false">J60-K60</f>
        <v>37097.9646183099</v>
      </c>
      <c r="N60" s="97" t="n">
        <v>2696119.16679857</v>
      </c>
      <c r="O60" s="7"/>
      <c r="P60" s="7"/>
      <c r="Q60" s="42" t="n">
        <f aca="false">I60*5.5017049523</f>
        <v>117210254.725255</v>
      </c>
      <c r="R60" s="42"/>
      <c r="S60" s="42"/>
      <c r="T60" s="7"/>
      <c r="U60" s="7"/>
      <c r="V60" s="42" t="n">
        <f aca="false">K60*5.5017049523</f>
        <v>6599299.79969939</v>
      </c>
      <c r="W60" s="42" t="n">
        <f aca="false">M60*5.5017049523</f>
        <v>204102.055660806</v>
      </c>
      <c r="X60" s="42" t="n">
        <f aca="false">N60*5.1890047538+L60*5.5017049523</f>
        <v>19215639.8535072</v>
      </c>
      <c r="Y60" s="42" t="n">
        <f aca="false">N60*5.1890047538</f>
        <v>13990175.1733291</v>
      </c>
      <c r="Z60" s="42" t="n">
        <f aca="false">L60*5.5017049523</f>
        <v>5225464.6801781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97" t="n">
        <v>23677487.2635166</v>
      </c>
      <c r="G61" s="97" t="n">
        <v>22681279.0384271</v>
      </c>
      <c r="H61" s="42" t="n">
        <f aca="false">F61-J61</f>
        <v>22367916.6532824</v>
      </c>
      <c r="I61" s="42" t="n">
        <f aca="false">G61-K61</f>
        <v>21410995.5464999</v>
      </c>
      <c r="J61" s="97" t="n">
        <v>1309570.61023425</v>
      </c>
      <c r="K61" s="97" t="n">
        <v>1270283.49192722</v>
      </c>
      <c r="L61" s="42" t="n">
        <f aca="false">H61-I61</f>
        <v>956921.106782474</v>
      </c>
      <c r="M61" s="42" t="n">
        <f aca="false">J61-K61</f>
        <v>39287.1183070301</v>
      </c>
      <c r="N61" s="97" t="n">
        <v>2724022.02519298</v>
      </c>
      <c r="O61" s="7"/>
      <c r="P61" s="7"/>
      <c r="Q61" s="42" t="n">
        <f aca="false">I61*5.5017049523</f>
        <v>117796980.231852</v>
      </c>
      <c r="R61" s="42"/>
      <c r="S61" s="42"/>
      <c r="T61" s="7"/>
      <c r="U61" s="7"/>
      <c r="V61" s="42" t="n">
        <f aca="false">K61*5.5017049523</f>
        <v>6988724.97836092</v>
      </c>
      <c r="W61" s="42" t="n">
        <f aca="false">M61*5.5017049523</f>
        <v>216146.133351383</v>
      </c>
      <c r="X61" s="42" t="n">
        <f aca="false">N61*5.1890047538+L61*5.5017049523</f>
        <v>19399660.8303278</v>
      </c>
      <c r="Y61" s="42" t="n">
        <f aca="false">N61*5.1890047538</f>
        <v>14134963.2381823</v>
      </c>
      <c r="Z61" s="42" t="n">
        <f aca="false">L61*5.5017049523</f>
        <v>5264697.59214553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93"/>
      <c r="B62" s="5"/>
      <c r="C62" s="93" t="n">
        <f aca="false">C58+1</f>
        <v>2027</v>
      </c>
      <c r="D62" s="93" t="n">
        <f aca="false">D58</f>
        <v>1</v>
      </c>
      <c r="E62" s="93" t="n">
        <v>209</v>
      </c>
      <c r="F62" s="95" t="n">
        <v>23800144.5694155</v>
      </c>
      <c r="G62" s="95" t="n">
        <v>22798154.8213659</v>
      </c>
      <c r="H62" s="35" t="n">
        <f aca="false">F62-J62</f>
        <v>22428796.2754584</v>
      </c>
      <c r="I62" s="35" t="n">
        <f aca="false">G62-K62</f>
        <v>21467946.9762275</v>
      </c>
      <c r="J62" s="95" t="n">
        <v>1371348.29395712</v>
      </c>
      <c r="K62" s="95" t="n">
        <v>1330207.8451384</v>
      </c>
      <c r="L62" s="35" t="n">
        <f aca="false">H62-I62</f>
        <v>960849.299230877</v>
      </c>
      <c r="M62" s="35" t="n">
        <f aca="false">J62-K62</f>
        <v>41140.44881872</v>
      </c>
      <c r="N62" s="95" t="n">
        <v>3275043.90640748</v>
      </c>
      <c r="O62" s="5"/>
      <c r="P62" s="5"/>
      <c r="Q62" s="35" t="n">
        <f aca="false">I62*5.5017049523</f>
        <v>118110310.194825</v>
      </c>
      <c r="R62" s="35"/>
      <c r="S62" s="35"/>
      <c r="T62" s="5"/>
      <c r="U62" s="5"/>
      <c r="V62" s="35" t="n">
        <f aca="false">K62*5.5017049523</f>
        <v>7318411.08918625</v>
      </c>
      <c r="W62" s="35" t="n">
        <f aca="false">M62*5.5017049523</f>
        <v>226342.611005796</v>
      </c>
      <c r="X62" s="35" t="n">
        <f aca="false">N62*5.1890047538+L62*5.5017049523</f>
        <v>22280527.7472446</v>
      </c>
      <c r="Y62" s="35" t="n">
        <f aca="false">N62*5.1890047538</f>
        <v>16994218.3992521</v>
      </c>
      <c r="Z62" s="35" t="n">
        <f aca="false">L62*5.5017049523</f>
        <v>5286309.3479925</v>
      </c>
      <c r="AA62" s="35"/>
      <c r="AB62" s="35"/>
      <c r="AC62" s="35"/>
      <c r="AD62" s="35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97" t="n">
        <v>23837023.3068277</v>
      </c>
      <c r="G63" s="97" t="n">
        <v>22832392.3029994</v>
      </c>
      <c r="H63" s="42" t="n">
        <f aca="false">F63-J63</f>
        <v>22438156.7568102</v>
      </c>
      <c r="I63" s="42" t="n">
        <f aca="false">G63-K63</f>
        <v>21475491.7494824</v>
      </c>
      <c r="J63" s="97" t="n">
        <v>1398866.5500175</v>
      </c>
      <c r="K63" s="97" t="n">
        <v>1356900.55351697</v>
      </c>
      <c r="L63" s="42" t="n">
        <f aca="false">H63-I63</f>
        <v>962665.007327773</v>
      </c>
      <c r="M63" s="42" t="n">
        <f aca="false">J63-K63</f>
        <v>41965.9965005301</v>
      </c>
      <c r="N63" s="97" t="n">
        <v>2673645.03314687</v>
      </c>
      <c r="O63" s="7"/>
      <c r="P63" s="7"/>
      <c r="Q63" s="42" t="n">
        <f aca="false">I63*5.5017049523</f>
        <v>118151819.311205</v>
      </c>
      <c r="R63" s="42"/>
      <c r="S63" s="42"/>
      <c r="T63" s="7"/>
      <c r="U63" s="7"/>
      <c r="V63" s="42" t="n">
        <f aca="false">K63*5.5017049523</f>
        <v>7465266.49506292</v>
      </c>
      <c r="W63" s="42" t="n">
        <f aca="false">M63*5.5017049523</f>
        <v>230884.530775171</v>
      </c>
      <c r="X63" s="42" t="n">
        <f aca="false">N63*5.1890047538+L63*5.5017049523</f>
        <v>19169855.625194</v>
      </c>
      <c r="Y63" s="42" t="n">
        <f aca="false">N63*5.1890047538</f>
        <v>13873556.7869729</v>
      </c>
      <c r="Z63" s="42" t="n">
        <f aca="false">L63*5.5017049523</f>
        <v>5296298.83822112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97" t="n">
        <v>23898660.1001809</v>
      </c>
      <c r="G64" s="97" t="n">
        <v>22890702.6638531</v>
      </c>
      <c r="H64" s="42" t="n">
        <f aca="false">F64-J64</f>
        <v>22424875.4378165</v>
      </c>
      <c r="I64" s="42" t="n">
        <f aca="false">G64-K64</f>
        <v>21461131.5413596</v>
      </c>
      <c r="J64" s="97" t="n">
        <v>1473784.66236439</v>
      </c>
      <c r="K64" s="97" t="n">
        <v>1429571.12249346</v>
      </c>
      <c r="L64" s="42" t="n">
        <f aca="false">H64-I64</f>
        <v>963743.896456871</v>
      </c>
      <c r="M64" s="42" t="n">
        <f aca="false">J64-K64</f>
        <v>44213.5398709299</v>
      </c>
      <c r="N64" s="97" t="n">
        <v>2714491.54230501</v>
      </c>
      <c r="O64" s="7"/>
      <c r="P64" s="7"/>
      <c r="Q64" s="42" t="n">
        <f aca="false">I64*5.5017049523</f>
        <v>118072813.68306</v>
      </c>
      <c r="R64" s="42"/>
      <c r="S64" s="42"/>
      <c r="T64" s="7"/>
      <c r="U64" s="7"/>
      <c r="V64" s="42" t="n">
        <f aca="false">K64*5.5017049523</f>
        <v>7865078.52428734</v>
      </c>
      <c r="W64" s="42" t="n">
        <f aca="false">M64*5.5017049523</f>
        <v>243249.851266609</v>
      </c>
      <c r="X64" s="42" t="n">
        <f aca="false">N64*5.1890047538+L64*5.5017049523</f>
        <v>19387744.0850563</v>
      </c>
      <c r="Y64" s="42" t="n">
        <f aca="false">N64*5.1890047538</f>
        <v>14085509.5171706</v>
      </c>
      <c r="Z64" s="42" t="n">
        <f aca="false">L64*5.5017049523</f>
        <v>5302234.56788567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97" t="n">
        <v>23971174.5956539</v>
      </c>
      <c r="G65" s="97" t="n">
        <v>22958996.3751947</v>
      </c>
      <c r="H65" s="42" t="n">
        <f aca="false">F65-J65</f>
        <v>22451350.6684522</v>
      </c>
      <c r="I65" s="42" t="n">
        <f aca="false">G65-K65</f>
        <v>21484767.1658091</v>
      </c>
      <c r="J65" s="97" t="n">
        <v>1519823.92720168</v>
      </c>
      <c r="K65" s="97" t="n">
        <v>1474229.20938563</v>
      </c>
      <c r="L65" s="42" t="n">
        <f aca="false">H65-I65</f>
        <v>966583.502643149</v>
      </c>
      <c r="M65" s="42" t="n">
        <f aca="false">J65-K65</f>
        <v>45594.7178160499</v>
      </c>
      <c r="N65" s="97" t="n">
        <v>2677096.76178475</v>
      </c>
      <c r="O65" s="7"/>
      <c r="P65" s="7"/>
      <c r="Q65" s="42" t="n">
        <f aca="false">I65*5.5017049523</f>
        <v>118202849.915144</v>
      </c>
      <c r="R65" s="42"/>
      <c r="S65" s="42"/>
      <c r="T65" s="7"/>
      <c r="U65" s="7"/>
      <c r="V65" s="42" t="n">
        <f aca="false">K65*5.5017049523</f>
        <v>8110774.14210223</v>
      </c>
      <c r="W65" s="42" t="n">
        <f aca="false">M65*5.5017049523</f>
        <v>250848.684807283</v>
      </c>
      <c r="X65" s="42" t="n">
        <f aca="false">N65*5.1890047538+L65*5.5017049523</f>
        <v>19209325.0665869</v>
      </c>
      <c r="Y65" s="42" t="n">
        <f aca="false">N65*5.1890047538</f>
        <v>13891467.8232837</v>
      </c>
      <c r="Z65" s="42" t="n">
        <f aca="false">L65*5.5017049523</f>
        <v>5317857.2433033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93"/>
      <c r="B66" s="5"/>
      <c r="C66" s="93" t="n">
        <f aca="false">C62+1</f>
        <v>2028</v>
      </c>
      <c r="D66" s="93" t="n">
        <f aca="false">D62</f>
        <v>1</v>
      </c>
      <c r="E66" s="93" t="n">
        <v>213</v>
      </c>
      <c r="F66" s="95" t="n">
        <v>24110771.0323674</v>
      </c>
      <c r="G66" s="95" t="n">
        <v>23091341.1989568</v>
      </c>
      <c r="H66" s="35" t="n">
        <f aca="false">F66-J66</f>
        <v>22513928.4306901</v>
      </c>
      <c r="I66" s="35" t="n">
        <f aca="false">G66-K66</f>
        <v>21542403.8753298</v>
      </c>
      <c r="J66" s="95" t="n">
        <v>1596842.6016773</v>
      </c>
      <c r="K66" s="95" t="n">
        <v>1548937.32362698</v>
      </c>
      <c r="L66" s="35" t="n">
        <f aca="false">H66-I66</f>
        <v>971524.555360284</v>
      </c>
      <c r="M66" s="35" t="n">
        <f aca="false">J66-K66</f>
        <v>47905.27805032</v>
      </c>
      <c r="N66" s="95" t="n">
        <v>3213858.46510272</v>
      </c>
      <c r="O66" s="5"/>
      <c r="P66" s="5"/>
      <c r="Q66" s="35" t="n">
        <f aca="false">I66*5.5017049523</f>
        <v>118519950.085349</v>
      </c>
      <c r="R66" s="35"/>
      <c r="S66" s="35"/>
      <c r="T66" s="5"/>
      <c r="U66" s="5"/>
      <c r="V66" s="35" t="n">
        <f aca="false">K66*5.5017049523</f>
        <v>8521796.14420086</v>
      </c>
      <c r="W66" s="35" t="n">
        <f aca="false">M66*5.5017049523</f>
        <v>263560.705490754</v>
      </c>
      <c r="X66" s="35" t="n">
        <f aca="false">N66*5.1890047538+L66*5.5017049523</f>
        <v>22021768.3109651</v>
      </c>
      <c r="Y66" s="35" t="n">
        <f aca="false">N66*5.1890047538</f>
        <v>16676726.8534584</v>
      </c>
      <c r="Z66" s="35" t="n">
        <f aca="false">L66*5.5017049523</f>
        <v>5345041.45750673</v>
      </c>
      <c r="AA66" s="35"/>
      <c r="AB66" s="35"/>
      <c r="AC66" s="35"/>
      <c r="AD66" s="35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97" t="n">
        <v>24296625.7307491</v>
      </c>
      <c r="G67" s="97" t="n">
        <v>23268184.456701</v>
      </c>
      <c r="H67" s="42" t="n">
        <f aca="false">F67-J67</f>
        <v>22642985.5702745</v>
      </c>
      <c r="I67" s="42" t="n">
        <f aca="false">G67-K67</f>
        <v>21664153.5010407</v>
      </c>
      <c r="J67" s="97" t="n">
        <v>1653640.16047455</v>
      </c>
      <c r="K67" s="97" t="n">
        <v>1604030.95566032</v>
      </c>
      <c r="L67" s="42" t="n">
        <f aca="false">H67-I67</f>
        <v>978832.069233872</v>
      </c>
      <c r="M67" s="42" t="n">
        <f aca="false">J67-K67</f>
        <v>49609.2048142301</v>
      </c>
      <c r="N67" s="97" t="n">
        <v>2643407.59718089</v>
      </c>
      <c r="O67" s="7"/>
      <c r="P67" s="7"/>
      <c r="Q67" s="42" t="n">
        <f aca="false">I67*5.5017049523</f>
        <v>119189780.604063</v>
      </c>
      <c r="R67" s="42"/>
      <c r="S67" s="42"/>
      <c r="T67" s="7"/>
      <c r="U67" s="7"/>
      <c r="V67" s="42" t="n">
        <f aca="false">K67*5.5017049523</f>
        <v>8824905.05239888</v>
      </c>
      <c r="W67" s="42" t="n">
        <f aca="false">M67*5.5017049523</f>
        <v>272935.207806115</v>
      </c>
      <c r="X67" s="42" t="n">
        <f aca="false">N67*5.1890047538+L67*5.5017049523</f>
        <v>19101899.8307767</v>
      </c>
      <c r="Y67" s="42" t="n">
        <f aca="false">N67*5.1890047538</f>
        <v>13716654.5880027</v>
      </c>
      <c r="Z67" s="42" t="n">
        <f aca="false">L67*5.5017049523</f>
        <v>5385245.24277405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97" t="n">
        <v>24404312.2577041</v>
      </c>
      <c r="G68" s="97" t="n">
        <v>23369589.658084</v>
      </c>
      <c r="H68" s="42" t="n">
        <f aca="false">F68-J68</f>
        <v>22704334.1702858</v>
      </c>
      <c r="I68" s="42" t="n">
        <f aca="false">G68-K68</f>
        <v>21720610.9132883</v>
      </c>
      <c r="J68" s="97" t="n">
        <v>1699978.08741829</v>
      </c>
      <c r="K68" s="97" t="n">
        <v>1648978.74479575</v>
      </c>
      <c r="L68" s="42" t="n">
        <f aca="false">H68-I68</f>
        <v>983723.256997559</v>
      </c>
      <c r="M68" s="42" t="n">
        <f aca="false">J68-K68</f>
        <v>50999.3426225402</v>
      </c>
      <c r="N68" s="97" t="n">
        <v>2599457.87404174</v>
      </c>
      <c r="O68" s="7"/>
      <c r="P68" s="7"/>
      <c r="Q68" s="42" t="n">
        <f aca="false">I68*5.5017049523</f>
        <v>119500392.628619</v>
      </c>
      <c r="R68" s="42"/>
      <c r="S68" s="42"/>
      <c r="T68" s="7"/>
      <c r="U68" s="7"/>
      <c r="V68" s="42" t="n">
        <f aca="false">K68*5.5017049523</f>
        <v>9072194.52648022</v>
      </c>
      <c r="W68" s="42" t="n">
        <f aca="false">M68*5.5017049523</f>
        <v>280583.335870474</v>
      </c>
      <c r="X68" s="42" t="n">
        <f aca="false">N68*5.1890047538+L68*5.5017049523</f>
        <v>18900754.3804216</v>
      </c>
      <c r="Y68" s="42" t="n">
        <f aca="false">N68*5.1890047538</f>
        <v>13488599.2657054</v>
      </c>
      <c r="Z68" s="42" t="n">
        <f aca="false">L68*5.5017049523</f>
        <v>5412155.11471616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97" t="n">
        <v>24523042.179039</v>
      </c>
      <c r="G69" s="97" t="n">
        <v>23482598.9062076</v>
      </c>
      <c r="H69" s="42" t="n">
        <f aca="false">F69-J69</f>
        <v>22718132.8382063</v>
      </c>
      <c r="I69" s="42" t="n">
        <f aca="false">G69-K69</f>
        <v>21731836.8455999</v>
      </c>
      <c r="J69" s="97" t="n">
        <v>1804909.34083271</v>
      </c>
      <c r="K69" s="97" t="n">
        <v>1750762.06060773</v>
      </c>
      <c r="L69" s="42" t="n">
        <f aca="false">H69-I69</f>
        <v>986295.992606424</v>
      </c>
      <c r="M69" s="42" t="n">
        <f aca="false">J69-K69</f>
        <v>54147.2802249801</v>
      </c>
      <c r="N69" s="97" t="n">
        <v>2571691.5297201</v>
      </c>
      <c r="O69" s="7"/>
      <c r="P69" s="7"/>
      <c r="Q69" s="42" t="n">
        <f aca="false">I69*5.5017049523</f>
        <v>119562154.396012</v>
      </c>
      <c r="R69" s="42"/>
      <c r="S69" s="42"/>
      <c r="T69" s="7"/>
      <c r="U69" s="7"/>
      <c r="V69" s="42" t="n">
        <f aca="false">K69*5.5017049523</f>
        <v>9632176.2991445</v>
      </c>
      <c r="W69" s="42" t="n">
        <f aca="false">M69*5.5017049523</f>
        <v>297902.359767349</v>
      </c>
      <c r="X69" s="42" t="n">
        <f aca="false">N69*5.1890047538+L69*5.5017049523</f>
        <v>18770829.1199812</v>
      </c>
      <c r="Y69" s="42" t="n">
        <f aca="false">N69*5.1890047538</f>
        <v>13344519.5730248</v>
      </c>
      <c r="Z69" s="42" t="n">
        <f aca="false">L69*5.5017049523</f>
        <v>5426309.54695641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93"/>
      <c r="B70" s="5"/>
      <c r="C70" s="93" t="n">
        <f aca="false">C66+1</f>
        <v>2029</v>
      </c>
      <c r="D70" s="93" t="n">
        <f aca="false">D66</f>
        <v>1</v>
      </c>
      <c r="E70" s="93" t="n">
        <v>217</v>
      </c>
      <c r="F70" s="95" t="n">
        <v>24690162.1905369</v>
      </c>
      <c r="G70" s="95" t="n">
        <v>23641667.0845378</v>
      </c>
      <c r="H70" s="35" t="n">
        <f aca="false">F70-J70</f>
        <v>22798435.5379761</v>
      </c>
      <c r="I70" s="35" t="n">
        <f aca="false">G70-K70</f>
        <v>21806692.2315538</v>
      </c>
      <c r="J70" s="95" t="n">
        <v>1891726.65256078</v>
      </c>
      <c r="K70" s="95" t="n">
        <v>1834974.85298395</v>
      </c>
      <c r="L70" s="35" t="n">
        <f aca="false">H70-I70</f>
        <v>991743.306422271</v>
      </c>
      <c r="M70" s="35" t="n">
        <f aca="false">J70-K70</f>
        <v>56751.7995768301</v>
      </c>
      <c r="N70" s="95" t="n">
        <v>3164900.25529682</v>
      </c>
      <c r="O70" s="5"/>
      <c r="P70" s="5"/>
      <c r="Q70" s="35" t="n">
        <f aca="false">I70*5.5017049523</f>
        <v>119973986.643622</v>
      </c>
      <c r="R70" s="35"/>
      <c r="S70" s="35"/>
      <c r="T70" s="5"/>
      <c r="U70" s="5"/>
      <c r="V70" s="35" t="n">
        <f aca="false">K70*5.5017049523</f>
        <v>10095490.2360078</v>
      </c>
      <c r="W70" s="35" t="n">
        <f aca="false">M70*5.5017049523</f>
        <v>312231.656783783</v>
      </c>
      <c r="X70" s="35" t="n">
        <f aca="false">N70*5.1890047538+L70*5.5017049523</f>
        <v>21878961.5303918</v>
      </c>
      <c r="Y70" s="35" t="n">
        <f aca="false">N70*5.1890047538</f>
        <v>16422682.470038</v>
      </c>
      <c r="Z70" s="35" t="n">
        <f aca="false">L70*5.5017049523</f>
        <v>5456279.06035378</v>
      </c>
      <c r="AA70" s="35"/>
      <c r="AB70" s="35"/>
      <c r="AC70" s="35"/>
      <c r="AD70" s="35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97" t="n">
        <v>24756386.4120577</v>
      </c>
      <c r="G71" s="97" t="n">
        <v>23705055.4176495</v>
      </c>
      <c r="H71" s="42" t="n">
        <f aca="false">F71-J71</f>
        <v>22786521.9184354</v>
      </c>
      <c r="I71" s="42" t="n">
        <f aca="false">G71-K71</f>
        <v>21794286.8588358</v>
      </c>
      <c r="J71" s="97" t="n">
        <v>1969864.49362234</v>
      </c>
      <c r="K71" s="97" t="n">
        <v>1910768.55881367</v>
      </c>
      <c r="L71" s="42" t="n">
        <f aca="false">H71-I71</f>
        <v>992235.05959953</v>
      </c>
      <c r="M71" s="42" t="n">
        <f aca="false">J71-K71</f>
        <v>59095.9348086701</v>
      </c>
      <c r="N71" s="97" t="n">
        <v>2557041.71894265</v>
      </c>
      <c r="O71" s="7"/>
      <c r="P71" s="7"/>
      <c r="Q71" s="42" t="n">
        <f aca="false">I71*5.5017049523</f>
        <v>119905735.943104</v>
      </c>
      <c r="R71" s="42"/>
      <c r="S71" s="42"/>
      <c r="T71" s="7"/>
      <c r="U71" s="7"/>
      <c r="V71" s="42" t="n">
        <f aca="false">K71*5.5017049523</f>
        <v>10512484.8427243</v>
      </c>
      <c r="W71" s="42" t="n">
        <f aca="false">M71*5.5017049523</f>
        <v>325128.397197658</v>
      </c>
      <c r="X71" s="42" t="n">
        <f aca="false">N71*5.1890047538+L71*5.5017049523</f>
        <v>18727486.1765028</v>
      </c>
      <c r="Y71" s="42" t="n">
        <f aca="false">N71*5.1890047538</f>
        <v>13268501.6352583</v>
      </c>
      <c r="Z71" s="42" t="n">
        <f aca="false">L71*5.5017049523</f>
        <v>5458984.54124442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97" t="n">
        <v>24891897.1938069</v>
      </c>
      <c r="G72" s="97" t="n">
        <v>23833135.8075844</v>
      </c>
      <c r="H72" s="42" t="n">
        <f aca="false">F72-J72</f>
        <v>22874792.5465337</v>
      </c>
      <c r="I72" s="42" t="n">
        <f aca="false">G72-K72</f>
        <v>21876544.2997294</v>
      </c>
      <c r="J72" s="97" t="n">
        <v>2017104.64727316</v>
      </c>
      <c r="K72" s="97" t="n">
        <v>1956591.50785496</v>
      </c>
      <c r="L72" s="42" t="n">
        <f aca="false">H72-I72</f>
        <v>998248.246804301</v>
      </c>
      <c r="M72" s="42" t="n">
        <f aca="false">J72-K72</f>
        <v>60513.1394182001</v>
      </c>
      <c r="N72" s="97" t="n">
        <v>2584893.51247785</v>
      </c>
      <c r="O72" s="7"/>
      <c r="P72" s="7"/>
      <c r="Q72" s="42" t="n">
        <f aca="false">I72*5.5017049523</f>
        <v>120358292.113032</v>
      </c>
      <c r="R72" s="42"/>
      <c r="S72" s="42"/>
      <c r="T72" s="7"/>
      <c r="U72" s="7"/>
      <c r="V72" s="42" t="n">
        <f aca="false">K72*5.5017049523</f>
        <v>10764589.1883938</v>
      </c>
      <c r="W72" s="42" t="n">
        <f aca="false">M72*5.5017049523</f>
        <v>332925.438816332</v>
      </c>
      <c r="X72" s="42" t="n">
        <f aca="false">N72*5.1890047538+L72*5.5017049523</f>
        <v>18905092.0473824</v>
      </c>
      <c r="Y72" s="42" t="n">
        <f aca="false">N72*5.1890047538</f>
        <v>13413024.7243143</v>
      </c>
      <c r="Z72" s="42" t="n">
        <f aca="false">L72*5.5017049523</f>
        <v>5492067.32306801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97" t="n">
        <v>25023823.4786419</v>
      </c>
      <c r="G73" s="97" t="n">
        <v>23959132.6002563</v>
      </c>
      <c r="H73" s="42" t="n">
        <f aca="false">F73-J73</f>
        <v>22953772.1913371</v>
      </c>
      <c r="I73" s="42" t="n">
        <f aca="false">G73-K73</f>
        <v>21951182.8515706</v>
      </c>
      <c r="J73" s="97" t="n">
        <v>2070051.28730481</v>
      </c>
      <c r="K73" s="97" t="n">
        <v>2007949.74868566</v>
      </c>
      <c r="L73" s="42" t="n">
        <f aca="false">H73-I73</f>
        <v>1002589.33976645</v>
      </c>
      <c r="M73" s="42" t="n">
        <f aca="false">J73-K73</f>
        <v>62101.5386191499</v>
      </c>
      <c r="N73" s="97" t="n">
        <v>2549995.70641626</v>
      </c>
      <c r="O73" s="7"/>
      <c r="P73" s="7"/>
      <c r="Q73" s="42" t="n">
        <f aca="false">I73*5.5017049523</f>
        <v>120768931.403329</v>
      </c>
      <c r="R73" s="42"/>
      <c r="S73" s="42"/>
      <c r="T73" s="7"/>
      <c r="U73" s="7"/>
      <c r="V73" s="42" t="n">
        <f aca="false">K73*5.5017049523</f>
        <v>11047147.0763134</v>
      </c>
      <c r="W73" s="42" t="n">
        <f aca="false">M73*5.5017049523</f>
        <v>341664.342566427</v>
      </c>
      <c r="X73" s="42" t="n">
        <f aca="false">N73*5.1890047538+L73*5.5017049523</f>
        <v>18747890.5784798</v>
      </c>
      <c r="Y73" s="42" t="n">
        <f aca="false">N73*5.1890047538</f>
        <v>13231939.8427636</v>
      </c>
      <c r="Z73" s="42" t="n">
        <f aca="false">L73*5.5017049523</f>
        <v>5515950.73571627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93"/>
      <c r="B74" s="5"/>
      <c r="C74" s="93" t="n">
        <f aca="false">C70+1</f>
        <v>2030</v>
      </c>
      <c r="D74" s="93" t="n">
        <f aca="false">D70</f>
        <v>1</v>
      </c>
      <c r="E74" s="93" t="n">
        <v>221</v>
      </c>
      <c r="F74" s="95" t="n">
        <v>25183089.5101287</v>
      </c>
      <c r="G74" s="95" t="n">
        <v>24111008.6877853</v>
      </c>
      <c r="H74" s="35" t="n">
        <f aca="false">F74-J74</f>
        <v>23037608.0140712</v>
      </c>
      <c r="I74" s="35" t="n">
        <f aca="false">G74-K74</f>
        <v>22029891.6366096</v>
      </c>
      <c r="J74" s="95" t="n">
        <v>2145481.49605745</v>
      </c>
      <c r="K74" s="95" t="n">
        <v>2081117.05117573</v>
      </c>
      <c r="L74" s="35" t="n">
        <f aca="false">H74-I74</f>
        <v>1007716.37746168</v>
      </c>
      <c r="M74" s="35" t="n">
        <f aca="false">J74-K74</f>
        <v>64364.4448817198</v>
      </c>
      <c r="N74" s="95" t="n">
        <v>3055468.03181556</v>
      </c>
      <c r="O74" s="5"/>
      <c r="P74" s="5"/>
      <c r="Q74" s="35" t="n">
        <f aca="false">I74*5.5017049523</f>
        <v>121201963.915767</v>
      </c>
      <c r="R74" s="35"/>
      <c r="S74" s="35"/>
      <c r="T74" s="5"/>
      <c r="U74" s="5"/>
      <c r="V74" s="35" t="n">
        <f aca="false">K74*5.5017049523</f>
        <v>11449691.9867695</v>
      </c>
      <c r="W74" s="35" t="n">
        <f aca="false">M74*5.5017049523</f>
        <v>354114.185157798</v>
      </c>
      <c r="X74" s="35" t="n">
        <f aca="false">N74*5.1890047538+L74*5.5017049523</f>
        <v>21398996.3265696</v>
      </c>
      <c r="Y74" s="35" t="n">
        <f aca="false">N74*5.1890047538</f>
        <v>15854838.1421749</v>
      </c>
      <c r="Z74" s="35" t="n">
        <f aca="false">L74*5.5017049523</f>
        <v>5544158.18439472</v>
      </c>
      <c r="AA74" s="35"/>
      <c r="AB74" s="35"/>
      <c r="AC74" s="35"/>
      <c r="AD74" s="35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97" t="n">
        <v>25351118.558271</v>
      </c>
      <c r="G75" s="97" t="n">
        <v>24271065.0971484</v>
      </c>
      <c r="H75" s="42" t="n">
        <f aca="false">F75-J75</f>
        <v>23127491.7808993</v>
      </c>
      <c r="I75" s="42" t="n">
        <f aca="false">G75-K75</f>
        <v>22114147.1230978</v>
      </c>
      <c r="J75" s="97" t="n">
        <v>2223626.77737174</v>
      </c>
      <c r="K75" s="97" t="n">
        <v>2156917.97405059</v>
      </c>
      <c r="L75" s="42" t="n">
        <f aca="false">H75-I75</f>
        <v>1013344.65780145</v>
      </c>
      <c r="M75" s="42" t="n">
        <f aca="false">J75-K75</f>
        <v>66708.8033211501</v>
      </c>
      <c r="N75" s="97" t="n">
        <v>2537588.98398923</v>
      </c>
      <c r="O75" s="7"/>
      <c r="P75" s="7"/>
      <c r="Q75" s="42" t="n">
        <f aca="false">I75*5.5017049523</f>
        <v>121665512.743038</v>
      </c>
      <c r="R75" s="42"/>
      <c r="S75" s="42"/>
      <c r="T75" s="7"/>
      <c r="U75" s="7"/>
      <c r="V75" s="42" t="n">
        <f aca="false">K75*5.5017049523</f>
        <v>11866726.299539</v>
      </c>
      <c r="W75" s="42" t="n">
        <f aca="false">M75*5.5017049523</f>
        <v>367012.153593978</v>
      </c>
      <c r="X75" s="42" t="n">
        <f aca="false">N75*5.1890047538+L75*5.5017049523</f>
        <v>18742684.6233236</v>
      </c>
      <c r="Y75" s="42" t="n">
        <f aca="false">N75*5.1890047538</f>
        <v>13167561.3011106</v>
      </c>
      <c r="Z75" s="42" t="n">
        <f aca="false">L75*5.5017049523</f>
        <v>5575123.32221296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97" t="n">
        <v>25544476.0598538</v>
      </c>
      <c r="G76" s="97" t="n">
        <v>24454451.0596447</v>
      </c>
      <c r="H76" s="42" t="n">
        <f aca="false">F76-J76</f>
        <v>23286398.5670728</v>
      </c>
      <c r="I76" s="42" t="n">
        <f aca="false">G76-K76</f>
        <v>22264115.8916471</v>
      </c>
      <c r="J76" s="97" t="n">
        <v>2258077.49278099</v>
      </c>
      <c r="K76" s="97" t="n">
        <v>2190335.16799756</v>
      </c>
      <c r="L76" s="42" t="n">
        <f aca="false">H76-I76</f>
        <v>1022282.67542567</v>
      </c>
      <c r="M76" s="42" t="n">
        <f aca="false">J76-K76</f>
        <v>67742.32478343</v>
      </c>
      <c r="N76" s="97" t="n">
        <v>2513077.41068144</v>
      </c>
      <c r="O76" s="7"/>
      <c r="P76" s="7"/>
      <c r="Q76" s="42" t="n">
        <f aca="false">I76*5.5017049523</f>
        <v>122490596.659656</v>
      </c>
      <c r="R76" s="42"/>
      <c r="S76" s="42"/>
      <c r="T76" s="7"/>
      <c r="U76" s="7"/>
      <c r="V76" s="42" t="n">
        <f aca="false">K76*5.5017049523</f>
        <v>12050577.840969</v>
      </c>
      <c r="W76" s="42" t="n">
        <f aca="false">M76*5.5017049523</f>
        <v>372698.283741312</v>
      </c>
      <c r="X76" s="42" t="n">
        <f aca="false">N76*5.1890047538+L76*5.5017049523</f>
        <v>18664668.2887333</v>
      </c>
      <c r="Y76" s="42" t="n">
        <f aca="false">N76*5.1890047538</f>
        <v>13040370.6306934</v>
      </c>
      <c r="Z76" s="42" t="n">
        <f aca="false">L76*5.5017049523</f>
        <v>5624297.65803991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97" t="n">
        <v>25637632.4475718</v>
      </c>
      <c r="G77" s="97" t="n">
        <v>24542553.2854865</v>
      </c>
      <c r="H77" s="42" t="n">
        <f aca="false">F77-J77</f>
        <v>23369647.2602979</v>
      </c>
      <c r="I77" s="42" t="n">
        <f aca="false">G77-K77</f>
        <v>22342607.6538308</v>
      </c>
      <c r="J77" s="97" t="n">
        <v>2267985.18727392</v>
      </c>
      <c r="K77" s="97" t="n">
        <v>2199945.6316557</v>
      </c>
      <c r="L77" s="42" t="n">
        <f aca="false">H77-I77</f>
        <v>1027039.60646708</v>
      </c>
      <c r="M77" s="42" t="n">
        <f aca="false">J77-K77</f>
        <v>68039.55561822</v>
      </c>
      <c r="N77" s="97" t="n">
        <v>2502909.78358113</v>
      </c>
      <c r="O77" s="7"/>
      <c r="P77" s="7"/>
      <c r="Q77" s="42" t="n">
        <f aca="false">I77*5.5017049523</f>
        <v>122922435.176377</v>
      </c>
      <c r="R77" s="42"/>
      <c r="S77" s="42"/>
      <c r="T77" s="7"/>
      <c r="U77" s="7"/>
      <c r="V77" s="42" t="n">
        <f aca="false">K77*5.5017049523</f>
        <v>12103451.7764709</v>
      </c>
      <c r="W77" s="42" t="n">
        <f aca="false">M77*5.5017049523</f>
        <v>374333.560097052</v>
      </c>
      <c r="X77" s="42" t="n">
        <f aca="false">N77*5.1890047538+L77*5.5017049523</f>
        <v>18638079.6544432</v>
      </c>
      <c r="Y77" s="42" t="n">
        <f aca="false">N77*5.1890047538</f>
        <v>12987610.765335</v>
      </c>
      <c r="Z77" s="42" t="n">
        <f aca="false">L77*5.5017049523</f>
        <v>5650468.88910817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93"/>
      <c r="B78" s="5"/>
      <c r="C78" s="93" t="n">
        <f aca="false">C74+1</f>
        <v>2031</v>
      </c>
      <c r="D78" s="93" t="n">
        <f aca="false">D74</f>
        <v>1</v>
      </c>
      <c r="E78" s="93" t="n">
        <v>225</v>
      </c>
      <c r="F78" s="95" t="n">
        <v>25807388.1803082</v>
      </c>
      <c r="G78" s="95" t="n">
        <v>24703816.3183709</v>
      </c>
      <c r="H78" s="35" t="n">
        <f aca="false">F78-J78</f>
        <v>23448863.1287981</v>
      </c>
      <c r="I78" s="35" t="n">
        <f aca="false">G78-K78</f>
        <v>22416047.0184061</v>
      </c>
      <c r="J78" s="95" t="n">
        <v>2358525.05151005</v>
      </c>
      <c r="K78" s="95" t="n">
        <v>2287769.29996475</v>
      </c>
      <c r="L78" s="35" t="n">
        <f aca="false">H78-I78</f>
        <v>1032816.110392</v>
      </c>
      <c r="M78" s="35" t="n">
        <f aca="false">J78-K78</f>
        <v>70755.7515452998</v>
      </c>
      <c r="N78" s="95" t="n">
        <v>3070551.00543276</v>
      </c>
      <c r="O78" s="5"/>
      <c r="P78" s="5"/>
      <c r="Q78" s="35" t="n">
        <f aca="false">I78*5.5017049523</f>
        <v>123326476.892155</v>
      </c>
      <c r="R78" s="35"/>
      <c r="S78" s="35"/>
      <c r="T78" s="5"/>
      <c r="U78" s="5"/>
      <c r="V78" s="35" t="n">
        <f aca="false">K78*5.5017049523</f>
        <v>12586631.687336</v>
      </c>
      <c r="W78" s="35" t="n">
        <f aca="false">M78*5.5017049523</f>
        <v>389277.268680484</v>
      </c>
      <c r="X78" s="35" t="n">
        <f aca="false">N78*5.1890047538+L78*5.5017049523</f>
        <v>21615353.2733348</v>
      </c>
      <c r="Y78" s="35" t="n">
        <f aca="false">N78*5.1890047538</f>
        <v>15933103.763976</v>
      </c>
      <c r="Z78" s="35" t="n">
        <f aca="false">L78*5.5017049523</f>
        <v>5682249.50935887</v>
      </c>
      <c r="AA78" s="35"/>
      <c r="AB78" s="35"/>
      <c r="AC78" s="35"/>
      <c r="AD78" s="35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97" t="n">
        <v>25831457.3163862</v>
      </c>
      <c r="G79" s="97" t="n">
        <v>24725505.2461498</v>
      </c>
      <c r="H79" s="42" t="n">
        <f aca="false">F79-J79</f>
        <v>23434739.0543648</v>
      </c>
      <c r="I79" s="42" t="n">
        <f aca="false">G79-K79</f>
        <v>22400688.531989</v>
      </c>
      <c r="J79" s="97" t="n">
        <v>2396718.26202144</v>
      </c>
      <c r="K79" s="97" t="n">
        <v>2324816.71416079</v>
      </c>
      <c r="L79" s="42" t="n">
        <f aca="false">H79-I79</f>
        <v>1034050.52237575</v>
      </c>
      <c r="M79" s="42" t="n">
        <f aca="false">J79-K79</f>
        <v>71901.5478606499</v>
      </c>
      <c r="N79" s="97" t="n">
        <v>2499705.76098331</v>
      </c>
      <c r="O79" s="7"/>
      <c r="P79" s="7"/>
      <c r="Q79" s="42" t="n">
        <f aca="false">I79*5.5017049523</f>
        <v>123241979.031374</v>
      </c>
      <c r="R79" s="42"/>
      <c r="S79" s="42"/>
      <c r="T79" s="7"/>
      <c r="U79" s="7"/>
      <c r="V79" s="42" t="n">
        <f aca="false">K79*5.5017049523</f>
        <v>12790455.6294882</v>
      </c>
      <c r="W79" s="42" t="n">
        <f aca="false">M79*5.5017049523</f>
        <v>395581.101942973</v>
      </c>
      <c r="X79" s="42" t="n">
        <f aca="false">N79*5.1890047538+L79*5.5017049523</f>
        <v>18660025.9567267</v>
      </c>
      <c r="Y79" s="42" t="n">
        <f aca="false">N79*5.1890047538</f>
        <v>12970985.0768436</v>
      </c>
      <c r="Z79" s="42" t="n">
        <f aca="false">L79*5.5017049523</f>
        <v>5689040.87988305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97" t="n">
        <v>25983007.5587695</v>
      </c>
      <c r="G80" s="97" t="n">
        <v>24868872.7308753</v>
      </c>
      <c r="H80" s="42" t="n">
        <f aca="false">F80-J80</f>
        <v>23516298.9147884</v>
      </c>
      <c r="I80" s="42" t="n">
        <f aca="false">G80-K80</f>
        <v>22476165.3462136</v>
      </c>
      <c r="J80" s="97" t="n">
        <v>2466708.64398111</v>
      </c>
      <c r="K80" s="97" t="n">
        <v>2392707.38466168</v>
      </c>
      <c r="L80" s="42" t="n">
        <f aca="false">H80-I80</f>
        <v>1040133.56857478</v>
      </c>
      <c r="M80" s="42" t="n">
        <f aca="false">J80-K80</f>
        <v>74001.2593194298</v>
      </c>
      <c r="N80" s="97" t="n">
        <v>2471623.72392408</v>
      </c>
      <c r="O80" s="7"/>
      <c r="P80" s="7"/>
      <c r="Q80" s="42" t="n">
        <f aca="false">I80*5.5017049523</f>
        <v>123657230.193977</v>
      </c>
      <c r="R80" s="42"/>
      <c r="S80" s="42"/>
      <c r="T80" s="7"/>
      <c r="U80" s="7"/>
      <c r="V80" s="42" t="n">
        <f aca="false">K80*5.5017049523</f>
        <v>13163970.0675979</v>
      </c>
      <c r="W80" s="42" t="n">
        <f aca="false">M80*5.5017049523</f>
        <v>407133.094874143</v>
      </c>
      <c r="X80" s="42" t="n">
        <f aca="false">N80*5.1890047538+L80*5.5017049523</f>
        <v>18547775.2583282</v>
      </c>
      <c r="Y80" s="42" t="n">
        <f aca="false">N80*5.1890047538</f>
        <v>12825267.2530469</v>
      </c>
      <c r="Z80" s="42" t="n">
        <f aca="false">L80*5.5017049523</f>
        <v>5722508.00528131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97" t="n">
        <v>26039613.4492592</v>
      </c>
      <c r="G81" s="97" t="n">
        <v>24923701.9559296</v>
      </c>
      <c r="H81" s="42" t="n">
        <f aca="false">F81-J81</f>
        <v>23512512.1089972</v>
      </c>
      <c r="I81" s="42" t="n">
        <f aca="false">G81-K81</f>
        <v>22472413.6558754</v>
      </c>
      <c r="J81" s="97" t="n">
        <v>2527101.34026204</v>
      </c>
      <c r="K81" s="97" t="n">
        <v>2451288.30005418</v>
      </c>
      <c r="L81" s="42" t="n">
        <f aca="false">H81-I81</f>
        <v>1040098.45312174</v>
      </c>
      <c r="M81" s="42" t="n">
        <f aca="false">J81-K81</f>
        <v>75813.0402078601</v>
      </c>
      <c r="N81" s="97" t="n">
        <v>2436099.99663896</v>
      </c>
      <c r="O81" s="7"/>
      <c r="P81" s="7"/>
      <c r="Q81" s="42" t="n">
        <f aca="false">I81*5.5017049523</f>
        <v>123636589.500664</v>
      </c>
      <c r="R81" s="42"/>
      <c r="S81" s="42"/>
      <c r="T81" s="7"/>
      <c r="U81" s="7"/>
      <c r="V81" s="42" t="n">
        <f aca="false">K81*5.5017049523</f>
        <v>13486264.9799231</v>
      </c>
      <c r="W81" s="42" t="n">
        <f aca="false">M81*5.5017049523</f>
        <v>417100.978760503</v>
      </c>
      <c r="X81" s="42" t="n">
        <f aca="false">N81*5.1890047538+L81*5.5017049523</f>
        <v>18363249.2737112</v>
      </c>
      <c r="Y81" s="42" t="n">
        <f aca="false">N81*5.1890047538</f>
        <v>12640934.4632917</v>
      </c>
      <c r="Z81" s="42" t="n">
        <f aca="false">L81*5.5017049523</f>
        <v>5722314.81041945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93"/>
      <c r="B82" s="5"/>
      <c r="C82" s="93" t="n">
        <f aca="false">C78+1</f>
        <v>2032</v>
      </c>
      <c r="D82" s="93" t="n">
        <f aca="false">D78</f>
        <v>1</v>
      </c>
      <c r="E82" s="93" t="n">
        <v>229</v>
      </c>
      <c r="F82" s="95" t="n">
        <v>26113016.4726711</v>
      </c>
      <c r="G82" s="95" t="n">
        <v>24993965.0530546</v>
      </c>
      <c r="H82" s="35" t="n">
        <f aca="false">F82-J82</f>
        <v>23517275.2258689</v>
      </c>
      <c r="I82" s="35" t="n">
        <f aca="false">G82-K82</f>
        <v>22476096.0436565</v>
      </c>
      <c r="J82" s="95" t="n">
        <v>2595741.24680215</v>
      </c>
      <c r="K82" s="95" t="n">
        <v>2517869.00939809</v>
      </c>
      <c r="L82" s="35" t="n">
        <f aca="false">H82-I82</f>
        <v>1041179.18221244</v>
      </c>
      <c r="M82" s="35" t="n">
        <f aca="false">J82-K82</f>
        <v>77872.2374040596</v>
      </c>
      <c r="N82" s="95" t="n">
        <v>2944190.55211168</v>
      </c>
      <c r="O82" s="5"/>
      <c r="P82" s="5"/>
      <c r="Q82" s="35" t="n">
        <f aca="false">I82*5.5017049523</f>
        <v>123656848.911755</v>
      </c>
      <c r="R82" s="35"/>
      <c r="S82" s="35"/>
      <c r="T82" s="5"/>
      <c r="U82" s="5"/>
      <c r="V82" s="35" t="n">
        <f aca="false">K82*5.5017049523</f>
        <v>13852572.3982482</v>
      </c>
      <c r="W82" s="35" t="n">
        <f aca="false">M82*5.5017049523</f>
        <v>428430.074172596</v>
      </c>
      <c r="X82" s="35" t="n">
        <f aca="false">N82*5.1890047538+L82*5.5017049523</f>
        <v>21005679.4340104</v>
      </c>
      <c r="Y82" s="35" t="n">
        <f aca="false">N82*5.1890047538</f>
        <v>15277418.7710006</v>
      </c>
      <c r="Z82" s="35" t="n">
        <f aca="false">L82*5.5017049523</f>
        <v>5728260.66300984</v>
      </c>
      <c r="AA82" s="35"/>
      <c r="AB82" s="35"/>
      <c r="AC82" s="35"/>
      <c r="AD82" s="35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97" t="n">
        <v>26203453.9846824</v>
      </c>
      <c r="G83" s="97" t="n">
        <v>25080054.9305329</v>
      </c>
      <c r="H83" s="42" t="n">
        <f aca="false">F83-J83</f>
        <v>23558225.2237492</v>
      </c>
      <c r="I83" s="42" t="n">
        <f aca="false">G83-K83</f>
        <v>22514183.0324277</v>
      </c>
      <c r="J83" s="97" t="n">
        <v>2645228.7609332</v>
      </c>
      <c r="K83" s="97" t="n">
        <v>2565871.89810521</v>
      </c>
      <c r="L83" s="42" t="n">
        <f aca="false">H83-I83</f>
        <v>1044042.19132151</v>
      </c>
      <c r="M83" s="42" t="n">
        <f aca="false">J83-K83</f>
        <v>79356.8628279897</v>
      </c>
      <c r="N83" s="97" t="n">
        <v>2440594.55510165</v>
      </c>
      <c r="O83" s="7"/>
      <c r="P83" s="7"/>
      <c r="Q83" s="42" t="n">
        <f aca="false">I83*5.5017049523</f>
        <v>123866392.286496</v>
      </c>
      <c r="R83" s="42"/>
      <c r="S83" s="42"/>
      <c r="T83" s="7"/>
      <c r="U83" s="7"/>
      <c r="V83" s="42" t="n">
        <f aca="false">K83*5.5017049523</f>
        <v>14116670.1287728</v>
      </c>
      <c r="W83" s="42" t="n">
        <f aca="false">M83*5.5017049523</f>
        <v>436598.045219743</v>
      </c>
      <c r="X83" s="42" t="n">
        <f aca="false">N83*5.1890047538+L83*5.5017049523</f>
        <v>18408268.8429246</v>
      </c>
      <c r="Y83" s="42" t="n">
        <f aca="false">N83*5.1890047538</f>
        <v>12664256.7485209</v>
      </c>
      <c r="Z83" s="42" t="n">
        <f aca="false">L83*5.5017049523</f>
        <v>5744012.0944037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97" t="n">
        <v>26397634.4279136</v>
      </c>
      <c r="G84" s="97" t="n">
        <v>25264973.5419136</v>
      </c>
      <c r="H84" s="42" t="n">
        <f aca="false">F84-J84</f>
        <v>23631224.0877857</v>
      </c>
      <c r="I84" s="42" t="n">
        <f aca="false">G84-K84</f>
        <v>22581555.5119895</v>
      </c>
      <c r="J84" s="97" t="n">
        <v>2766410.34012792</v>
      </c>
      <c r="K84" s="97" t="n">
        <v>2683418.02992408</v>
      </c>
      <c r="L84" s="42" t="n">
        <f aca="false">H84-I84</f>
        <v>1049668.57579616</v>
      </c>
      <c r="M84" s="42" t="n">
        <f aca="false">J84-K84</f>
        <v>82992.31020384</v>
      </c>
      <c r="N84" s="97" t="n">
        <v>2410687.75648777</v>
      </c>
      <c r="O84" s="7"/>
      <c r="P84" s="7"/>
      <c r="Q84" s="42" t="n">
        <f aca="false">I84*5.5017049523</f>
        <v>124237055.79095</v>
      </c>
      <c r="R84" s="42"/>
      <c r="S84" s="42"/>
      <c r="T84" s="7"/>
      <c r="U84" s="7"/>
      <c r="V84" s="42" t="n">
        <f aca="false">K84*5.5017049523</f>
        <v>14763374.2643244</v>
      </c>
      <c r="W84" s="42" t="n">
        <f aca="false">M84*5.5017049523</f>
        <v>456599.204051285</v>
      </c>
      <c r="X84" s="42" t="n">
        <f aca="false">N84*5.1890047538+L84*5.5017049523</f>
        <v>18284037.0300739</v>
      </c>
      <c r="Y84" s="42" t="n">
        <f aca="false">N84*5.1890047538</f>
        <v>12509070.2283425</v>
      </c>
      <c r="Z84" s="42" t="n">
        <f aca="false">L84*5.5017049523</f>
        <v>5774966.80173143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97" t="n">
        <v>26459530.1296251</v>
      </c>
      <c r="G85" s="97" t="n">
        <v>25324584.3111571</v>
      </c>
      <c r="H85" s="42" t="n">
        <f aca="false">F85-J85</f>
        <v>23620438.4977564</v>
      </c>
      <c r="I85" s="42" t="n">
        <f aca="false">G85-K85</f>
        <v>22570665.4282444</v>
      </c>
      <c r="J85" s="97" t="n">
        <v>2839091.63186874</v>
      </c>
      <c r="K85" s="97" t="n">
        <v>2753918.88291268</v>
      </c>
      <c r="L85" s="42" t="n">
        <f aca="false">H85-I85</f>
        <v>1049773.06951194</v>
      </c>
      <c r="M85" s="42" t="n">
        <f aca="false">J85-K85</f>
        <v>85172.74895606</v>
      </c>
      <c r="N85" s="97" t="n">
        <v>2377555.95488925</v>
      </c>
      <c r="O85" s="7"/>
      <c r="P85" s="7"/>
      <c r="Q85" s="42" t="n">
        <f aca="false">I85*5.5017049523</f>
        <v>124177141.763279</v>
      </c>
      <c r="R85" s="42"/>
      <c r="S85" s="42"/>
      <c r="T85" s="7"/>
      <c r="U85" s="7"/>
      <c r="V85" s="42" t="n">
        <f aca="false">K85*5.5017049523</f>
        <v>15151249.1563532</v>
      </c>
      <c r="W85" s="42" t="n">
        <f aca="false">M85*5.5017049523</f>
        <v>468595.33473256</v>
      </c>
      <c r="X85" s="42" t="n">
        <f aca="false">N85*5.1890047538+L85*5.5017049523</f>
        <v>18112690.8476708</v>
      </c>
      <c r="Y85" s="42" t="n">
        <f aca="false">N85*5.1890047538</f>
        <v>12337149.1523458</v>
      </c>
      <c r="Z85" s="42" t="n">
        <f aca="false">L85*5.5017049523</f>
        <v>5775541.69532503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93"/>
      <c r="B86" s="5"/>
      <c r="C86" s="93" t="n">
        <f aca="false">C82+1</f>
        <v>2033</v>
      </c>
      <c r="D86" s="93" t="n">
        <f aca="false">D82</f>
        <v>1</v>
      </c>
      <c r="E86" s="93" t="n">
        <v>233</v>
      </c>
      <c r="F86" s="95" t="n">
        <v>26531941.9571982</v>
      </c>
      <c r="G86" s="95" t="n">
        <v>25393660.5051841</v>
      </c>
      <c r="H86" s="35" t="n">
        <f aca="false">F86-J86</f>
        <v>23644192.637112</v>
      </c>
      <c r="I86" s="35" t="n">
        <f aca="false">G86-K86</f>
        <v>22592543.6647005</v>
      </c>
      <c r="J86" s="95" t="n">
        <v>2887749.32008622</v>
      </c>
      <c r="K86" s="95" t="n">
        <v>2801116.84048363</v>
      </c>
      <c r="L86" s="35" t="n">
        <f aca="false">H86-I86</f>
        <v>1051648.97241151</v>
      </c>
      <c r="M86" s="35" t="n">
        <f aca="false">J86-K86</f>
        <v>86632.4796025897</v>
      </c>
      <c r="N86" s="95" t="n">
        <v>2908682.01178686</v>
      </c>
      <c r="O86" s="5"/>
      <c r="P86" s="5"/>
      <c r="Q86" s="35" t="n">
        <f aca="false">I86*5.5017049523</f>
        <v>124297509.365137</v>
      </c>
      <c r="R86" s="35"/>
      <c r="S86" s="35"/>
      <c r="T86" s="5"/>
      <c r="U86" s="5"/>
      <c r="V86" s="35" t="n">
        <f aca="false">K86*5.5017049523</f>
        <v>15410918.3932597</v>
      </c>
      <c r="W86" s="35" t="n">
        <f aca="false">M86*5.5017049523</f>
        <v>476626.342059597</v>
      </c>
      <c r="X86" s="35" t="n">
        <f aca="false">N86*5.1890047538+L86*5.5017049523</f>
        <v>20879027.1460522</v>
      </c>
      <c r="Y86" s="35" t="n">
        <f aca="false">N86*5.1890047538</f>
        <v>15093164.7864546</v>
      </c>
      <c r="Z86" s="35" t="n">
        <f aca="false">L86*5.5017049523</f>
        <v>5785862.35959761</v>
      </c>
      <c r="AA86" s="35"/>
      <c r="AB86" s="35"/>
      <c r="AC86" s="35"/>
      <c r="AD86" s="35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97" t="n">
        <v>26675527.151023</v>
      </c>
      <c r="G87" s="97" t="n">
        <v>25530123.8093257</v>
      </c>
      <c r="H87" s="42" t="n">
        <f aca="false">F87-J87</f>
        <v>23699247.9038167</v>
      </c>
      <c r="I87" s="42" t="n">
        <f aca="false">G87-K87</f>
        <v>22643132.9395356</v>
      </c>
      <c r="J87" s="97" t="n">
        <v>2976279.2472063</v>
      </c>
      <c r="K87" s="97" t="n">
        <v>2886990.86979011</v>
      </c>
      <c r="L87" s="42" t="n">
        <f aca="false">H87-I87</f>
        <v>1056114.96428111</v>
      </c>
      <c r="M87" s="42" t="n">
        <f aca="false">J87-K87</f>
        <v>89288.3774161902</v>
      </c>
      <c r="N87" s="97" t="n">
        <v>2418022.24527334</v>
      </c>
      <c r="O87" s="7"/>
      <c r="P87" s="7"/>
      <c r="Q87" s="42" t="n">
        <f aca="false">I87*5.5017049523</f>
        <v>124575836.62903</v>
      </c>
      <c r="R87" s="42"/>
      <c r="S87" s="42"/>
      <c r="T87" s="7"/>
      <c r="U87" s="7"/>
      <c r="V87" s="42" t="n">
        <f aca="false">K87*5.5017049523</f>
        <v>15883371.9655691</v>
      </c>
      <c r="W87" s="42" t="n">
        <f aca="false">M87*5.5017049523</f>
        <v>491238.308213485</v>
      </c>
      <c r="X87" s="42" t="n">
        <f aca="false">N87*5.1890047538+L87*5.5017049523</f>
        <v>18357561.854701</v>
      </c>
      <c r="Y87" s="42" t="n">
        <f aca="false">N87*5.1890047538</f>
        <v>12547128.9255175</v>
      </c>
      <c r="Z87" s="42" t="n">
        <f aca="false">L87*5.5017049523</f>
        <v>5810432.92918353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97" t="n">
        <v>26791476.6695243</v>
      </c>
      <c r="G88" s="97" t="n">
        <v>25640793.8378886</v>
      </c>
      <c r="H88" s="42" t="n">
        <f aca="false">F88-J88</f>
        <v>23786599.1872127</v>
      </c>
      <c r="I88" s="42" t="n">
        <f aca="false">G88-K88</f>
        <v>22726062.6800463</v>
      </c>
      <c r="J88" s="97" t="n">
        <v>3004877.48231162</v>
      </c>
      <c r="K88" s="97" t="n">
        <v>2914731.15784227</v>
      </c>
      <c r="L88" s="42" t="n">
        <f aca="false">H88-I88</f>
        <v>1060536.50716635</v>
      </c>
      <c r="M88" s="42" t="n">
        <f aca="false">J88-K88</f>
        <v>90146.3244693498</v>
      </c>
      <c r="N88" s="97" t="n">
        <v>2348237.77745844</v>
      </c>
      <c r="O88" s="7"/>
      <c r="P88" s="7"/>
      <c r="Q88" s="42" t="n">
        <f aca="false">I88*5.5017049523</f>
        <v>125032091.593091</v>
      </c>
      <c r="R88" s="42"/>
      <c r="S88" s="42"/>
      <c r="T88" s="7"/>
      <c r="U88" s="7"/>
      <c r="V88" s="42" t="n">
        <f aca="false">K88*5.5017049523</f>
        <v>16035990.8457239</v>
      </c>
      <c r="W88" s="42" t="n">
        <f aca="false">M88*5.5017049523</f>
        <v>495958.479764665</v>
      </c>
      <c r="X88" s="42" t="n">
        <f aca="false">N88*5.1890047538+L88*5.5017049523</f>
        <v>18019775.9438567</v>
      </c>
      <c r="Y88" s="42" t="n">
        <f aca="false">N88*5.1890047538</f>
        <v>12185016.9902846</v>
      </c>
      <c r="Z88" s="42" t="n">
        <f aca="false">L88*5.5017049523</f>
        <v>5834758.95357206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97" t="n">
        <v>26850259.9646872</v>
      </c>
      <c r="G89" s="97" t="n">
        <v>25696766.7054517</v>
      </c>
      <c r="H89" s="42" t="n">
        <f aca="false">F89-J89</f>
        <v>23820341.5138616</v>
      </c>
      <c r="I89" s="42" t="n">
        <f aca="false">G89-K89</f>
        <v>22757745.8081509</v>
      </c>
      <c r="J89" s="97" t="n">
        <v>3029918.45082559</v>
      </c>
      <c r="K89" s="97" t="n">
        <v>2939020.89730082</v>
      </c>
      <c r="L89" s="42" t="n">
        <f aca="false">H89-I89</f>
        <v>1062595.70571073</v>
      </c>
      <c r="M89" s="42" t="n">
        <f aca="false">J89-K89</f>
        <v>90897.5535247703</v>
      </c>
      <c r="N89" s="97" t="n">
        <v>2357008.88330598</v>
      </c>
      <c r="O89" s="7"/>
      <c r="P89" s="7"/>
      <c r="Q89" s="42" t="n">
        <f aca="false">I89*5.5017049523</f>
        <v>125206402.815888</v>
      </c>
      <c r="R89" s="42"/>
      <c r="S89" s="42"/>
      <c r="T89" s="7"/>
      <c r="U89" s="7"/>
      <c r="V89" s="42" t="n">
        <f aca="false">K89*5.5017049523</f>
        <v>16169625.8255931</v>
      </c>
      <c r="W89" s="42" t="n">
        <f aca="false">M89*5.5017049523</f>
        <v>500091.520379183</v>
      </c>
      <c r="X89" s="42" t="n">
        <f aca="false">N89*5.1890047538+L89*5.5017049523</f>
        <v>18076618.356625</v>
      </c>
      <c r="Y89" s="42" t="n">
        <f aca="false">N89*5.1890047538</f>
        <v>12230530.3002236</v>
      </c>
      <c r="Z89" s="42" t="n">
        <f aca="false">L89*5.5017049523</f>
        <v>5846088.05640142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93"/>
      <c r="B90" s="5"/>
      <c r="C90" s="93" t="n">
        <f aca="false">C86+1</f>
        <v>2034</v>
      </c>
      <c r="D90" s="93" t="n">
        <f aca="false">D86</f>
        <v>1</v>
      </c>
      <c r="E90" s="93" t="n">
        <v>237</v>
      </c>
      <c r="F90" s="95" t="n">
        <v>26946001.8923935</v>
      </c>
      <c r="G90" s="95" t="n">
        <v>25788221.2604089</v>
      </c>
      <c r="H90" s="35" t="n">
        <f aca="false">F90-J90</f>
        <v>23850007.8967423</v>
      </c>
      <c r="I90" s="35" t="n">
        <f aca="false">G90-K90</f>
        <v>22785107.0846273</v>
      </c>
      <c r="J90" s="95" t="n">
        <v>3095993.99565117</v>
      </c>
      <c r="K90" s="95" t="n">
        <v>3003114.17578163</v>
      </c>
      <c r="L90" s="35" t="n">
        <f aca="false">H90-I90</f>
        <v>1064900.81211506</v>
      </c>
      <c r="M90" s="35" t="n">
        <f aca="false">J90-K90</f>
        <v>92879.8198695402</v>
      </c>
      <c r="N90" s="95" t="n">
        <v>2869194.93088339</v>
      </c>
      <c r="O90" s="5"/>
      <c r="P90" s="5"/>
      <c r="Q90" s="35" t="n">
        <f aca="false">I90*5.5017049523</f>
        <v>125356936.48618</v>
      </c>
      <c r="R90" s="35"/>
      <c r="S90" s="35"/>
      <c r="T90" s="5"/>
      <c r="U90" s="5"/>
      <c r="V90" s="35" t="n">
        <f aca="false">K90*5.5017049523</f>
        <v>16522248.1332201</v>
      </c>
      <c r="W90" s="35" t="n">
        <f aca="false">M90*5.5017049523</f>
        <v>510997.364944981</v>
      </c>
      <c r="X90" s="35" t="n">
        <f aca="false">N90*5.1890047538+L90*5.5017049523</f>
        <v>20747036.2076545</v>
      </c>
      <c r="Y90" s="35" t="n">
        <f aca="false">N90*5.1890047538</f>
        <v>14888266.1359328</v>
      </c>
      <c r="Z90" s="35" t="n">
        <f aca="false">L90*5.5017049523</f>
        <v>5858770.07172171</v>
      </c>
      <c r="AA90" s="35"/>
      <c r="AB90" s="35"/>
      <c r="AC90" s="35"/>
      <c r="AD90" s="35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97" t="n">
        <v>27210814.2610934</v>
      </c>
      <c r="G91" s="97" t="n">
        <v>26041282.0523262</v>
      </c>
      <c r="H91" s="42" t="n">
        <f aca="false">F91-J91</f>
        <v>24010127.1588599</v>
      </c>
      <c r="I91" s="42" t="n">
        <f aca="false">G91-K91</f>
        <v>22936615.5631597</v>
      </c>
      <c r="J91" s="97" t="n">
        <v>3200687.1022335</v>
      </c>
      <c r="K91" s="97" t="n">
        <v>3104666.48916649</v>
      </c>
      <c r="L91" s="42" t="n">
        <f aca="false">H91-I91</f>
        <v>1073511.59570019</v>
      </c>
      <c r="M91" s="42" t="n">
        <f aca="false">J91-K91</f>
        <v>96020.6130670104</v>
      </c>
      <c r="N91" s="97" t="n">
        <v>2319700.67673339</v>
      </c>
      <c r="O91" s="7"/>
      <c r="P91" s="7"/>
      <c r="Q91" s="42" t="n">
        <f aca="false">I91*5.5017049523</f>
        <v>126190491.432837</v>
      </c>
      <c r="R91" s="42"/>
      <c r="S91" s="42"/>
      <c r="T91" s="7"/>
      <c r="U91" s="7"/>
      <c r="V91" s="42" t="n">
        <f aca="false">K91*5.5017049523</f>
        <v>17080958.9986871</v>
      </c>
      <c r="W91" s="42" t="n">
        <f aca="false">M91*5.5017049523</f>
        <v>528277.082433653</v>
      </c>
      <c r="X91" s="42" t="n">
        <f aca="false">N91*5.1890047538+L91*5.5017049523</f>
        <v>17943081.9013779</v>
      </c>
      <c r="Y91" s="42" t="n">
        <f aca="false">N91*5.1890047538</f>
        <v>12036937.8389626</v>
      </c>
      <c r="Z91" s="42" t="n">
        <f aca="false">L91*5.5017049523</f>
        <v>5906144.06241523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97" t="n">
        <v>27294575.6160735</v>
      </c>
      <c r="G92" s="97" t="n">
        <v>26120291.884711</v>
      </c>
      <c r="H92" s="42" t="n">
        <f aca="false">F92-J92</f>
        <v>24058657.5007517</v>
      </c>
      <c r="I92" s="42" t="n">
        <f aca="false">G92-K92</f>
        <v>22981451.3128488</v>
      </c>
      <c r="J92" s="97" t="n">
        <v>3235918.11532181</v>
      </c>
      <c r="K92" s="97" t="n">
        <v>3138840.57186216</v>
      </c>
      <c r="L92" s="42" t="n">
        <f aca="false">H92-I92</f>
        <v>1077206.18790285</v>
      </c>
      <c r="M92" s="42" t="n">
        <f aca="false">J92-K92</f>
        <v>97077.5434596497</v>
      </c>
      <c r="N92" s="97" t="n">
        <v>2324428.60436393</v>
      </c>
      <c r="O92" s="7"/>
      <c r="P92" s="7"/>
      <c r="Q92" s="42" t="n">
        <f aca="false">I92*5.5017049523</f>
        <v>126437164.498942</v>
      </c>
      <c r="R92" s="42"/>
      <c r="S92" s="42"/>
      <c r="T92" s="7"/>
      <c r="U92" s="7"/>
      <c r="V92" s="42" t="n">
        <f aca="false">K92*5.5017049523</f>
        <v>17268974.7186942</v>
      </c>
      <c r="W92" s="42" t="n">
        <f aca="false">M92*5.5017049523</f>
        <v>534092.001609073</v>
      </c>
      <c r="X92" s="42" t="n">
        <f aca="false">N92*5.1890047538+L92*5.5017049523</f>
        <v>17987941.6965464</v>
      </c>
      <c r="Y92" s="42" t="n">
        <f aca="false">N92*5.1890047538</f>
        <v>12061471.0779131</v>
      </c>
      <c r="Z92" s="42" t="n">
        <f aca="false">L92*5.5017049523</f>
        <v>5926470.61863331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97" t="n">
        <v>27377583.2220546</v>
      </c>
      <c r="G93" s="97" t="n">
        <v>26199315.6083254</v>
      </c>
      <c r="H93" s="42" t="n">
        <f aca="false">F93-J93</f>
        <v>24086066.5302492</v>
      </c>
      <c r="I93" s="42" t="n">
        <f aca="false">G93-K93</f>
        <v>23006544.4172742</v>
      </c>
      <c r="J93" s="97" t="n">
        <v>3291516.69180537</v>
      </c>
      <c r="K93" s="97" t="n">
        <v>3192771.19105121</v>
      </c>
      <c r="L93" s="42" t="n">
        <f aca="false">H93-I93</f>
        <v>1079522.11297504</v>
      </c>
      <c r="M93" s="42" t="n">
        <f aca="false">J93-K93</f>
        <v>98745.5007541603</v>
      </c>
      <c r="N93" s="97" t="n">
        <v>2319351.62034761</v>
      </c>
      <c r="O93" s="7"/>
      <c r="P93" s="7"/>
      <c r="Q93" s="42" t="n">
        <f aca="false">I93*5.5017049523</f>
        <v>126575219.355827</v>
      </c>
      <c r="R93" s="42"/>
      <c r="S93" s="42"/>
      <c r="T93" s="7"/>
      <c r="U93" s="7"/>
      <c r="V93" s="42" t="n">
        <f aca="false">K93*5.5017049523</f>
        <v>17565685.0733672</v>
      </c>
      <c r="W93" s="42" t="n">
        <f aca="false">M93*5.5017049523</f>
        <v>543268.610516507</v>
      </c>
      <c r="X93" s="42" t="n">
        <f aca="false">N93*5.1890047538+L93*5.5017049523</f>
        <v>17974338.7387896</v>
      </c>
      <c r="Y93" s="42" t="n">
        <f aca="false">N93*5.1890047538</f>
        <v>12035126.5837175</v>
      </c>
      <c r="Z93" s="42" t="n">
        <f aca="false">L93*5.5017049523</f>
        <v>5939212.15507215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93"/>
      <c r="B94" s="5"/>
      <c r="C94" s="93" t="n">
        <f aca="false">C90+1</f>
        <v>2035</v>
      </c>
      <c r="D94" s="93" t="n">
        <f aca="false">D90</f>
        <v>1</v>
      </c>
      <c r="E94" s="93" t="n">
        <v>241</v>
      </c>
      <c r="F94" s="95" t="n">
        <v>27541744.0286302</v>
      </c>
      <c r="G94" s="95" t="n">
        <v>26355858.0619474</v>
      </c>
      <c r="H94" s="35" t="n">
        <f aca="false">F94-J94</f>
        <v>24188347.1991371</v>
      </c>
      <c r="I94" s="35" t="n">
        <f aca="false">G94-K94</f>
        <v>23103063.1373391</v>
      </c>
      <c r="J94" s="95" t="n">
        <v>3353396.82949308</v>
      </c>
      <c r="K94" s="95" t="n">
        <v>3252794.92460828</v>
      </c>
      <c r="L94" s="35" t="n">
        <f aca="false">H94-I94</f>
        <v>1085284.061798</v>
      </c>
      <c r="M94" s="35" t="n">
        <f aca="false">J94-K94</f>
        <v>100601.9048848</v>
      </c>
      <c r="N94" s="95" t="n">
        <v>2819524.10849031</v>
      </c>
      <c r="O94" s="5"/>
      <c r="P94" s="5"/>
      <c r="Q94" s="35" t="n">
        <f aca="false">I94*5.5017049523</f>
        <v>127106236.875998</v>
      </c>
      <c r="R94" s="35"/>
      <c r="S94" s="35"/>
      <c r="T94" s="5"/>
      <c r="U94" s="5"/>
      <c r="V94" s="35" t="n">
        <f aca="false">K94*5.5017049523</f>
        <v>17895917.9455337</v>
      </c>
      <c r="W94" s="35" t="n">
        <f aca="false">M94*5.5017049523</f>
        <v>553481.998315517</v>
      </c>
      <c r="X94" s="35" t="n">
        <f aca="false">N94*5.1890047538+L94*5.5017049523</f>
        <v>20601436.6998562</v>
      </c>
      <c r="Y94" s="35" t="n">
        <f aca="false">N94*5.1890047538</f>
        <v>14630524.0024099</v>
      </c>
      <c r="Z94" s="35" t="n">
        <f aca="false">L94*5.5017049523</f>
        <v>5970912.69744631</v>
      </c>
      <c r="AA94" s="35"/>
      <c r="AB94" s="35"/>
      <c r="AC94" s="35"/>
      <c r="AD94" s="35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97" t="n">
        <v>27635950.6495349</v>
      </c>
      <c r="G95" s="97" t="n">
        <v>26446135.3109334</v>
      </c>
      <c r="H95" s="42" t="n">
        <f aca="false">F95-J95</f>
        <v>24193084.6440048</v>
      </c>
      <c r="I95" s="42" t="n">
        <f aca="false">G95-K95</f>
        <v>23106555.2855692</v>
      </c>
      <c r="J95" s="97" t="n">
        <v>3442866.00553014</v>
      </c>
      <c r="K95" s="97" t="n">
        <v>3339580.02536424</v>
      </c>
      <c r="L95" s="42" t="n">
        <f aca="false">H95-I95</f>
        <v>1086529.3584356</v>
      </c>
      <c r="M95" s="42" t="n">
        <f aca="false">J95-K95</f>
        <v>103285.9801659</v>
      </c>
      <c r="N95" s="97" t="n">
        <v>2390408.27094233</v>
      </c>
      <c r="O95" s="7"/>
      <c r="P95" s="7"/>
      <c r="Q95" s="42" t="n">
        <f aca="false">I95*5.5017049523</f>
        <v>127125449.64521</v>
      </c>
      <c r="R95" s="42"/>
      <c r="S95" s="42"/>
      <c r="T95" s="7"/>
      <c r="U95" s="7"/>
      <c r="V95" s="42" t="n">
        <f aca="false">K95*5.5017049523</f>
        <v>18373383.9641486</v>
      </c>
      <c r="W95" s="42" t="n">
        <f aca="false">M95*5.5017049523</f>
        <v>568248.98858189</v>
      </c>
      <c r="X95" s="42" t="n">
        <f aca="false">N95*5.1890047538+L95*5.5017049523</f>
        <v>18381603.8335671</v>
      </c>
      <c r="Y95" s="42" t="n">
        <f aca="false">N95*5.1890047538</f>
        <v>12403839.8814426</v>
      </c>
      <c r="Z95" s="42" t="n">
        <f aca="false">L95*5.5017049523</f>
        <v>5977763.95212447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97" t="n">
        <v>27756186.4844797</v>
      </c>
      <c r="G96" s="97" t="n">
        <v>26560558.7092513</v>
      </c>
      <c r="H96" s="42" t="n">
        <f aca="false">F96-J96</f>
        <v>24288369.1179391</v>
      </c>
      <c r="I96" s="42" t="n">
        <f aca="false">G96-K96</f>
        <v>23196775.8637069</v>
      </c>
      <c r="J96" s="97" t="n">
        <v>3467817.36654057</v>
      </c>
      <c r="K96" s="97" t="n">
        <v>3363782.84554435</v>
      </c>
      <c r="L96" s="42" t="n">
        <f aca="false">H96-I96</f>
        <v>1091593.25423218</v>
      </c>
      <c r="M96" s="42" t="n">
        <f aca="false">J96-K96</f>
        <v>104034.52099622</v>
      </c>
      <c r="N96" s="97" t="n">
        <v>2350792.6056734</v>
      </c>
      <c r="O96" s="7"/>
      <c r="P96" s="7"/>
      <c r="Q96" s="42" t="n">
        <f aca="false">I96*5.5017049523</f>
        <v>127621816.64675</v>
      </c>
      <c r="R96" s="42"/>
      <c r="S96" s="42"/>
      <c r="T96" s="7"/>
      <c r="U96" s="7"/>
      <c r="V96" s="42" t="n">
        <f aca="false">K96*5.5017049523</f>
        <v>18506540.7397931</v>
      </c>
      <c r="W96" s="42" t="n">
        <f aca="false">M96*5.5017049523</f>
        <v>572367.239375062</v>
      </c>
      <c r="X96" s="42" t="n">
        <f aca="false">N96*5.1890047538+L96*5.5017049523</f>
        <v>18203898.0187436</v>
      </c>
      <c r="Y96" s="42" t="n">
        <f aca="false">N96*5.1890047538</f>
        <v>12198274.0060372</v>
      </c>
      <c r="Z96" s="42" t="n">
        <f aca="false">L96*5.5017049523</f>
        <v>6005624.01270645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97" t="n">
        <v>27777892.4696232</v>
      </c>
      <c r="G97" s="97" t="n">
        <v>26580939.284608</v>
      </c>
      <c r="H97" s="42" t="n">
        <f aca="false">F97-J97</f>
        <v>24284674.8247471</v>
      </c>
      <c r="I97" s="42" t="n">
        <f aca="false">G97-K97</f>
        <v>23192518.1690782</v>
      </c>
      <c r="J97" s="97" t="n">
        <v>3493217.64487609</v>
      </c>
      <c r="K97" s="97" t="n">
        <v>3388421.11552981</v>
      </c>
      <c r="L97" s="42" t="n">
        <f aca="false">H97-I97</f>
        <v>1092156.65566892</v>
      </c>
      <c r="M97" s="42" t="n">
        <f aca="false">J97-K97</f>
        <v>104796.52934628</v>
      </c>
      <c r="N97" s="97" t="n">
        <v>2327671.83796113</v>
      </c>
      <c r="O97" s="7"/>
      <c r="P97" s="7"/>
      <c r="Q97" s="42" t="n">
        <f aca="false">I97*5.5017049523</f>
        <v>127598392.067125</v>
      </c>
      <c r="R97" s="42"/>
      <c r="S97" s="42"/>
      <c r="T97" s="7"/>
      <c r="U97" s="7"/>
      <c r="V97" s="42" t="n">
        <f aca="false">K97*5.5017049523</f>
        <v>18642093.2317882</v>
      </c>
      <c r="W97" s="42" t="n">
        <f aca="false">M97*5.5017049523</f>
        <v>576559.58448828</v>
      </c>
      <c r="X97" s="42" t="n">
        <f aca="false">N97*5.1890047538+L97*5.5017049523</f>
        <v>18087023.9136478</v>
      </c>
      <c r="Y97" s="42" t="n">
        <f aca="false">N97*5.1890047538</f>
        <v>12078300.2324667</v>
      </c>
      <c r="Z97" s="42" t="n">
        <f aca="false">L97*5.5017049523</f>
        <v>6008723.68118111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93"/>
      <c r="B98" s="5"/>
      <c r="C98" s="93" t="n">
        <f aca="false">C94+1</f>
        <v>2036</v>
      </c>
      <c r="D98" s="93" t="n">
        <f aca="false">D94</f>
        <v>1</v>
      </c>
      <c r="E98" s="93" t="n">
        <v>245</v>
      </c>
      <c r="F98" s="95" t="n">
        <v>27760155.1916849</v>
      </c>
      <c r="G98" s="95" t="n">
        <v>26564809.975758</v>
      </c>
      <c r="H98" s="35" t="n">
        <f aca="false">F98-J98</f>
        <v>24202179.1644244</v>
      </c>
      <c r="I98" s="35" t="n">
        <f aca="false">G98-K98</f>
        <v>23113573.2293153</v>
      </c>
      <c r="J98" s="95" t="n">
        <v>3557976.02726048</v>
      </c>
      <c r="K98" s="95" t="n">
        <v>3451236.74644267</v>
      </c>
      <c r="L98" s="35" t="n">
        <f aca="false">H98-I98</f>
        <v>1088605.93510909</v>
      </c>
      <c r="M98" s="35" t="n">
        <f aca="false">J98-K98</f>
        <v>106739.28081781</v>
      </c>
      <c r="N98" s="95" t="n">
        <v>2860118.86627837</v>
      </c>
      <c r="O98" s="5"/>
      <c r="P98" s="5"/>
      <c r="Q98" s="35" t="n">
        <f aca="false">I98*5.5017049523</f>
        <v>127164060.301073</v>
      </c>
      <c r="R98" s="35"/>
      <c r="S98" s="35"/>
      <c r="T98" s="5"/>
      <c r="U98" s="5"/>
      <c r="V98" s="35" t="n">
        <f aca="false">K98*5.5017049523</f>
        <v>18987686.2994634</v>
      </c>
      <c r="W98" s="35" t="n">
        <f aca="false">M98*5.5017049523</f>
        <v>587248.029880286</v>
      </c>
      <c r="X98" s="35" t="n">
        <f aca="false">N98*5.1890047538+L98*5.5017049523</f>
        <v>20830359.0578444</v>
      </c>
      <c r="Y98" s="35" t="n">
        <f aca="false">N98*5.1890047538</f>
        <v>14841170.3935515</v>
      </c>
      <c r="Z98" s="35" t="n">
        <f aca="false">L98*5.5017049523</f>
        <v>5989188.66429285</v>
      </c>
      <c r="AA98" s="35"/>
      <c r="AB98" s="35"/>
      <c r="AC98" s="35"/>
      <c r="AD98" s="35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97" t="n">
        <v>27976600.2527657</v>
      </c>
      <c r="G99" s="97" t="n">
        <v>26771599.4402702</v>
      </c>
      <c r="H99" s="42" t="n">
        <f aca="false">F99-J99</f>
        <v>24352534.9185662</v>
      </c>
      <c r="I99" s="42" t="n">
        <f aca="false">G99-K99</f>
        <v>23256256.0660967</v>
      </c>
      <c r="J99" s="97" t="n">
        <v>3624065.3341995</v>
      </c>
      <c r="K99" s="97" t="n">
        <v>3515343.37417351</v>
      </c>
      <c r="L99" s="42" t="n">
        <f aca="false">H99-I99</f>
        <v>1096278.85246951</v>
      </c>
      <c r="M99" s="42" t="n">
        <f aca="false">J99-K99</f>
        <v>108721.96002599</v>
      </c>
      <c r="N99" s="97" t="n">
        <v>2413651.14525481</v>
      </c>
      <c r="O99" s="7"/>
      <c r="P99" s="7"/>
      <c r="Q99" s="42" t="n">
        <f aca="false">I99*5.5017049523</f>
        <v>127949059.170801</v>
      </c>
      <c r="R99" s="42"/>
      <c r="S99" s="42"/>
      <c r="T99" s="7"/>
      <c r="U99" s="7"/>
      <c r="V99" s="42" t="n">
        <f aca="false">K99*5.5017049523</f>
        <v>19340382.0507254</v>
      </c>
      <c r="W99" s="42" t="n">
        <f aca="false">M99*5.5017049523</f>
        <v>598156.145898751</v>
      </c>
      <c r="X99" s="42" t="n">
        <f aca="false">N99*5.1890047538+L99*5.5017049523</f>
        <v>18555850.0584753</v>
      </c>
      <c r="Y99" s="42" t="n">
        <f aca="false">N99*5.1890047538</f>
        <v>12524447.266742</v>
      </c>
      <c r="Z99" s="42" t="n">
        <f aca="false">L99*5.5017049523</f>
        <v>6031402.79173327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97" t="n">
        <v>28093001.0485798</v>
      </c>
      <c r="G100" s="97" t="n">
        <v>26883090.3793184</v>
      </c>
      <c r="H100" s="42" t="n">
        <f aca="false">F100-J100</f>
        <v>24391828.4512605</v>
      </c>
      <c r="I100" s="42" t="n">
        <f aca="false">G100-K100</f>
        <v>23292952.9599187</v>
      </c>
      <c r="J100" s="97" t="n">
        <v>3701172.59731933</v>
      </c>
      <c r="K100" s="97" t="n">
        <v>3590137.41939975</v>
      </c>
      <c r="L100" s="42" t="n">
        <f aca="false">H100-I100</f>
        <v>1098875.49134182</v>
      </c>
      <c r="M100" s="42" t="n">
        <f aca="false">J100-K100</f>
        <v>111035.17791958</v>
      </c>
      <c r="N100" s="97" t="n">
        <v>2374903.88449923</v>
      </c>
      <c r="O100" s="7"/>
      <c r="P100" s="7"/>
      <c r="Q100" s="42" t="n">
        <f aca="false">I100*5.5017049523</f>
        <v>128150954.653275</v>
      </c>
      <c r="R100" s="42"/>
      <c r="S100" s="42"/>
      <c r="T100" s="7"/>
      <c r="U100" s="7"/>
      <c r="V100" s="42" t="n">
        <f aca="false">K100*5.5017049523</f>
        <v>19751876.8197491</v>
      </c>
      <c r="W100" s="42" t="n">
        <f aca="false">M100*5.5017049523</f>
        <v>610882.788239666</v>
      </c>
      <c r="X100" s="42" t="n">
        <f aca="false">N100*5.1890047538+L100*5.5017049523</f>
        <v>18369076.279161</v>
      </c>
      <c r="Y100" s="42" t="n">
        <f aca="false">N100*5.1890047538</f>
        <v>12323387.5464846</v>
      </c>
      <c r="Z100" s="42" t="n">
        <f aca="false">L100*5.5017049523</f>
        <v>6045688.73267638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97" t="n">
        <v>28300645.6023404</v>
      </c>
      <c r="G101" s="97" t="n">
        <v>27081916.7251931</v>
      </c>
      <c r="H101" s="42" t="n">
        <f aca="false">F101-J101</f>
        <v>24504618.5756164</v>
      </c>
      <c r="I101" s="42" t="n">
        <f aca="false">G101-K101</f>
        <v>23399770.5092708</v>
      </c>
      <c r="J101" s="97" t="n">
        <v>3796027.02672397</v>
      </c>
      <c r="K101" s="97" t="n">
        <v>3682146.21592225</v>
      </c>
      <c r="L101" s="42" t="n">
        <f aca="false">H101-I101</f>
        <v>1104848.06634558</v>
      </c>
      <c r="M101" s="42" t="n">
        <f aca="false">J101-K101</f>
        <v>113880.81080172</v>
      </c>
      <c r="N101" s="97" t="n">
        <v>2292587.96138367</v>
      </c>
      <c r="O101" s="7"/>
      <c r="P101" s="7"/>
      <c r="Q101" s="42" t="n">
        <f aca="false">I101*5.5017049523</f>
        <v>128738633.293539</v>
      </c>
      <c r="R101" s="42"/>
      <c r="S101" s="42"/>
      <c r="T101" s="7"/>
      <c r="U101" s="7"/>
      <c r="V101" s="42" t="n">
        <f aca="false">K101*5.5017049523</f>
        <v>20258082.0712321</v>
      </c>
      <c r="W101" s="42" t="n">
        <f aca="false">M101*5.5017049523</f>
        <v>626538.620759764</v>
      </c>
      <c r="X101" s="42" t="n">
        <f aca="false">N101*5.1890047538+L101*5.5017049523</f>
        <v>17974797.9082771</v>
      </c>
      <c r="Y101" s="42" t="n">
        <f aca="false">N101*5.1890047538</f>
        <v>11896249.8301245</v>
      </c>
      <c r="Z101" s="42" t="n">
        <f aca="false">L101*5.5017049523</f>
        <v>6078548.07815258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93"/>
      <c r="B102" s="5"/>
      <c r="C102" s="93" t="n">
        <f aca="false">C98+1</f>
        <v>2037</v>
      </c>
      <c r="D102" s="93" t="n">
        <f aca="false">D98</f>
        <v>1</v>
      </c>
      <c r="E102" s="93" t="n">
        <v>249</v>
      </c>
      <c r="F102" s="95" t="n">
        <v>28500447.8023213</v>
      </c>
      <c r="G102" s="95" t="n">
        <v>27272035.6773172</v>
      </c>
      <c r="H102" s="35" t="n">
        <f aca="false">F102-J102</f>
        <v>24634763.7750343</v>
      </c>
      <c r="I102" s="35" t="n">
        <f aca="false">G102-K102</f>
        <v>23522322.1708488</v>
      </c>
      <c r="J102" s="95" t="n">
        <v>3865684.02728698</v>
      </c>
      <c r="K102" s="95" t="n">
        <v>3749713.50646837</v>
      </c>
      <c r="L102" s="35" t="n">
        <f aca="false">H102-I102</f>
        <v>1112441.60418549</v>
      </c>
      <c r="M102" s="35" t="n">
        <f aca="false">J102-K102</f>
        <v>115970.52081861</v>
      </c>
      <c r="N102" s="95" t="n">
        <v>2821380.21750568</v>
      </c>
      <c r="O102" s="5"/>
      <c r="P102" s="5"/>
      <c r="Q102" s="35" t="n">
        <f aca="false">I102*5.5017049523</f>
        <v>129412876.376955</v>
      </c>
      <c r="R102" s="35"/>
      <c r="S102" s="35"/>
      <c r="T102" s="5"/>
      <c r="U102" s="5"/>
      <c r="V102" s="35" t="n">
        <f aca="false">K102*5.5017049523</f>
        <v>20629817.3682432</v>
      </c>
      <c r="W102" s="35" t="n">
        <f aca="false">M102*5.5017049523</f>
        <v>638035.588708555</v>
      </c>
      <c r="X102" s="35" t="n">
        <f aca="false">N102*5.1890047538+L102*5.5017049523</f>
        <v>20760480.8438061</v>
      </c>
      <c r="Y102" s="35" t="n">
        <f aca="false">N102*5.1890047538</f>
        <v>14640155.3609143</v>
      </c>
      <c r="Z102" s="35" t="n">
        <f aca="false">L102*5.5017049523</f>
        <v>6120325.48289188</v>
      </c>
      <c r="AA102" s="35"/>
      <c r="AB102" s="35"/>
      <c r="AC102" s="35"/>
      <c r="AD102" s="35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97" t="n">
        <v>28658520.9412772</v>
      </c>
      <c r="G103" s="97" t="n">
        <v>27422960.9203504</v>
      </c>
      <c r="H103" s="42" t="n">
        <f aca="false">F103-J103</f>
        <v>24752403.3222962</v>
      </c>
      <c r="I103" s="42" t="n">
        <f aca="false">G103-K103</f>
        <v>23634026.8299389</v>
      </c>
      <c r="J103" s="97" t="n">
        <v>3906117.61898097</v>
      </c>
      <c r="K103" s="97" t="n">
        <v>3788934.09041154</v>
      </c>
      <c r="L103" s="42" t="n">
        <f aca="false">H103-I103</f>
        <v>1118376.49235737</v>
      </c>
      <c r="M103" s="42" t="n">
        <f aca="false">J103-K103</f>
        <v>117183.52856943</v>
      </c>
      <c r="N103" s="97" t="n">
        <v>2283669.54730455</v>
      </c>
      <c r="O103" s="7"/>
      <c r="P103" s="7"/>
      <c r="Q103" s="42" t="n">
        <f aca="false">I103*5.5017049523</f>
        <v>130027442.453066</v>
      </c>
      <c r="R103" s="42"/>
      <c r="S103" s="42"/>
      <c r="T103" s="7"/>
      <c r="U103" s="7"/>
      <c r="V103" s="42" t="n">
        <f aca="false">K103*5.5017049523</f>
        <v>20845597.4491555</v>
      </c>
      <c r="W103" s="42" t="n">
        <f aca="false">M103*5.5017049523</f>
        <v>644709.19945842</v>
      </c>
      <c r="X103" s="42" t="n">
        <f aca="false">N103*5.1890047538+L103*5.5017049523</f>
        <v>18002949.62361</v>
      </c>
      <c r="Y103" s="42" t="n">
        <f aca="false">N103*5.1890047538</f>
        <v>11849972.1370716</v>
      </c>
      <c r="Z103" s="42" t="n">
        <f aca="false">L103*5.5017049523</f>
        <v>6152977.48653844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97" t="n">
        <v>28773990.5714544</v>
      </c>
      <c r="G104" s="97" t="n">
        <v>27533822.1439798</v>
      </c>
      <c r="H104" s="42" t="n">
        <f aca="false">F104-J104</f>
        <v>24739417.8479295</v>
      </c>
      <c r="I104" s="42" t="n">
        <f aca="false">G104-K104</f>
        <v>23620286.6021606</v>
      </c>
      <c r="J104" s="97" t="n">
        <v>4034572.72352493</v>
      </c>
      <c r="K104" s="97" t="n">
        <v>3913535.54181918</v>
      </c>
      <c r="L104" s="42" t="n">
        <f aca="false">H104-I104</f>
        <v>1119131.24576885</v>
      </c>
      <c r="M104" s="42" t="n">
        <f aca="false">J104-K104</f>
        <v>121037.18170575</v>
      </c>
      <c r="N104" s="97" t="n">
        <v>2298236.7945391</v>
      </c>
      <c r="O104" s="7"/>
      <c r="P104" s="7"/>
      <c r="Q104" s="42" t="n">
        <f aca="false">I104*5.5017049523</f>
        <v>129951847.773852</v>
      </c>
      <c r="R104" s="42"/>
      <c r="S104" s="42"/>
      <c r="T104" s="7"/>
      <c r="U104" s="7"/>
      <c r="V104" s="42" t="n">
        <f aca="false">K104*5.5017049523</f>
        <v>21531117.8714286</v>
      </c>
      <c r="W104" s="42" t="n">
        <f aca="false">M104*5.5017049523</f>
        <v>665910.86200296</v>
      </c>
      <c r="X104" s="42" t="n">
        <f aca="false">N104*5.1890047538+L104*5.5017049523</f>
        <v>18082691.5693416</v>
      </c>
      <c r="Y104" s="42" t="n">
        <f aca="false">N104*5.1890047538</f>
        <v>11925561.6522215</v>
      </c>
      <c r="Z104" s="42" t="n">
        <f aca="false">L104*5.5017049523</f>
        <v>6157129.91712016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97" t="n">
        <v>28967328.2929622</v>
      </c>
      <c r="G105" s="97" t="n">
        <v>27719465.006842</v>
      </c>
      <c r="H105" s="42" t="n">
        <f aca="false">F105-J105</f>
        <v>24793997.3345203</v>
      </c>
      <c r="I105" s="42" t="n">
        <f aca="false">G105-K105</f>
        <v>23671333.9771534</v>
      </c>
      <c r="J105" s="97" t="n">
        <v>4173330.95844188</v>
      </c>
      <c r="K105" s="97" t="n">
        <v>4048131.02968862</v>
      </c>
      <c r="L105" s="42" t="n">
        <f aca="false">H105-I105</f>
        <v>1122663.35736694</v>
      </c>
      <c r="M105" s="42" t="n">
        <f aca="false">J105-K105</f>
        <v>125199.92875326</v>
      </c>
      <c r="N105" s="97" t="n">
        <v>2296791.19762211</v>
      </c>
      <c r="O105" s="7"/>
      <c r="P105" s="7"/>
      <c r="Q105" s="42" t="n">
        <f aca="false">I105*5.5017049523</f>
        <v>130232695.369652</v>
      </c>
      <c r="R105" s="42"/>
      <c r="S105" s="42"/>
      <c r="T105" s="7"/>
      <c r="U105" s="7"/>
      <c r="V105" s="42" t="n">
        <f aca="false">K105*5.5017049523</f>
        <v>22271622.5335972</v>
      </c>
      <c r="W105" s="42" t="n">
        <f aca="false">M105*5.5017049523</f>
        <v>688813.068049418</v>
      </c>
      <c r="X105" s="42" t="n">
        <f aca="false">N105*5.1890047538+L105*5.5017049523</f>
        <v>18094622.9959386</v>
      </c>
      <c r="Y105" s="42" t="n">
        <f aca="false">N105*5.1890047538</f>
        <v>11918060.4429471</v>
      </c>
      <c r="Z105" s="42" t="n">
        <f aca="false">L105*5.5017049523</f>
        <v>6176562.55299145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93"/>
      <c r="B106" s="5"/>
      <c r="C106" s="93" t="n">
        <f aca="false">C102+1</f>
        <v>2038</v>
      </c>
      <c r="D106" s="93" t="n">
        <f aca="false">D102</f>
        <v>1</v>
      </c>
      <c r="E106" s="93" t="n">
        <v>253</v>
      </c>
      <c r="F106" s="95" t="n">
        <v>29007606.690725</v>
      </c>
      <c r="G106" s="95" t="n">
        <v>27758651.7570399</v>
      </c>
      <c r="H106" s="35" t="n">
        <f aca="false">F106-J106</f>
        <v>24773732.5078354</v>
      </c>
      <c r="I106" s="35" t="n">
        <f aca="false">G106-K106</f>
        <v>23651793.799637</v>
      </c>
      <c r="J106" s="95" t="n">
        <v>4233874.18288962</v>
      </c>
      <c r="K106" s="95" t="n">
        <v>4106857.95740293</v>
      </c>
      <c r="L106" s="35" t="n">
        <f aca="false">H106-I106</f>
        <v>1121938.70819841</v>
      </c>
      <c r="M106" s="35" t="n">
        <f aca="false">J106-K106</f>
        <v>127016.22548669</v>
      </c>
      <c r="N106" s="95" t="n">
        <v>2785486.78051229</v>
      </c>
      <c r="O106" s="5"/>
      <c r="P106" s="5"/>
      <c r="Q106" s="35" t="n">
        <f aca="false">I106*5.5017049523</f>
        <v>130125191.078241</v>
      </c>
      <c r="R106" s="35"/>
      <c r="S106" s="35"/>
      <c r="T106" s="5"/>
      <c r="U106" s="5"/>
      <c r="V106" s="35" t="n">
        <f aca="false">K106*5.5017049523</f>
        <v>22594720.7626364</v>
      </c>
      <c r="W106" s="35" t="n">
        <f aca="false">M106*5.5017049523</f>
        <v>698805.796782574</v>
      </c>
      <c r="X106" s="35" t="n">
        <f aca="false">N106*5.1890047538+L106*5.5017049523</f>
        <v>20626479.8927976</v>
      </c>
      <c r="Y106" s="35" t="n">
        <f aca="false">N106*5.1890047538</f>
        <v>14453904.1457253</v>
      </c>
      <c r="Z106" s="35" t="n">
        <f aca="false">L106*5.5017049523</f>
        <v>6172575.74707225</v>
      </c>
      <c r="AA106" s="35"/>
      <c r="AB106" s="35"/>
      <c r="AC106" s="35"/>
      <c r="AD106" s="35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97" t="n">
        <v>29055428.2845926</v>
      </c>
      <c r="G107" s="97" t="n">
        <v>27804932.7461294</v>
      </c>
      <c r="H107" s="42" t="n">
        <f aca="false">F107-J107</f>
        <v>24763133.756881</v>
      </c>
      <c r="I107" s="42" t="n">
        <f aca="false">G107-K107</f>
        <v>23641407.0542492</v>
      </c>
      <c r="J107" s="97" t="n">
        <v>4292294.52771157</v>
      </c>
      <c r="K107" s="97" t="n">
        <v>4163525.69188023</v>
      </c>
      <c r="L107" s="42" t="n">
        <f aca="false">H107-I107</f>
        <v>1121726.70263186</v>
      </c>
      <c r="M107" s="42" t="n">
        <f aca="false">J107-K107</f>
        <v>128768.83583134</v>
      </c>
      <c r="N107" s="97" t="n">
        <v>2274211.36928864</v>
      </c>
      <c r="O107" s="7"/>
      <c r="P107" s="7"/>
      <c r="Q107" s="42" t="n">
        <f aca="false">I107*5.5017049523</f>
        <v>130068046.269703</v>
      </c>
      <c r="R107" s="42"/>
      <c r="S107" s="42"/>
      <c r="T107" s="7"/>
      <c r="U107" s="7"/>
      <c r="V107" s="42" t="n">
        <f aca="false">K107*5.5017049523</f>
        <v>22906489.9180457</v>
      </c>
      <c r="W107" s="42" t="n">
        <f aca="false">M107*5.5017049523</f>
        <v>708448.141795191</v>
      </c>
      <c r="X107" s="42" t="n">
        <f aca="false">N107*5.1890047538+L107*5.5017049523</f>
        <v>17972302.9613816</v>
      </c>
      <c r="Y107" s="42" t="n">
        <f aca="false">N107*5.1890047538</f>
        <v>11800893.6063848</v>
      </c>
      <c r="Z107" s="42" t="n">
        <f aca="false">L107*5.5017049523</f>
        <v>6171409.35499684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97" t="n">
        <v>29228984.5047608</v>
      </c>
      <c r="G108" s="97" t="n">
        <v>27970741.1890583</v>
      </c>
      <c r="H108" s="42" t="n">
        <f aca="false">F108-J108</f>
        <v>24853398.9579746</v>
      </c>
      <c r="I108" s="42" t="n">
        <f aca="false">G108-K108</f>
        <v>23726423.2086757</v>
      </c>
      <c r="J108" s="97" t="n">
        <v>4375585.54678617</v>
      </c>
      <c r="K108" s="97" t="n">
        <v>4244317.98038258</v>
      </c>
      <c r="L108" s="42" t="n">
        <f aca="false">H108-I108</f>
        <v>1126975.74929891</v>
      </c>
      <c r="M108" s="42" t="n">
        <f aca="false">J108-K108</f>
        <v>131267.56640359</v>
      </c>
      <c r="N108" s="97" t="n">
        <v>2271459.66056742</v>
      </c>
      <c r="O108" s="7"/>
      <c r="P108" s="7"/>
      <c r="Q108" s="42" t="n">
        <f aca="false">I108*5.5017049523</f>
        <v>130535780.067537</v>
      </c>
      <c r="R108" s="42"/>
      <c r="S108" s="42"/>
      <c r="T108" s="7"/>
      <c r="U108" s="7"/>
      <c r="V108" s="42" t="n">
        <f aca="false">K108*5.5017049523</f>
        <v>23350985.2518068</v>
      </c>
      <c r="W108" s="42" t="n">
        <f aca="false">M108*5.5017049523</f>
        <v>722195.420159001</v>
      </c>
      <c r="X108" s="42" t="n">
        <f aca="false">N108*5.1890047538+L108*5.5017049523</f>
        <v>17986903.0377891</v>
      </c>
      <c r="Y108" s="42" t="n">
        <f aca="false">N108*5.1890047538</f>
        <v>11786614.9767493</v>
      </c>
      <c r="Z108" s="42" t="n">
        <f aca="false">L108*5.5017049523</f>
        <v>6200288.06103983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97" t="n">
        <v>29353965.8453273</v>
      </c>
      <c r="G109" s="97" t="n">
        <v>28089327.1105283</v>
      </c>
      <c r="H109" s="42" t="n">
        <f aca="false">F109-J109</f>
        <v>24940513.8523117</v>
      </c>
      <c r="I109" s="42" t="n">
        <f aca="false">G109-K109</f>
        <v>23808278.6773032</v>
      </c>
      <c r="J109" s="97" t="n">
        <v>4413451.9930156</v>
      </c>
      <c r="K109" s="97" t="n">
        <v>4281048.43322513</v>
      </c>
      <c r="L109" s="42" t="n">
        <f aca="false">H109-I109</f>
        <v>1132235.17500853</v>
      </c>
      <c r="M109" s="42" t="n">
        <f aca="false">J109-K109</f>
        <v>132403.559790471</v>
      </c>
      <c r="N109" s="97" t="n">
        <v>2274473.45660839</v>
      </c>
      <c r="O109" s="7"/>
      <c r="P109" s="7"/>
      <c r="Q109" s="42" t="n">
        <f aca="false">I109*5.5017049523</f>
        <v>130986124.704657</v>
      </c>
      <c r="R109" s="42"/>
      <c r="S109" s="42"/>
      <c r="T109" s="7"/>
      <c r="U109" s="7"/>
      <c r="V109" s="42" t="n">
        <f aca="false">K109*5.5017049523</f>
        <v>23553065.3661108</v>
      </c>
      <c r="W109" s="42" t="n">
        <f aca="false">M109*5.5017049523</f>
        <v>728445.320601382</v>
      </c>
      <c r="X109" s="42" t="n">
        <f aca="false">N109*5.1890047538+L109*5.5017049523</f>
        <v>18031477.4482455</v>
      </c>
      <c r="Y109" s="42" t="n">
        <f aca="false">N109*5.1890047538</f>
        <v>11802253.5787329</v>
      </c>
      <c r="Z109" s="42" t="n">
        <f aca="false">L109*5.5017049523</f>
        <v>6229223.86951268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93"/>
      <c r="B110" s="5"/>
      <c r="C110" s="93" t="n">
        <f aca="false">C106+1</f>
        <v>2039</v>
      </c>
      <c r="D110" s="93" t="n">
        <f aca="false">D106</f>
        <v>1</v>
      </c>
      <c r="E110" s="93" t="n">
        <v>257</v>
      </c>
      <c r="F110" s="95" t="n">
        <v>29652182.8428189</v>
      </c>
      <c r="G110" s="95" t="n">
        <v>28374363.1043202</v>
      </c>
      <c r="H110" s="35" t="n">
        <f aca="false">F110-J110</f>
        <v>25148985.8860613</v>
      </c>
      <c r="I110" s="35" t="n">
        <f aca="false">G110-K110</f>
        <v>24006262.0562653</v>
      </c>
      <c r="J110" s="95" t="n">
        <v>4503196.9567576</v>
      </c>
      <c r="K110" s="95" t="n">
        <v>4368101.04805487</v>
      </c>
      <c r="L110" s="35" t="n">
        <f aca="false">H110-I110</f>
        <v>1142723.82979597</v>
      </c>
      <c r="M110" s="35" t="n">
        <f aca="false">J110-K110</f>
        <v>135095.90870273</v>
      </c>
      <c r="N110" s="95" t="n">
        <v>2741367.35791363</v>
      </c>
      <c r="O110" s="5"/>
      <c r="P110" s="5"/>
      <c r="Q110" s="35" t="n">
        <f aca="false">I110*5.5017049523</f>
        <v>132075370.841167</v>
      </c>
      <c r="R110" s="35"/>
      <c r="S110" s="35"/>
      <c r="T110" s="5"/>
      <c r="U110" s="5"/>
      <c r="V110" s="35" t="n">
        <f aca="false">K110*5.5017049523</f>
        <v>24032003.1682303</v>
      </c>
      <c r="W110" s="35" t="n">
        <f aca="false">M110*5.5017049523</f>
        <v>743257.829945279</v>
      </c>
      <c r="X110" s="35" t="n">
        <f aca="false">N110*5.1890047538+L110*5.5017049523</f>
        <v>20511897.6056257</v>
      </c>
      <c r="Y110" s="35" t="n">
        <f aca="false">N110*5.1890047538</f>
        <v>14224968.252126</v>
      </c>
      <c r="Z110" s="35" t="n">
        <f aca="false">L110*5.5017049523</f>
        <v>6286929.35349972</v>
      </c>
      <c r="AA110" s="35"/>
      <c r="AB110" s="35"/>
      <c r="AC110" s="35"/>
      <c r="AD110" s="35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97" t="n">
        <v>29890226.4943882</v>
      </c>
      <c r="G111" s="97" t="n">
        <v>28602346.2757427</v>
      </c>
      <c r="H111" s="42" t="n">
        <f aca="false">F111-J111</f>
        <v>25292121.8989773</v>
      </c>
      <c r="I111" s="42" t="n">
        <f aca="false">G111-K111</f>
        <v>24142184.8181942</v>
      </c>
      <c r="J111" s="97" t="n">
        <v>4598104.59541085</v>
      </c>
      <c r="K111" s="97" t="n">
        <v>4460161.45754852</v>
      </c>
      <c r="L111" s="42" t="n">
        <f aca="false">H111-I111</f>
        <v>1149937.08078317</v>
      </c>
      <c r="M111" s="42" t="n">
        <f aca="false">J111-K111</f>
        <v>137943.13786233</v>
      </c>
      <c r="N111" s="97" t="n">
        <v>2282784.46150335</v>
      </c>
      <c r="O111" s="7"/>
      <c r="P111" s="7"/>
      <c r="Q111" s="42" t="n">
        <f aca="false">I111*5.5017049523</f>
        <v>132823177.773601</v>
      </c>
      <c r="R111" s="42"/>
      <c r="S111" s="42"/>
      <c r="T111" s="7"/>
      <c r="U111" s="7"/>
      <c r="V111" s="42" t="n">
        <f aca="false">K111*5.5017049523</f>
        <v>24538492.3790523</v>
      </c>
      <c r="W111" s="42" t="n">
        <f aca="false">M111*5.5017049523</f>
        <v>758922.444712984</v>
      </c>
      <c r="X111" s="42" t="n">
        <f aca="false">N111*5.1890047538+L111*5.5017049523</f>
        <v>18171993.9548198</v>
      </c>
      <c r="Y111" s="42" t="n">
        <f aca="false">N111*5.1890047538</f>
        <v>11845379.4226417</v>
      </c>
      <c r="Z111" s="42" t="n">
        <f aca="false">L111*5.5017049523</f>
        <v>6326614.53217817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97" t="n">
        <v>29973589.1050178</v>
      </c>
      <c r="G112" s="97" t="n">
        <v>28682777.6771727</v>
      </c>
      <c r="H112" s="42" t="n">
        <f aca="false">F112-J112</f>
        <v>25305119.8462278</v>
      </c>
      <c r="I112" s="42" t="n">
        <f aca="false">G112-K112</f>
        <v>24154362.4961464</v>
      </c>
      <c r="J112" s="97" t="n">
        <v>4668469.25878996</v>
      </c>
      <c r="K112" s="97" t="n">
        <v>4528415.18102627</v>
      </c>
      <c r="L112" s="42" t="n">
        <f aca="false">H112-I112</f>
        <v>1150757.35008141</v>
      </c>
      <c r="M112" s="42" t="n">
        <f aca="false">J112-K112</f>
        <v>140054.077763691</v>
      </c>
      <c r="N112" s="97" t="n">
        <v>2265235.26034302</v>
      </c>
      <c r="Q112" s="42" t="n">
        <f aca="false">I112*5.5017049523</f>
        <v>132890175.764698</v>
      </c>
      <c r="R112" s="42"/>
      <c r="S112" s="42"/>
      <c r="V112" s="42" t="n">
        <f aca="false">K112*5.5017049523</f>
        <v>24914004.2275227</v>
      </c>
      <c r="W112" s="42" t="n">
        <f aca="false">M112*5.5017049523</f>
        <v>770536.213222306</v>
      </c>
      <c r="X112" s="42" t="n">
        <f aca="false">N112*5.1890047538+L112*5.5017049523</f>
        <v>18085443.9462338</v>
      </c>
      <c r="Y112" s="42" t="n">
        <f aca="false">N112*5.1890047538</f>
        <v>11754316.5343953</v>
      </c>
      <c r="Z112" s="42" t="n">
        <f aca="false">L112*5.5017049523</f>
        <v>6331127.4118385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97" t="n">
        <v>30161470.3951342</v>
      </c>
      <c r="G113" s="97" t="n">
        <v>28862244.2609349</v>
      </c>
      <c r="H113" s="42" t="n">
        <f aca="false">F113-J113</f>
        <v>25427153.4146855</v>
      </c>
      <c r="I113" s="42" t="n">
        <f aca="false">G113-K113</f>
        <v>24269956.7898997</v>
      </c>
      <c r="J113" s="97" t="n">
        <v>4734316.98044869</v>
      </c>
      <c r="K113" s="97" t="n">
        <v>4592287.47103523</v>
      </c>
      <c r="L113" s="42" t="n">
        <f aca="false">H113-I113</f>
        <v>1157196.62478584</v>
      </c>
      <c r="M113" s="42" t="n">
        <f aca="false">J113-K113</f>
        <v>142029.50941346</v>
      </c>
      <c r="N113" s="97" t="n">
        <v>2246608.44731031</v>
      </c>
      <c r="Q113" s="42" t="n">
        <f aca="false">I113*5.5017049523</f>
        <v>133526141.463098</v>
      </c>
      <c r="R113" s="42"/>
      <c r="S113" s="42"/>
      <c r="V113" s="42" t="n">
        <f aca="false">K113*5.5017049523</f>
        <v>25265410.7217798</v>
      </c>
      <c r="W113" s="42" t="n">
        <f aca="false">M113*5.5017049523</f>
        <v>781404.455312774</v>
      </c>
      <c r="X113" s="42" t="n">
        <f aca="false">N113*5.1890047538+L113*5.5017049523</f>
        <v>18024216.3143895</v>
      </c>
      <c r="Y113" s="42" t="n">
        <f aca="false">N113*5.1890047538</f>
        <v>11657661.9130204</v>
      </c>
      <c r="Z113" s="42" t="n">
        <f aca="false">L113*5.5017049523</f>
        <v>6366554.4013691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93"/>
      <c r="B114" s="5"/>
      <c r="C114" s="93" t="n">
        <f aca="false">C110+1</f>
        <v>2040</v>
      </c>
      <c r="D114" s="93" t="n">
        <f aca="false">D110</f>
        <v>1</v>
      </c>
      <c r="E114" s="93" t="n">
        <v>261</v>
      </c>
      <c r="F114" s="95" t="n">
        <v>30274060.4523495</v>
      </c>
      <c r="G114" s="95" t="n">
        <v>28969159.5771572</v>
      </c>
      <c r="H114" s="35" t="n">
        <f aca="false">F114-J114</f>
        <v>25510306.3536586</v>
      </c>
      <c r="I114" s="35" t="n">
        <f aca="false">G114-K114</f>
        <v>24348318.101427</v>
      </c>
      <c r="J114" s="95" t="n">
        <v>4763754.09869094</v>
      </c>
      <c r="K114" s="95" t="n">
        <v>4620841.47573021</v>
      </c>
      <c r="L114" s="35" t="n">
        <f aca="false">H114-I114</f>
        <v>1161988.25223157</v>
      </c>
      <c r="M114" s="35" t="n">
        <f aca="false">J114-K114</f>
        <v>142912.62296073</v>
      </c>
      <c r="N114" s="95" t="n">
        <v>2791772.01744974</v>
      </c>
      <c r="O114" s="5"/>
      <c r="P114" s="5"/>
      <c r="Q114" s="35" t="n">
        <f aca="false">I114*5.5017049523</f>
        <v>133957262.278797</v>
      </c>
      <c r="R114" s="35"/>
      <c r="S114" s="35"/>
      <c r="T114" s="5"/>
      <c r="U114" s="5"/>
      <c r="V114" s="35" t="n">
        <f aca="false">K114*5.5017049523</f>
        <v>25422506.4308181</v>
      </c>
      <c r="W114" s="35" t="n">
        <f aca="false">M114*5.5017049523</f>
        <v>786263.085489233</v>
      </c>
      <c r="X114" s="35" t="n">
        <f aca="false">N114*5.1890047538+L114*5.5017049523</f>
        <v>20879434.7918894</v>
      </c>
      <c r="Y114" s="35" t="n">
        <f aca="false">N114*5.1890047538</f>
        <v>14486518.2700725</v>
      </c>
      <c r="Z114" s="35" t="n">
        <f aca="false">L114*5.5017049523</f>
        <v>6392916.52181684</v>
      </c>
      <c r="AA114" s="35"/>
      <c r="AB114" s="35"/>
      <c r="AC114" s="35"/>
      <c r="AD114" s="35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97" t="n">
        <v>30358280.9137613</v>
      </c>
      <c r="G115" s="97" t="n">
        <v>29049429.7872919</v>
      </c>
      <c r="H115" s="42" t="n">
        <f aca="false">F115-J115</f>
        <v>25564973.9904547</v>
      </c>
      <c r="I115" s="42" t="n">
        <f aca="false">G115-K115</f>
        <v>24399922.0716845</v>
      </c>
      <c r="J115" s="97" t="n">
        <v>4793306.92330658</v>
      </c>
      <c r="K115" s="97" t="n">
        <v>4649507.71560739</v>
      </c>
      <c r="L115" s="42" t="n">
        <f aca="false">H115-I115</f>
        <v>1165051.91877021</v>
      </c>
      <c r="M115" s="42" t="n">
        <f aca="false">J115-K115</f>
        <v>143799.20769919</v>
      </c>
      <c r="N115" s="97" t="n">
        <v>2226092.30795154</v>
      </c>
      <c r="O115" s="7"/>
      <c r="P115" s="7"/>
      <c r="Q115" s="42" t="n">
        <f aca="false">I115*5.5017049523</f>
        <v>134241172.097521</v>
      </c>
      <c r="R115" s="42"/>
      <c r="S115" s="42"/>
      <c r="T115" s="7"/>
      <c r="U115" s="7"/>
      <c r="V115" s="42" t="n">
        <f aca="false">K115*5.5017049523</f>
        <v>25580219.6247142</v>
      </c>
      <c r="W115" s="42" t="n">
        <f aca="false">M115*5.5017049523</f>
        <v>791140.813135449</v>
      </c>
      <c r="X115" s="42" t="n">
        <f aca="false">N115*5.1890047538+L115*5.5017049523</f>
        <v>17960975.4795428</v>
      </c>
      <c r="Y115" s="42" t="n">
        <f aca="false">N115*5.1890047538</f>
        <v>11551203.5683582</v>
      </c>
      <c r="Z115" s="42" t="n">
        <f aca="false">L115*5.5017049523</f>
        <v>6409771.91118468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97" t="n">
        <v>30582247.8111062</v>
      </c>
      <c r="G116" s="97" t="n">
        <v>29263200.4305745</v>
      </c>
      <c r="H116" s="42" t="n">
        <f aca="false">F116-J116</f>
        <v>25682374.6672132</v>
      </c>
      <c r="I116" s="42" t="n">
        <f aca="false">G116-K116</f>
        <v>24510323.4809983</v>
      </c>
      <c r="J116" s="97" t="n">
        <v>4899873.14389301</v>
      </c>
      <c r="K116" s="97" t="n">
        <v>4752876.94957622</v>
      </c>
      <c r="L116" s="42" t="n">
        <f aca="false">H116-I116</f>
        <v>1172051.18621491</v>
      </c>
      <c r="M116" s="42" t="n">
        <f aca="false">J116-K116</f>
        <v>146996.19431679</v>
      </c>
      <c r="N116" s="97" t="n">
        <v>2281365.53583983</v>
      </c>
      <c r="O116" s="7"/>
      <c r="P116" s="7"/>
      <c r="Q116" s="42" t="n">
        <f aca="false">I116*5.5017049523</f>
        <v>134848568.077883</v>
      </c>
      <c r="R116" s="42"/>
      <c r="S116" s="42"/>
      <c r="T116" s="7"/>
      <c r="U116" s="7"/>
      <c r="V116" s="42" t="n">
        <f aca="false">K116*5.5017049523</f>
        <v>26148926.651156</v>
      </c>
      <c r="W116" s="42" t="n">
        <f aca="false">M116*5.5017049523</f>
        <v>808729.690241939</v>
      </c>
      <c r="X116" s="42" t="n">
        <f aca="false">N116*5.1890047538+L116*5.5017049523</f>
        <v>18286296.426176</v>
      </c>
      <c r="Y116" s="42" t="n">
        <f aca="false">N116*5.1890047538</f>
        <v>11838016.6106284</v>
      </c>
      <c r="Z116" s="42" t="n">
        <f aca="false">L116*5.5017049523</f>
        <v>6448279.81554768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97" t="n">
        <v>30877560.1509557</v>
      </c>
      <c r="G117" s="97" t="n">
        <v>29544852.4294142</v>
      </c>
      <c r="H117" s="42" t="n">
        <f aca="false">F117-J117</f>
        <v>25893384.9852781</v>
      </c>
      <c r="I117" s="42" t="n">
        <f aca="false">G117-K117</f>
        <v>24710202.5187069</v>
      </c>
      <c r="J117" s="97" t="n">
        <v>4984175.16567764</v>
      </c>
      <c r="K117" s="97" t="n">
        <v>4834649.91070731</v>
      </c>
      <c r="L117" s="42" t="n">
        <f aca="false">H117-I117</f>
        <v>1183182.46657117</v>
      </c>
      <c r="M117" s="42" t="n">
        <f aca="false">J117-K117</f>
        <v>149525.25497033</v>
      </c>
      <c r="N117" s="97" t="n">
        <v>2193151.76337878</v>
      </c>
      <c r="O117" s="7"/>
      <c r="P117" s="7"/>
      <c r="Q117" s="42" t="n">
        <f aca="false">I117*5.5017049523</f>
        <v>135948243.569506</v>
      </c>
      <c r="R117" s="42"/>
      <c r="S117" s="42"/>
      <c r="T117" s="7"/>
      <c r="U117" s="7"/>
      <c r="V117" s="42" t="n">
        <f aca="false">K117*5.5017049523</f>
        <v>26598817.3563752</v>
      </c>
      <c r="W117" s="42" t="n">
        <f aca="false">M117*5.5017049523</f>
        <v>822643.835764184</v>
      </c>
      <c r="X117" s="42" t="n">
        <f aca="false">N117*5.1890047538+L117*5.5017049523</f>
        <v>17889795.7617865</v>
      </c>
      <c r="Y117" s="42" t="n">
        <f aca="false">N117*5.1890047538</f>
        <v>11380274.9259773</v>
      </c>
      <c r="Z117" s="42" t="n">
        <f aca="false">L117*5.5017049523</f>
        <v>6509520.83580912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2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2019-12-05T15:59:46Z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