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15760" windowHeight="17480" tabRatio="909" activeTab="3"/>
  </bookViews>
  <sheets>
    <sheet name="Central scenario" sheetId="1" r:id="rId1"/>
    <sheet name="Low scenario" sheetId="2" r:id="rId2"/>
    <sheet name="High scenario" sheetId="3" r:id="rId3"/>
    <sheet name="Graphiques déficit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3" i="3" l="1"/>
  <c r="AK3" i="1"/>
  <c r="AB15" i="3"/>
  <c r="AB14" i="3"/>
  <c r="AF15" i="3"/>
  <c r="AF14" i="3"/>
  <c r="Z15" i="3"/>
  <c r="Z14" i="3"/>
  <c r="AI15" i="1"/>
  <c r="AI14" i="1"/>
  <c r="AF15" i="1"/>
  <c r="AF14" i="1"/>
  <c r="AB15" i="1"/>
  <c r="AB14" i="1"/>
  <c r="Z15" i="1"/>
  <c r="Z14" i="1"/>
  <c r="BA28" i="2"/>
  <c r="BA33" i="2"/>
  <c r="BA30" i="2"/>
  <c r="AK3" i="2"/>
  <c r="AI15" i="2"/>
  <c r="AI14" i="2"/>
  <c r="AF15" i="2"/>
  <c r="AF14" i="2"/>
  <c r="AB15" i="2"/>
  <c r="AB14" i="2"/>
  <c r="Z15" i="2"/>
  <c r="Z14" i="2"/>
  <c r="AZ16" i="3"/>
  <c r="AZ15" i="3"/>
  <c r="AX15" i="3"/>
  <c r="AZ16" i="1"/>
  <c r="AZ15" i="1"/>
  <c r="AX15" i="1"/>
  <c r="AW15" i="2"/>
  <c r="AY16" i="2"/>
  <c r="AY15" i="2"/>
  <c r="AB116" i="1"/>
  <c r="AB117" i="1"/>
  <c r="AB118" i="1"/>
  <c r="AB119" i="1"/>
  <c r="AX28" i="1"/>
  <c r="AZ28" i="1"/>
  <c r="BB28" i="1"/>
  <c r="AX29" i="1"/>
  <c r="AZ29" i="1"/>
  <c r="BB29" i="1"/>
  <c r="AX30" i="1"/>
  <c r="AZ30" i="1"/>
  <c r="BB30" i="1"/>
  <c r="AX31" i="1"/>
  <c r="AZ31" i="1"/>
  <c r="BB31" i="1"/>
  <c r="AX32" i="1"/>
  <c r="AZ32" i="1"/>
  <c r="BB32" i="1"/>
  <c r="AX33" i="1"/>
  <c r="AZ33" i="1"/>
  <c r="BB33" i="1"/>
  <c r="AX34" i="1"/>
  <c r="AZ34" i="1"/>
  <c r="BB34" i="1"/>
  <c r="AX35" i="1"/>
  <c r="AZ35" i="1"/>
  <c r="BB35" i="1"/>
  <c r="AX36" i="1"/>
  <c r="AZ36" i="1"/>
  <c r="BB36" i="1"/>
  <c r="AX37" i="1"/>
  <c r="AZ37" i="1"/>
  <c r="BB37" i="1"/>
  <c r="AX38" i="1"/>
  <c r="AZ38" i="1"/>
  <c r="BB38" i="1"/>
  <c r="AX39" i="1"/>
  <c r="AZ39" i="1"/>
  <c r="BB39" i="1"/>
  <c r="AX40" i="1"/>
  <c r="AZ40" i="1"/>
  <c r="BB40" i="1"/>
  <c r="AX41" i="1"/>
  <c r="AZ41" i="1"/>
  <c r="BB41" i="1"/>
  <c r="AX42" i="1"/>
  <c r="AZ42" i="1"/>
  <c r="BB42" i="1"/>
  <c r="AX43" i="1"/>
  <c r="AZ43" i="1"/>
  <c r="BB43" i="1"/>
  <c r="AX44" i="1"/>
  <c r="AZ44" i="1"/>
  <c r="BB44" i="1"/>
  <c r="AX45" i="1"/>
  <c r="AZ45" i="1"/>
  <c r="BB45" i="1"/>
  <c r="AX46" i="1"/>
  <c r="AZ46" i="1"/>
  <c r="BB46" i="1"/>
  <c r="AX47" i="1"/>
  <c r="AZ47" i="1"/>
  <c r="BB47" i="1"/>
  <c r="AX48" i="1"/>
  <c r="AZ48" i="1"/>
  <c r="BB48" i="1"/>
  <c r="AX49" i="1"/>
  <c r="AZ49" i="1"/>
  <c r="BB49" i="1"/>
  <c r="AX50" i="1"/>
  <c r="AZ50" i="1"/>
  <c r="BB50" i="1"/>
  <c r="AX51" i="1"/>
  <c r="AZ51" i="1"/>
  <c r="BB51" i="1"/>
  <c r="AX52" i="1"/>
  <c r="AZ52" i="1"/>
  <c r="BB52" i="1"/>
  <c r="AX53" i="1"/>
  <c r="AZ53" i="1"/>
  <c r="BB53" i="1"/>
  <c r="AX54" i="1"/>
  <c r="AZ54" i="1"/>
  <c r="BB54" i="1"/>
  <c r="AX55" i="1"/>
  <c r="AZ55" i="1"/>
  <c r="BB55" i="1"/>
  <c r="AX56" i="1"/>
  <c r="AZ56" i="1"/>
  <c r="BB56" i="1"/>
  <c r="AX57" i="1"/>
  <c r="AZ57" i="1"/>
  <c r="BB57" i="1"/>
  <c r="AX58" i="1"/>
  <c r="AZ58" i="1"/>
  <c r="BB58" i="1"/>
  <c r="AX59" i="1"/>
  <c r="AZ59" i="1"/>
  <c r="BB59" i="1"/>
  <c r="AX60" i="1"/>
  <c r="AZ60" i="1"/>
  <c r="BB60" i="1"/>
  <c r="AX61" i="1"/>
  <c r="AZ61" i="1"/>
  <c r="BB61" i="1"/>
  <c r="AX62" i="1"/>
  <c r="AZ62" i="1"/>
  <c r="BB62" i="1"/>
  <c r="AX63" i="1"/>
  <c r="AZ63" i="1"/>
  <c r="BB63" i="1"/>
  <c r="AX64" i="1"/>
  <c r="AZ64" i="1"/>
  <c r="BB64" i="1"/>
  <c r="AX65" i="1"/>
  <c r="AZ65" i="1"/>
  <c r="BB65" i="1"/>
  <c r="AX66" i="1"/>
  <c r="AZ66" i="1"/>
  <c r="BB66" i="1"/>
  <c r="AX67" i="1"/>
  <c r="AZ67" i="1"/>
  <c r="BB67" i="1"/>
  <c r="AX68" i="1"/>
  <c r="AZ68" i="1"/>
  <c r="BB68" i="1"/>
  <c r="AX69" i="1"/>
  <c r="AZ69" i="1"/>
  <c r="BB69" i="1"/>
  <c r="AX70" i="1"/>
  <c r="AZ70" i="1"/>
  <c r="BB70" i="1"/>
  <c r="AX71" i="1"/>
  <c r="AZ71" i="1"/>
  <c r="BB71" i="1"/>
  <c r="AX72" i="1"/>
  <c r="AZ72" i="1"/>
  <c r="BB72" i="1"/>
  <c r="AX73" i="1"/>
  <c r="AZ73" i="1"/>
  <c r="BB73" i="1"/>
  <c r="AX74" i="1"/>
  <c r="AZ74" i="1"/>
  <c r="BB74" i="1"/>
  <c r="AX75" i="1"/>
  <c r="AZ75" i="1"/>
  <c r="BB75" i="1"/>
  <c r="AX76" i="1"/>
  <c r="AZ76" i="1"/>
  <c r="BB76" i="1"/>
  <c r="AX77" i="1"/>
  <c r="AZ77" i="1"/>
  <c r="BB77" i="1"/>
  <c r="AX78" i="1"/>
  <c r="AZ78" i="1"/>
  <c r="BB78" i="1"/>
  <c r="AX79" i="1"/>
  <c r="AZ79" i="1"/>
  <c r="BB79" i="1"/>
  <c r="AX80" i="1"/>
  <c r="AZ80" i="1"/>
  <c r="BB80" i="1"/>
  <c r="AX81" i="1"/>
  <c r="AZ81" i="1"/>
  <c r="BB81" i="1"/>
  <c r="AX82" i="1"/>
  <c r="AZ82" i="1"/>
  <c r="BB82" i="1"/>
  <c r="AX83" i="1"/>
  <c r="AZ83" i="1"/>
  <c r="BB83" i="1"/>
  <c r="AX84" i="1"/>
  <c r="AZ84" i="1"/>
  <c r="BB84" i="1"/>
  <c r="AX85" i="1"/>
  <c r="AZ85" i="1"/>
  <c r="BB85" i="1"/>
  <c r="AX86" i="1"/>
  <c r="AZ86" i="1"/>
  <c r="BB86" i="1"/>
  <c r="AX87" i="1"/>
  <c r="AZ87" i="1"/>
  <c r="BB87" i="1"/>
  <c r="AX88" i="1"/>
  <c r="AZ88" i="1"/>
  <c r="BB88" i="1"/>
  <c r="AX89" i="1"/>
  <c r="AZ89" i="1"/>
  <c r="BB89" i="1"/>
  <c r="AX90" i="1"/>
  <c r="AZ90" i="1"/>
  <c r="BB90" i="1"/>
  <c r="AX91" i="1"/>
  <c r="AZ91" i="1"/>
  <c r="BB91" i="1"/>
  <c r="AX92" i="1"/>
  <c r="AZ92" i="1"/>
  <c r="BB92" i="1"/>
  <c r="AX93" i="1"/>
  <c r="AZ93" i="1"/>
  <c r="BB93" i="1"/>
  <c r="AX94" i="1"/>
  <c r="AZ94" i="1"/>
  <c r="BB94" i="1"/>
  <c r="AX95" i="1"/>
  <c r="AZ95" i="1"/>
  <c r="BB95" i="1"/>
  <c r="AX96" i="1"/>
  <c r="AZ96" i="1"/>
  <c r="BB96" i="1"/>
  <c r="AX97" i="1"/>
  <c r="AZ97" i="1"/>
  <c r="BB97" i="1"/>
  <c r="AX98" i="1"/>
  <c r="AZ98" i="1"/>
  <c r="BB98" i="1"/>
  <c r="AX99" i="1"/>
  <c r="AZ99" i="1"/>
  <c r="BB99" i="1"/>
  <c r="AX100" i="1"/>
  <c r="AZ100" i="1"/>
  <c r="BB100" i="1"/>
  <c r="AX101" i="1"/>
  <c r="AZ101" i="1"/>
  <c r="BB101" i="1"/>
  <c r="AX102" i="1"/>
  <c r="AZ102" i="1"/>
  <c r="BB102" i="1"/>
  <c r="AX103" i="1"/>
  <c r="AZ103" i="1"/>
  <c r="BB103" i="1"/>
  <c r="AX104" i="1"/>
  <c r="AZ104" i="1"/>
  <c r="BB104" i="1"/>
  <c r="AX105" i="1"/>
  <c r="AZ105" i="1"/>
  <c r="BB105" i="1"/>
  <c r="AX106" i="1"/>
  <c r="AZ106" i="1"/>
  <c r="BB106" i="1"/>
  <c r="AX107" i="1"/>
  <c r="AZ107" i="1"/>
  <c r="BB107" i="1"/>
  <c r="AX108" i="1"/>
  <c r="AZ108" i="1"/>
  <c r="BB108" i="1"/>
  <c r="AX109" i="1"/>
  <c r="AZ109" i="1"/>
  <c r="BB109" i="1"/>
  <c r="AX110" i="1"/>
  <c r="AZ110" i="1"/>
  <c r="BB110" i="1"/>
  <c r="AX111" i="1"/>
  <c r="AZ111" i="1"/>
  <c r="BB111" i="1"/>
  <c r="AX112" i="1"/>
  <c r="AZ112" i="1"/>
  <c r="BB112" i="1"/>
  <c r="AX113" i="1"/>
  <c r="AZ113" i="1"/>
  <c r="BB113" i="1"/>
  <c r="AX114" i="1"/>
  <c r="AZ114" i="1"/>
  <c r="BB114" i="1"/>
  <c r="AX115" i="1"/>
  <c r="AZ115" i="1"/>
  <c r="BB115" i="1"/>
  <c r="AX116" i="1"/>
  <c r="AZ116" i="1"/>
  <c r="BB116" i="1"/>
  <c r="AF27" i="1"/>
  <c r="AF116" i="1"/>
  <c r="AX117" i="1"/>
  <c r="AZ117" i="1"/>
  <c r="BB117" i="1"/>
  <c r="AF117" i="1"/>
  <c r="AX118" i="1"/>
  <c r="AZ118" i="1"/>
  <c r="BB118" i="1"/>
  <c r="AF118" i="1"/>
  <c r="AX119" i="1"/>
  <c r="AZ119" i="1"/>
  <c r="BB119" i="1"/>
  <c r="AF119" i="1"/>
  <c r="AK29" i="1"/>
  <c r="BJ29" i="1"/>
  <c r="BK29" i="1"/>
  <c r="C31" i="4"/>
  <c r="AB116" i="3"/>
  <c r="AB117" i="3"/>
  <c r="AB118" i="3"/>
  <c r="AB119" i="3"/>
  <c r="AX28" i="3"/>
  <c r="AZ28" i="3"/>
  <c r="BB28" i="3"/>
  <c r="AX29" i="3"/>
  <c r="AZ29" i="3"/>
  <c r="BB29" i="3"/>
  <c r="AX30" i="3"/>
  <c r="AZ30" i="3"/>
  <c r="BB30" i="3"/>
  <c r="AX31" i="3"/>
  <c r="AZ31" i="3"/>
  <c r="BB31" i="3"/>
  <c r="AX32" i="3"/>
  <c r="AZ32" i="3"/>
  <c r="BB32" i="3"/>
  <c r="AX33" i="3"/>
  <c r="AZ33" i="3"/>
  <c r="BB33" i="3"/>
  <c r="AX34" i="3"/>
  <c r="AZ34" i="3"/>
  <c r="BB34" i="3"/>
  <c r="AX35" i="3"/>
  <c r="AZ35" i="3"/>
  <c r="BB35" i="3"/>
  <c r="AX36" i="3"/>
  <c r="AZ36" i="3"/>
  <c r="BB36" i="3"/>
  <c r="AX37" i="3"/>
  <c r="AZ37" i="3"/>
  <c r="BB37" i="3"/>
  <c r="AX38" i="3"/>
  <c r="AZ38" i="3"/>
  <c r="BB38" i="3"/>
  <c r="AX39" i="3"/>
  <c r="AZ39" i="3"/>
  <c r="BB39" i="3"/>
  <c r="AX40" i="3"/>
  <c r="AZ40" i="3"/>
  <c r="BB40" i="3"/>
  <c r="AX41" i="3"/>
  <c r="AZ41" i="3"/>
  <c r="BB41" i="3"/>
  <c r="AX42" i="3"/>
  <c r="AZ42" i="3"/>
  <c r="BB42" i="3"/>
  <c r="AX43" i="3"/>
  <c r="AZ43" i="3"/>
  <c r="BB43" i="3"/>
  <c r="AX44" i="3"/>
  <c r="AZ44" i="3"/>
  <c r="BB44" i="3"/>
  <c r="AX45" i="3"/>
  <c r="AZ45" i="3"/>
  <c r="BB45" i="3"/>
  <c r="AX46" i="3"/>
  <c r="AZ46" i="3"/>
  <c r="BB46" i="3"/>
  <c r="AX47" i="3"/>
  <c r="AZ47" i="3"/>
  <c r="BB47" i="3"/>
  <c r="AX48" i="3"/>
  <c r="AZ48" i="3"/>
  <c r="BB48" i="3"/>
  <c r="AX49" i="3"/>
  <c r="AZ49" i="3"/>
  <c r="BB49" i="3"/>
  <c r="AX50" i="3"/>
  <c r="AZ50" i="3"/>
  <c r="BB50" i="3"/>
  <c r="AX51" i="3"/>
  <c r="AZ51" i="3"/>
  <c r="BB51" i="3"/>
  <c r="AX52" i="3"/>
  <c r="AZ52" i="3"/>
  <c r="BB52" i="3"/>
  <c r="AX53" i="3"/>
  <c r="AZ53" i="3"/>
  <c r="BB53" i="3"/>
  <c r="AX54" i="3"/>
  <c r="AZ54" i="3"/>
  <c r="BB54" i="3"/>
  <c r="AX55" i="3"/>
  <c r="AZ55" i="3"/>
  <c r="BB55" i="3"/>
  <c r="AX56" i="3"/>
  <c r="AZ56" i="3"/>
  <c r="BB56" i="3"/>
  <c r="AX57" i="3"/>
  <c r="AZ57" i="3"/>
  <c r="BB57" i="3"/>
  <c r="AX58" i="3"/>
  <c r="AZ58" i="3"/>
  <c r="BB58" i="3"/>
  <c r="AX59" i="3"/>
  <c r="AZ59" i="3"/>
  <c r="BB59" i="3"/>
  <c r="AX60" i="3"/>
  <c r="AZ60" i="3"/>
  <c r="BB60" i="3"/>
  <c r="AX61" i="3"/>
  <c r="AZ61" i="3"/>
  <c r="BB61" i="3"/>
  <c r="AX62" i="3"/>
  <c r="AZ62" i="3"/>
  <c r="BB62" i="3"/>
  <c r="AX63" i="3"/>
  <c r="AZ63" i="3"/>
  <c r="BB63" i="3"/>
  <c r="AX64" i="3"/>
  <c r="AZ64" i="3"/>
  <c r="BB64" i="3"/>
  <c r="AX65" i="3"/>
  <c r="AZ65" i="3"/>
  <c r="BB65" i="3"/>
  <c r="AX66" i="3"/>
  <c r="AZ66" i="3"/>
  <c r="BB66" i="3"/>
  <c r="AX67" i="3"/>
  <c r="AZ67" i="3"/>
  <c r="BB67" i="3"/>
  <c r="AX68" i="3"/>
  <c r="AZ68" i="3"/>
  <c r="BB68" i="3"/>
  <c r="AX69" i="3"/>
  <c r="AZ69" i="3"/>
  <c r="BB69" i="3"/>
  <c r="AX70" i="3"/>
  <c r="AZ70" i="3"/>
  <c r="BB70" i="3"/>
  <c r="AX71" i="3"/>
  <c r="AZ71" i="3"/>
  <c r="BB71" i="3"/>
  <c r="AX72" i="3"/>
  <c r="AZ72" i="3"/>
  <c r="BB72" i="3"/>
  <c r="AX73" i="3"/>
  <c r="AZ73" i="3"/>
  <c r="BB73" i="3"/>
  <c r="AX74" i="3"/>
  <c r="AZ74" i="3"/>
  <c r="BB74" i="3"/>
  <c r="AX75" i="3"/>
  <c r="AZ75" i="3"/>
  <c r="BB75" i="3"/>
  <c r="AX76" i="3"/>
  <c r="AZ76" i="3"/>
  <c r="BB76" i="3"/>
  <c r="AX77" i="3"/>
  <c r="AZ77" i="3"/>
  <c r="BB77" i="3"/>
  <c r="AX78" i="3"/>
  <c r="AZ78" i="3"/>
  <c r="BB78" i="3"/>
  <c r="AX79" i="3"/>
  <c r="AZ79" i="3"/>
  <c r="BB79" i="3"/>
  <c r="AX80" i="3"/>
  <c r="AZ80" i="3"/>
  <c r="BB80" i="3"/>
  <c r="AX81" i="3"/>
  <c r="AZ81" i="3"/>
  <c r="BB81" i="3"/>
  <c r="AX82" i="3"/>
  <c r="AZ82" i="3"/>
  <c r="BB82" i="3"/>
  <c r="AX83" i="3"/>
  <c r="AZ83" i="3"/>
  <c r="BB83" i="3"/>
  <c r="AX84" i="3"/>
  <c r="AZ84" i="3"/>
  <c r="BB84" i="3"/>
  <c r="AX85" i="3"/>
  <c r="AZ85" i="3"/>
  <c r="BB85" i="3"/>
  <c r="AX86" i="3"/>
  <c r="AZ86" i="3"/>
  <c r="BB86" i="3"/>
  <c r="AX87" i="3"/>
  <c r="AZ87" i="3"/>
  <c r="BB87" i="3"/>
  <c r="AX88" i="3"/>
  <c r="AZ88" i="3"/>
  <c r="BB88" i="3"/>
  <c r="AX89" i="3"/>
  <c r="AZ89" i="3"/>
  <c r="BB89" i="3"/>
  <c r="AX90" i="3"/>
  <c r="AZ90" i="3"/>
  <c r="BB90" i="3"/>
  <c r="AX91" i="3"/>
  <c r="AZ91" i="3"/>
  <c r="BB91" i="3"/>
  <c r="AX92" i="3"/>
  <c r="AZ92" i="3"/>
  <c r="BB92" i="3"/>
  <c r="AX93" i="3"/>
  <c r="AZ93" i="3"/>
  <c r="BB93" i="3"/>
  <c r="AX94" i="3"/>
  <c r="AZ94" i="3"/>
  <c r="BB94" i="3"/>
  <c r="AX95" i="3"/>
  <c r="AZ95" i="3"/>
  <c r="BB95" i="3"/>
  <c r="AX96" i="3"/>
  <c r="AZ96" i="3"/>
  <c r="BB96" i="3"/>
  <c r="AX97" i="3"/>
  <c r="AZ97" i="3"/>
  <c r="BB97" i="3"/>
  <c r="AX98" i="3"/>
  <c r="AZ98" i="3"/>
  <c r="BB98" i="3"/>
  <c r="AX99" i="3"/>
  <c r="AZ99" i="3"/>
  <c r="BB99" i="3"/>
  <c r="AX100" i="3"/>
  <c r="AZ100" i="3"/>
  <c r="BB100" i="3"/>
  <c r="AX101" i="3"/>
  <c r="AZ101" i="3"/>
  <c r="BB101" i="3"/>
  <c r="AX102" i="3"/>
  <c r="AZ102" i="3"/>
  <c r="BB102" i="3"/>
  <c r="AX103" i="3"/>
  <c r="AZ103" i="3"/>
  <c r="BB103" i="3"/>
  <c r="AX104" i="3"/>
  <c r="AZ104" i="3"/>
  <c r="BB104" i="3"/>
  <c r="AX105" i="3"/>
  <c r="AZ105" i="3"/>
  <c r="BB105" i="3"/>
  <c r="AX106" i="3"/>
  <c r="AZ106" i="3"/>
  <c r="BB106" i="3"/>
  <c r="AX107" i="3"/>
  <c r="AZ107" i="3"/>
  <c r="BB107" i="3"/>
  <c r="AX108" i="3"/>
  <c r="AZ108" i="3"/>
  <c r="BB108" i="3"/>
  <c r="AX109" i="3"/>
  <c r="AZ109" i="3"/>
  <c r="BB109" i="3"/>
  <c r="AX110" i="3"/>
  <c r="AZ110" i="3"/>
  <c r="BB110" i="3"/>
  <c r="AX111" i="3"/>
  <c r="AZ111" i="3"/>
  <c r="BB111" i="3"/>
  <c r="AX112" i="3"/>
  <c r="AZ112" i="3"/>
  <c r="BB112" i="3"/>
  <c r="AX113" i="3"/>
  <c r="AZ113" i="3"/>
  <c r="BB113" i="3"/>
  <c r="AX114" i="3"/>
  <c r="AZ114" i="3"/>
  <c r="BB114" i="3"/>
  <c r="AX115" i="3"/>
  <c r="AZ115" i="3"/>
  <c r="BB115" i="3"/>
  <c r="AX116" i="3"/>
  <c r="AZ116" i="3"/>
  <c r="BB116" i="3"/>
  <c r="AF27" i="3"/>
  <c r="AF116" i="3"/>
  <c r="AX117" i="3"/>
  <c r="AZ117" i="3"/>
  <c r="BB117" i="3"/>
  <c r="AF117" i="3"/>
  <c r="AX118" i="3"/>
  <c r="AZ118" i="3"/>
  <c r="BB118" i="3"/>
  <c r="AF118" i="3"/>
  <c r="AX119" i="3"/>
  <c r="AZ119" i="3"/>
  <c r="BB119" i="3"/>
  <c r="AF119" i="3"/>
  <c r="AK29" i="3"/>
  <c r="BI29" i="3"/>
  <c r="BJ29" i="3"/>
  <c r="G31" i="4"/>
  <c r="I30" i="4"/>
  <c r="AW28" i="2"/>
  <c r="AY28" i="2"/>
  <c r="AW29" i="2"/>
  <c r="AY29" i="2"/>
  <c r="BA29" i="2"/>
  <c r="AW30" i="2"/>
  <c r="AY30" i="2"/>
  <c r="AW31" i="2"/>
  <c r="AY31" i="2"/>
  <c r="BA31" i="2"/>
  <c r="AW32" i="2"/>
  <c r="AY32" i="2"/>
  <c r="BA32" i="2"/>
  <c r="AW33" i="2"/>
  <c r="AY33" i="2"/>
  <c r="AW34" i="2"/>
  <c r="AY34" i="2"/>
  <c r="BA34" i="2"/>
  <c r="AW35" i="2"/>
  <c r="AY35" i="2"/>
  <c r="BA35" i="2"/>
  <c r="AW36" i="2"/>
  <c r="AY36" i="2"/>
  <c r="BA36" i="2"/>
  <c r="AW37" i="2"/>
  <c r="AY37" i="2"/>
  <c r="BA37" i="2"/>
  <c r="AW38" i="2"/>
  <c r="AY38" i="2"/>
  <c r="BA38" i="2"/>
  <c r="AW39" i="2"/>
  <c r="AY39" i="2"/>
  <c r="BA39" i="2"/>
  <c r="AW40" i="2"/>
  <c r="AY40" i="2"/>
  <c r="BA40" i="2"/>
  <c r="AW41" i="2"/>
  <c r="AY41" i="2"/>
  <c r="BA41" i="2"/>
  <c r="AW42" i="2"/>
  <c r="AY42" i="2"/>
  <c r="BA42" i="2"/>
  <c r="AW43" i="2"/>
  <c r="AY43" i="2"/>
  <c r="BA43" i="2"/>
  <c r="AW44" i="2"/>
  <c r="AY44" i="2"/>
  <c r="BA44" i="2"/>
  <c r="AW45" i="2"/>
  <c r="AY45" i="2"/>
  <c r="BA45" i="2"/>
  <c r="AW46" i="2"/>
  <c r="AY46" i="2"/>
  <c r="BA46" i="2"/>
  <c r="AW47" i="2"/>
  <c r="AY47" i="2"/>
  <c r="BA47" i="2"/>
  <c r="AW48" i="2"/>
  <c r="AY48" i="2"/>
  <c r="BA48" i="2"/>
  <c r="AW49" i="2"/>
  <c r="AY49" i="2"/>
  <c r="BA49" i="2"/>
  <c r="AW50" i="2"/>
  <c r="AY50" i="2"/>
  <c r="BA50" i="2"/>
  <c r="AW51" i="2"/>
  <c r="AY51" i="2"/>
  <c r="BA51" i="2"/>
  <c r="AW52" i="2"/>
  <c r="AY52" i="2"/>
  <c r="BA52" i="2"/>
  <c r="AW53" i="2"/>
  <c r="AY53" i="2"/>
  <c r="BA53" i="2"/>
  <c r="AW54" i="2"/>
  <c r="AY54" i="2"/>
  <c r="BA54" i="2"/>
  <c r="AW55" i="2"/>
  <c r="AY55" i="2"/>
  <c r="BA55" i="2"/>
  <c r="AW56" i="2"/>
  <c r="AY56" i="2"/>
  <c r="BA56" i="2"/>
  <c r="AW57" i="2"/>
  <c r="AY57" i="2"/>
  <c r="BA57" i="2"/>
  <c r="AW58" i="2"/>
  <c r="AY58" i="2"/>
  <c r="BA58" i="2"/>
  <c r="AW59" i="2"/>
  <c r="AY59" i="2"/>
  <c r="BA59" i="2"/>
  <c r="AW60" i="2"/>
  <c r="AY60" i="2"/>
  <c r="BA60" i="2"/>
  <c r="AW61" i="2"/>
  <c r="AY61" i="2"/>
  <c r="BA61" i="2"/>
  <c r="AW62" i="2"/>
  <c r="AY62" i="2"/>
  <c r="BA62" i="2"/>
  <c r="AW63" i="2"/>
  <c r="AY63" i="2"/>
  <c r="BA63" i="2"/>
  <c r="AW64" i="2"/>
  <c r="AY64" i="2"/>
  <c r="BA64" i="2"/>
  <c r="AW65" i="2"/>
  <c r="AY65" i="2"/>
  <c r="BA65" i="2"/>
  <c r="AW66" i="2"/>
  <c r="AY66" i="2"/>
  <c r="BA66" i="2"/>
  <c r="AW67" i="2"/>
  <c r="AY67" i="2"/>
  <c r="BA67" i="2"/>
  <c r="AW68" i="2"/>
  <c r="AY68" i="2"/>
  <c r="BA68" i="2"/>
  <c r="AW69" i="2"/>
  <c r="AY69" i="2"/>
  <c r="BA69" i="2"/>
  <c r="AW70" i="2"/>
  <c r="AY70" i="2"/>
  <c r="BA70" i="2"/>
  <c r="AW71" i="2"/>
  <c r="AY71" i="2"/>
  <c r="BA71" i="2"/>
  <c r="AW72" i="2"/>
  <c r="AY72" i="2"/>
  <c r="BA72" i="2"/>
  <c r="AW73" i="2"/>
  <c r="AY73" i="2"/>
  <c r="BA73" i="2"/>
  <c r="AW74" i="2"/>
  <c r="AY74" i="2"/>
  <c r="BA74" i="2"/>
  <c r="AW75" i="2"/>
  <c r="AY75" i="2"/>
  <c r="BA75" i="2"/>
  <c r="AW76" i="2"/>
  <c r="AY76" i="2"/>
  <c r="BA76" i="2"/>
  <c r="AW77" i="2"/>
  <c r="AY77" i="2"/>
  <c r="BA77" i="2"/>
  <c r="AW78" i="2"/>
  <c r="AY78" i="2"/>
  <c r="BA78" i="2"/>
  <c r="AW79" i="2"/>
  <c r="AY79" i="2"/>
  <c r="BA79" i="2"/>
  <c r="AW80" i="2"/>
  <c r="AY80" i="2"/>
  <c r="BA80" i="2"/>
  <c r="AW81" i="2"/>
  <c r="AY81" i="2"/>
  <c r="BA81" i="2"/>
  <c r="AW82" i="2"/>
  <c r="AY82" i="2"/>
  <c r="BA82" i="2"/>
  <c r="AW83" i="2"/>
  <c r="AY83" i="2"/>
  <c r="BA83" i="2"/>
  <c r="AW84" i="2"/>
  <c r="AY84" i="2"/>
  <c r="BA84" i="2"/>
  <c r="AW85" i="2"/>
  <c r="AY85" i="2"/>
  <c r="BA85" i="2"/>
  <c r="AW86" i="2"/>
  <c r="AY86" i="2"/>
  <c r="BA86" i="2"/>
  <c r="AW87" i="2"/>
  <c r="AY87" i="2"/>
  <c r="BA87" i="2"/>
  <c r="AW88" i="2"/>
  <c r="AY88" i="2"/>
  <c r="BA88" i="2"/>
  <c r="AW89" i="2"/>
  <c r="AY89" i="2"/>
  <c r="BA89" i="2"/>
  <c r="AW90" i="2"/>
  <c r="AY90" i="2"/>
  <c r="BA90" i="2"/>
  <c r="AW91" i="2"/>
  <c r="AY91" i="2"/>
  <c r="BA91" i="2"/>
  <c r="AW92" i="2"/>
  <c r="AY92" i="2"/>
  <c r="BA92" i="2"/>
  <c r="AW93" i="2"/>
  <c r="AY93" i="2"/>
  <c r="BA93" i="2"/>
  <c r="AW94" i="2"/>
  <c r="AY94" i="2"/>
  <c r="BA94" i="2"/>
  <c r="AW95" i="2"/>
  <c r="AY95" i="2"/>
  <c r="BA95" i="2"/>
  <c r="AW96" i="2"/>
  <c r="AY96" i="2"/>
  <c r="BA96" i="2"/>
  <c r="AW97" i="2"/>
  <c r="AY97" i="2"/>
  <c r="BA97" i="2"/>
  <c r="AW98" i="2"/>
  <c r="AY98" i="2"/>
  <c r="BA98" i="2"/>
  <c r="AW99" i="2"/>
  <c r="AY99" i="2"/>
  <c r="BA99" i="2"/>
  <c r="AW100" i="2"/>
  <c r="AY100" i="2"/>
  <c r="BA100" i="2"/>
  <c r="AW101" i="2"/>
  <c r="AY101" i="2"/>
  <c r="BA101" i="2"/>
  <c r="AW102" i="2"/>
  <c r="AY102" i="2"/>
  <c r="BA102" i="2"/>
  <c r="AW103" i="2"/>
  <c r="AY103" i="2"/>
  <c r="BA103" i="2"/>
  <c r="AW104" i="2"/>
  <c r="AY104" i="2"/>
  <c r="BA104" i="2"/>
  <c r="AW105" i="2"/>
  <c r="AY105" i="2"/>
  <c r="BA105" i="2"/>
  <c r="AW106" i="2"/>
  <c r="AY106" i="2"/>
  <c r="BA106" i="2"/>
  <c r="AW107" i="2"/>
  <c r="AY107" i="2"/>
  <c r="BA107" i="2"/>
  <c r="AW108" i="2"/>
  <c r="AY108" i="2"/>
  <c r="BA108" i="2"/>
  <c r="AW109" i="2"/>
  <c r="AY109" i="2"/>
  <c r="BA109" i="2"/>
  <c r="AW110" i="2"/>
  <c r="AY110" i="2"/>
  <c r="BA110" i="2"/>
  <c r="AW111" i="2"/>
  <c r="AY111" i="2"/>
  <c r="BA111" i="2"/>
  <c r="AW112" i="2"/>
  <c r="AY112" i="2"/>
  <c r="BA112" i="2"/>
  <c r="AW113" i="2"/>
  <c r="AY113" i="2"/>
  <c r="BA113" i="2"/>
  <c r="AW114" i="2"/>
  <c r="AY114" i="2"/>
  <c r="BA114" i="2"/>
  <c r="AW115" i="2"/>
  <c r="AY115" i="2"/>
  <c r="BA115" i="2"/>
  <c r="AW116" i="2"/>
  <c r="AY116" i="2"/>
  <c r="BA116" i="2"/>
  <c r="AF27" i="2"/>
  <c r="AF116" i="2"/>
  <c r="AW117" i="2"/>
  <c r="AY117" i="2"/>
  <c r="BA117" i="2"/>
  <c r="AF117" i="2"/>
  <c r="AW118" i="2"/>
  <c r="AY118" i="2"/>
  <c r="BA118" i="2"/>
  <c r="AF118" i="2"/>
  <c r="AW119" i="2"/>
  <c r="AY119" i="2"/>
  <c r="BA119" i="2"/>
  <c r="AF119" i="2"/>
  <c r="BG29" i="2"/>
  <c r="AB116" i="2"/>
  <c r="AB117" i="2"/>
  <c r="AB118" i="2"/>
  <c r="AB119" i="2"/>
  <c r="AK29" i="2"/>
  <c r="BH29" i="2"/>
  <c r="BI29" i="2"/>
  <c r="E31" i="4"/>
  <c r="I29" i="4"/>
  <c r="AF35" i="2"/>
  <c r="AF31" i="2"/>
  <c r="AH35" i="2"/>
  <c r="AF39" i="2"/>
  <c r="AH39" i="2"/>
  <c r="AF43" i="2"/>
  <c r="AH43" i="2"/>
  <c r="AF47" i="2"/>
  <c r="AH47" i="2"/>
  <c r="AF51" i="2"/>
  <c r="AH51" i="2"/>
  <c r="AF55" i="2"/>
  <c r="AH55" i="2"/>
  <c r="AF59" i="2"/>
  <c r="AH59" i="2"/>
  <c r="AF63" i="2"/>
  <c r="AH63" i="2"/>
  <c r="AF67" i="2"/>
  <c r="AH67" i="2"/>
  <c r="AF71" i="2"/>
  <c r="AH71" i="2"/>
  <c r="AF75" i="2"/>
  <c r="AH75" i="2"/>
  <c r="AF79" i="2"/>
  <c r="AH79" i="2"/>
  <c r="AF83" i="2"/>
  <c r="AH83" i="2"/>
  <c r="AF87" i="2"/>
  <c r="AH87" i="2"/>
  <c r="AF91" i="2"/>
  <c r="AH91" i="2"/>
  <c r="AF95" i="2"/>
  <c r="AH95" i="2"/>
  <c r="AF99" i="2"/>
  <c r="AH99" i="2"/>
  <c r="AF103" i="2"/>
  <c r="AH103" i="2"/>
  <c r="AF107" i="2"/>
  <c r="AH107" i="2"/>
  <c r="AF111" i="2"/>
  <c r="AH111" i="2"/>
  <c r="AF115" i="2"/>
  <c r="AH115" i="2"/>
  <c r="AH119" i="2"/>
  <c r="AH121" i="2"/>
  <c r="AH123" i="3"/>
  <c r="AF35" i="1"/>
  <c r="AF31" i="1"/>
  <c r="AH35" i="1"/>
  <c r="AF39" i="1"/>
  <c r="AH39" i="1"/>
  <c r="AF43" i="1"/>
  <c r="AH43" i="1"/>
  <c r="AF47" i="1"/>
  <c r="AH47" i="1"/>
  <c r="AF51" i="1"/>
  <c r="AH51" i="1"/>
  <c r="AF55" i="1"/>
  <c r="AH55" i="1"/>
  <c r="AF59" i="1"/>
  <c r="AH59" i="1"/>
  <c r="AF63" i="1"/>
  <c r="AH63" i="1"/>
  <c r="AF67" i="1"/>
  <c r="AH67" i="1"/>
  <c r="AF71" i="1"/>
  <c r="AH71" i="1"/>
  <c r="AF75" i="1"/>
  <c r="AH75" i="1"/>
  <c r="AF79" i="1"/>
  <c r="AH79" i="1"/>
  <c r="AF83" i="1"/>
  <c r="AH83" i="1"/>
  <c r="AF87" i="1"/>
  <c r="AH87" i="1"/>
  <c r="AF91" i="1"/>
  <c r="AH91" i="1"/>
  <c r="AF95" i="1"/>
  <c r="AH95" i="1"/>
  <c r="AF99" i="1"/>
  <c r="AH99" i="1"/>
  <c r="AF103" i="1"/>
  <c r="AH103" i="1"/>
  <c r="AF107" i="1"/>
  <c r="AH107" i="1"/>
  <c r="AF111" i="1"/>
  <c r="AH111" i="1"/>
  <c r="AF115" i="1"/>
  <c r="AH115" i="1"/>
  <c r="AH119" i="1"/>
  <c r="AH121" i="1"/>
  <c r="AH122" i="3"/>
  <c r="AI123" i="3"/>
  <c r="AF35" i="3"/>
  <c r="AF31" i="3"/>
  <c r="AH35" i="3"/>
  <c r="AF39" i="3"/>
  <c r="AH39" i="3"/>
  <c r="AF43" i="3"/>
  <c r="AH43" i="3"/>
  <c r="AF47" i="3"/>
  <c r="AH47" i="3"/>
  <c r="AF51" i="3"/>
  <c r="AH51" i="3"/>
  <c r="AF55" i="3"/>
  <c r="AH55" i="3"/>
  <c r="AF59" i="3"/>
  <c r="AH59" i="3"/>
  <c r="AF63" i="3"/>
  <c r="AH63" i="3"/>
  <c r="AF67" i="3"/>
  <c r="AH67" i="3"/>
  <c r="AF71" i="3"/>
  <c r="AH71" i="3"/>
  <c r="AF75" i="3"/>
  <c r="AH75" i="3"/>
  <c r="AF79" i="3"/>
  <c r="AH79" i="3"/>
  <c r="AF83" i="3"/>
  <c r="AH83" i="3"/>
  <c r="AF87" i="3"/>
  <c r="AH87" i="3"/>
  <c r="AF91" i="3"/>
  <c r="AH91" i="3"/>
  <c r="AF95" i="3"/>
  <c r="AH95" i="3"/>
  <c r="AF99" i="3"/>
  <c r="AH99" i="3"/>
  <c r="AF103" i="3"/>
  <c r="AH103" i="3"/>
  <c r="AF107" i="3"/>
  <c r="AH107" i="3"/>
  <c r="AF111" i="3"/>
  <c r="AH111" i="3"/>
  <c r="AF115" i="3"/>
  <c r="AH115" i="3"/>
  <c r="AH119" i="3"/>
  <c r="AH121" i="3"/>
  <c r="AI122" i="3"/>
  <c r="BH29" i="3"/>
  <c r="BK29" i="3"/>
  <c r="AF112" i="3"/>
  <c r="AF113" i="3"/>
  <c r="AF114" i="3"/>
  <c r="BI28" i="3"/>
  <c r="BH28" i="3"/>
  <c r="BK28" i="3"/>
  <c r="AF108" i="3"/>
  <c r="AF109" i="3"/>
  <c r="AF110" i="3"/>
  <c r="BI27" i="3"/>
  <c r="BH27" i="3"/>
  <c r="BK27" i="3"/>
  <c r="AF104" i="3"/>
  <c r="AF105" i="3"/>
  <c r="AF106" i="3"/>
  <c r="BI26" i="3"/>
  <c r="BH26" i="3"/>
  <c r="BK26" i="3"/>
  <c r="AF100" i="3"/>
  <c r="AF101" i="3"/>
  <c r="AF102" i="3"/>
  <c r="BI25" i="3"/>
  <c r="BH25" i="3"/>
  <c r="BK25" i="3"/>
  <c r="AF96" i="3"/>
  <c r="AF97" i="3"/>
  <c r="AF98" i="3"/>
  <c r="BI24" i="3"/>
  <c r="BH24" i="3"/>
  <c r="BK24" i="3"/>
  <c r="AF92" i="3"/>
  <c r="AF93" i="3"/>
  <c r="AF94" i="3"/>
  <c r="BI23" i="3"/>
  <c r="BH23" i="3"/>
  <c r="BK23" i="3"/>
  <c r="AF88" i="3"/>
  <c r="AF89" i="3"/>
  <c r="AF90" i="3"/>
  <c r="BI22" i="3"/>
  <c r="BH22" i="3"/>
  <c r="BK22" i="3"/>
  <c r="AF84" i="3"/>
  <c r="AF85" i="3"/>
  <c r="AF86" i="3"/>
  <c r="BI21" i="3"/>
  <c r="BH21" i="3"/>
  <c r="BK21" i="3"/>
  <c r="AF80" i="3"/>
  <c r="AF81" i="3"/>
  <c r="AF82" i="3"/>
  <c r="BI20" i="3"/>
  <c r="BH20" i="3"/>
  <c r="BK20" i="3"/>
  <c r="AF76" i="3"/>
  <c r="AF77" i="3"/>
  <c r="AF78" i="3"/>
  <c r="BI19" i="3"/>
  <c r="BH19" i="3"/>
  <c r="BK19" i="3"/>
  <c r="AF72" i="3"/>
  <c r="AF73" i="3"/>
  <c r="AF74" i="3"/>
  <c r="BI18" i="3"/>
  <c r="BH18" i="3"/>
  <c r="BK18" i="3"/>
  <c r="AF68" i="3"/>
  <c r="AF69" i="3"/>
  <c r="AF70" i="3"/>
  <c r="BI17" i="3"/>
  <c r="BH17" i="3"/>
  <c r="BK17" i="3"/>
  <c r="AF64" i="3"/>
  <c r="AF65" i="3"/>
  <c r="AF66" i="3"/>
  <c r="BI16" i="3"/>
  <c r="BH16" i="3"/>
  <c r="BK16" i="3"/>
  <c r="AF60" i="3"/>
  <c r="AF61" i="3"/>
  <c r="AF62" i="3"/>
  <c r="BI15" i="3"/>
  <c r="BH15" i="3"/>
  <c r="BK15" i="3"/>
  <c r="AF56" i="3"/>
  <c r="AF57" i="3"/>
  <c r="AF58" i="3"/>
  <c r="BI14" i="3"/>
  <c r="BH14" i="3"/>
  <c r="BK14" i="3"/>
  <c r="AF52" i="3"/>
  <c r="AF53" i="3"/>
  <c r="AF54" i="3"/>
  <c r="BI13" i="3"/>
  <c r="BH13" i="3"/>
  <c r="BK13" i="3"/>
  <c r="AF48" i="3"/>
  <c r="AF49" i="3"/>
  <c r="AF50" i="3"/>
  <c r="BI12" i="3"/>
  <c r="BH12" i="3"/>
  <c r="BK12" i="3"/>
  <c r="AF44" i="3"/>
  <c r="AF45" i="3"/>
  <c r="AF46" i="3"/>
  <c r="BI11" i="3"/>
  <c r="BH11" i="3"/>
  <c r="BK11" i="3"/>
  <c r="AF40" i="3"/>
  <c r="AF41" i="3"/>
  <c r="AF42" i="3"/>
  <c r="BI10" i="3"/>
  <c r="BH10" i="3"/>
  <c r="BK10" i="3"/>
  <c r="AF36" i="3"/>
  <c r="AF37" i="3"/>
  <c r="AF38" i="3"/>
  <c r="BI9" i="3"/>
  <c r="BH9" i="3"/>
  <c r="BK9" i="3"/>
  <c r="AF32" i="3"/>
  <c r="AF33" i="3"/>
  <c r="AF34" i="3"/>
  <c r="BI8" i="3"/>
  <c r="BH8" i="3"/>
  <c r="BK8" i="3"/>
  <c r="AF28" i="3"/>
  <c r="AF29" i="3"/>
  <c r="AF30" i="3"/>
  <c r="BI7" i="3"/>
  <c r="BH7" i="3"/>
  <c r="BK7" i="3"/>
  <c r="AF24" i="3"/>
  <c r="AF25" i="3"/>
  <c r="AF26" i="3"/>
  <c r="BI6" i="3"/>
  <c r="BH6" i="3"/>
  <c r="BK6" i="3"/>
  <c r="AF20" i="3"/>
  <c r="AF21" i="3"/>
  <c r="AF22" i="3"/>
  <c r="AF23" i="3"/>
  <c r="BI5" i="3"/>
  <c r="BH5" i="3"/>
  <c r="BK5" i="3"/>
  <c r="AF16" i="3"/>
  <c r="AF17" i="3"/>
  <c r="AF18" i="3"/>
  <c r="AF19" i="3"/>
  <c r="BI4" i="3"/>
  <c r="BH4" i="3"/>
  <c r="BK4" i="3"/>
  <c r="AF3" i="3"/>
  <c r="AF4" i="3"/>
  <c r="AF5" i="3"/>
  <c r="AF6" i="3"/>
  <c r="BI3" i="3"/>
  <c r="BH3" i="3"/>
  <c r="BK3" i="3"/>
  <c r="BJ29" i="2"/>
  <c r="AF112" i="2"/>
  <c r="AF113" i="2"/>
  <c r="AF114" i="2"/>
  <c r="BH28" i="2"/>
  <c r="BG28" i="2"/>
  <c r="BJ28" i="2"/>
  <c r="AF108" i="2"/>
  <c r="AF109" i="2"/>
  <c r="AF110" i="2"/>
  <c r="BH27" i="2"/>
  <c r="BG27" i="2"/>
  <c r="BJ27" i="2"/>
  <c r="AF104" i="2"/>
  <c r="AF105" i="2"/>
  <c r="AF106" i="2"/>
  <c r="BH26" i="2"/>
  <c r="BG26" i="2"/>
  <c r="BJ26" i="2"/>
  <c r="AF100" i="2"/>
  <c r="AF101" i="2"/>
  <c r="AF102" i="2"/>
  <c r="BH25" i="2"/>
  <c r="BG25" i="2"/>
  <c r="BJ25" i="2"/>
  <c r="AF96" i="2"/>
  <c r="AF97" i="2"/>
  <c r="AF98" i="2"/>
  <c r="BH24" i="2"/>
  <c r="BG24" i="2"/>
  <c r="BJ24" i="2"/>
  <c r="AF92" i="2"/>
  <c r="AF93" i="2"/>
  <c r="AF94" i="2"/>
  <c r="BH23" i="2"/>
  <c r="BG23" i="2"/>
  <c r="BJ23" i="2"/>
  <c r="AF88" i="2"/>
  <c r="AF89" i="2"/>
  <c r="AF90" i="2"/>
  <c r="BH22" i="2"/>
  <c r="BG22" i="2"/>
  <c r="BJ22" i="2"/>
  <c r="AF84" i="2"/>
  <c r="AF85" i="2"/>
  <c r="AF86" i="2"/>
  <c r="BH21" i="2"/>
  <c r="BG21" i="2"/>
  <c r="BJ21" i="2"/>
  <c r="AF80" i="2"/>
  <c r="AF81" i="2"/>
  <c r="AF82" i="2"/>
  <c r="BH20" i="2"/>
  <c r="BG20" i="2"/>
  <c r="BJ20" i="2"/>
  <c r="AF76" i="2"/>
  <c r="AF77" i="2"/>
  <c r="AF78" i="2"/>
  <c r="BH19" i="2"/>
  <c r="BG19" i="2"/>
  <c r="BJ19" i="2"/>
  <c r="AF72" i="2"/>
  <c r="AF73" i="2"/>
  <c r="AF74" i="2"/>
  <c r="BH18" i="2"/>
  <c r="BG18" i="2"/>
  <c r="BJ18" i="2"/>
  <c r="AF68" i="2"/>
  <c r="AF69" i="2"/>
  <c r="AF70" i="2"/>
  <c r="BH17" i="2"/>
  <c r="BG17" i="2"/>
  <c r="BJ17" i="2"/>
  <c r="AF64" i="2"/>
  <c r="AF65" i="2"/>
  <c r="AF66" i="2"/>
  <c r="BH16" i="2"/>
  <c r="BG16" i="2"/>
  <c r="BJ16" i="2"/>
  <c r="AF60" i="2"/>
  <c r="AF61" i="2"/>
  <c r="AF62" i="2"/>
  <c r="BH15" i="2"/>
  <c r="BG15" i="2"/>
  <c r="BJ15" i="2"/>
  <c r="AF56" i="2"/>
  <c r="AF57" i="2"/>
  <c r="AF58" i="2"/>
  <c r="BH14" i="2"/>
  <c r="BG14" i="2"/>
  <c r="BJ14" i="2"/>
  <c r="AF52" i="2"/>
  <c r="AF53" i="2"/>
  <c r="AF54" i="2"/>
  <c r="BH13" i="2"/>
  <c r="BG13" i="2"/>
  <c r="BJ13" i="2"/>
  <c r="AF48" i="2"/>
  <c r="AF49" i="2"/>
  <c r="AF50" i="2"/>
  <c r="BH12" i="2"/>
  <c r="BG12" i="2"/>
  <c r="BJ12" i="2"/>
  <c r="AF44" i="2"/>
  <c r="AF45" i="2"/>
  <c r="AF46" i="2"/>
  <c r="BH11" i="2"/>
  <c r="BG11" i="2"/>
  <c r="BJ11" i="2"/>
  <c r="AF40" i="2"/>
  <c r="AF41" i="2"/>
  <c r="AF42" i="2"/>
  <c r="BH10" i="2"/>
  <c r="BG10" i="2"/>
  <c r="BJ10" i="2"/>
  <c r="AF36" i="2"/>
  <c r="AF37" i="2"/>
  <c r="AF38" i="2"/>
  <c r="BH9" i="2"/>
  <c r="BG9" i="2"/>
  <c r="BJ9" i="2"/>
  <c r="AF32" i="2"/>
  <c r="AF33" i="2"/>
  <c r="AF34" i="2"/>
  <c r="BH8" i="2"/>
  <c r="BG8" i="2"/>
  <c r="BJ8" i="2"/>
  <c r="AF28" i="2"/>
  <c r="AF29" i="2"/>
  <c r="AF30" i="2"/>
  <c r="BH7" i="2"/>
  <c r="BG7" i="2"/>
  <c r="BJ7" i="2"/>
  <c r="AF24" i="2"/>
  <c r="AF25" i="2"/>
  <c r="AF26" i="2"/>
  <c r="BH6" i="2"/>
  <c r="BG6" i="2"/>
  <c r="BJ6" i="2"/>
  <c r="AF20" i="2"/>
  <c r="AF21" i="2"/>
  <c r="AF22" i="2"/>
  <c r="AF23" i="2"/>
  <c r="BH5" i="2"/>
  <c r="BG5" i="2"/>
  <c r="BJ5" i="2"/>
  <c r="AF16" i="2"/>
  <c r="AF17" i="2"/>
  <c r="AF18" i="2"/>
  <c r="AF19" i="2"/>
  <c r="BH4" i="2"/>
  <c r="BG4" i="2"/>
  <c r="BJ4" i="2"/>
  <c r="AF3" i="2"/>
  <c r="AF4" i="2"/>
  <c r="AF5" i="2"/>
  <c r="AF6" i="2"/>
  <c r="BH3" i="2"/>
  <c r="BG3" i="2"/>
  <c r="BJ3" i="2"/>
  <c r="BI29" i="1"/>
  <c r="BL29" i="1"/>
  <c r="AF112" i="1"/>
  <c r="AF113" i="1"/>
  <c r="AF114" i="1"/>
  <c r="BI28" i="1"/>
  <c r="BJ28" i="1"/>
  <c r="BL28" i="1"/>
  <c r="AF108" i="1"/>
  <c r="AF109" i="1"/>
  <c r="AF110" i="1"/>
  <c r="BI27" i="1"/>
  <c r="BJ27" i="1"/>
  <c r="BL27" i="1"/>
  <c r="AF104" i="1"/>
  <c r="AF105" i="1"/>
  <c r="AF106" i="1"/>
  <c r="BI26" i="1"/>
  <c r="BJ26" i="1"/>
  <c r="BL26" i="1"/>
  <c r="AF100" i="1"/>
  <c r="AF101" i="1"/>
  <c r="AF102" i="1"/>
  <c r="BI25" i="1"/>
  <c r="BJ25" i="1"/>
  <c r="BL25" i="1"/>
  <c r="AF96" i="1"/>
  <c r="AF97" i="1"/>
  <c r="AF98" i="1"/>
  <c r="BI24" i="1"/>
  <c r="BJ24" i="1"/>
  <c r="BL24" i="1"/>
  <c r="AF92" i="1"/>
  <c r="AF93" i="1"/>
  <c r="AF94" i="1"/>
  <c r="BI23" i="1"/>
  <c r="BJ23" i="1"/>
  <c r="BL23" i="1"/>
  <c r="AF88" i="1"/>
  <c r="AF89" i="1"/>
  <c r="AF90" i="1"/>
  <c r="BI22" i="1"/>
  <c r="BJ22" i="1"/>
  <c r="BL22" i="1"/>
  <c r="AF84" i="1"/>
  <c r="AF85" i="1"/>
  <c r="AF86" i="1"/>
  <c r="BI21" i="1"/>
  <c r="BJ21" i="1"/>
  <c r="BL21" i="1"/>
  <c r="AF80" i="1"/>
  <c r="AF81" i="1"/>
  <c r="AF82" i="1"/>
  <c r="BI20" i="1"/>
  <c r="BJ20" i="1"/>
  <c r="BL20" i="1"/>
  <c r="AF76" i="1"/>
  <c r="AF77" i="1"/>
  <c r="AF78" i="1"/>
  <c r="BI19" i="1"/>
  <c r="BJ19" i="1"/>
  <c r="BL19" i="1"/>
  <c r="AF72" i="1"/>
  <c r="AF73" i="1"/>
  <c r="AF74" i="1"/>
  <c r="BI18" i="1"/>
  <c r="BJ18" i="1"/>
  <c r="BL18" i="1"/>
  <c r="AF68" i="1"/>
  <c r="AF69" i="1"/>
  <c r="AF70" i="1"/>
  <c r="BI17" i="1"/>
  <c r="BJ17" i="1"/>
  <c r="BL17" i="1"/>
  <c r="AF64" i="1"/>
  <c r="AF65" i="1"/>
  <c r="AF66" i="1"/>
  <c r="BI16" i="1"/>
  <c r="BJ16" i="1"/>
  <c r="BL16" i="1"/>
  <c r="AF60" i="1"/>
  <c r="AF61" i="1"/>
  <c r="AF62" i="1"/>
  <c r="BI15" i="1"/>
  <c r="BJ15" i="1"/>
  <c r="BL15" i="1"/>
  <c r="AF56" i="1"/>
  <c r="AF57" i="1"/>
  <c r="AF58" i="1"/>
  <c r="BI14" i="1"/>
  <c r="BJ14" i="1"/>
  <c r="BL14" i="1"/>
  <c r="AF52" i="1"/>
  <c r="AF53" i="1"/>
  <c r="AF54" i="1"/>
  <c r="BI13" i="1"/>
  <c r="BJ13" i="1"/>
  <c r="BL13" i="1"/>
  <c r="AF48" i="1"/>
  <c r="AF49" i="1"/>
  <c r="AF50" i="1"/>
  <c r="BI12" i="1"/>
  <c r="BJ12" i="1"/>
  <c r="BL12" i="1"/>
  <c r="AF24" i="1"/>
  <c r="AF25" i="1"/>
  <c r="AF26" i="1"/>
  <c r="BI6" i="1"/>
  <c r="BJ6" i="1"/>
  <c r="BL6" i="1"/>
  <c r="AF44" i="1"/>
  <c r="AF45" i="1"/>
  <c r="AF46" i="1"/>
  <c r="BI11" i="1"/>
  <c r="BJ11" i="1"/>
  <c r="BL11" i="1"/>
  <c r="S47" i="1"/>
  <c r="AF28" i="1"/>
  <c r="AF29" i="1"/>
  <c r="AG29" i="1"/>
  <c r="BA28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D31" i="4"/>
  <c r="B31" i="4"/>
  <c r="H22" i="4"/>
  <c r="F31" i="4"/>
  <c r="H23" i="4"/>
  <c r="I23" i="4"/>
  <c r="H25" i="4"/>
  <c r="I22" i="4"/>
  <c r="H24" i="4"/>
  <c r="AF38" i="1"/>
  <c r="AG39" i="1"/>
  <c r="AF34" i="1"/>
  <c r="AG35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F42" i="1"/>
  <c r="AG4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D28" i="1"/>
  <c r="AZ17" i="1"/>
  <c r="AN7" i="2"/>
  <c r="AO7" i="2"/>
  <c r="AN8" i="2"/>
  <c r="AO8" i="2"/>
  <c r="AP7" i="2"/>
  <c r="AQ8" i="2"/>
  <c r="AM8" i="3"/>
  <c r="C28" i="1"/>
  <c r="C29" i="1"/>
  <c r="C30" i="1"/>
  <c r="C31" i="1"/>
  <c r="C34" i="1"/>
  <c r="AY120" i="3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B44" i="3"/>
  <c r="AB45" i="3"/>
  <c r="AB46" i="3"/>
  <c r="AB47" i="3"/>
  <c r="AK11" i="3"/>
  <c r="F13" i="4"/>
  <c r="AB44" i="2"/>
  <c r="AB45" i="2"/>
  <c r="AB46" i="2"/>
  <c r="AB47" i="2"/>
  <c r="AK11" i="2"/>
  <c r="D13" i="4"/>
  <c r="AB44" i="1"/>
  <c r="AB45" i="1"/>
  <c r="AB46" i="1"/>
  <c r="AB47" i="1"/>
  <c r="AK11" i="1"/>
  <c r="B13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B112" i="3"/>
  <c r="AB113" i="3"/>
  <c r="AB114" i="3"/>
  <c r="AB115" i="3"/>
  <c r="AK28" i="3"/>
  <c r="BJ28" i="3"/>
  <c r="G30" i="4"/>
  <c r="F30" i="4"/>
  <c r="AB112" i="2"/>
  <c r="AB113" i="2"/>
  <c r="AB114" i="2"/>
  <c r="AB115" i="2"/>
  <c r="AK28" i="2"/>
  <c r="BI28" i="2"/>
  <c r="E30" i="4"/>
  <c r="D30" i="4"/>
  <c r="AB112" i="1"/>
  <c r="AB113" i="1"/>
  <c r="AB114" i="1"/>
  <c r="AB115" i="1"/>
  <c r="AK28" i="1"/>
  <c r="BK28" i="1"/>
  <c r="C30" i="4"/>
  <c r="B30" i="4"/>
  <c r="AB108" i="3"/>
  <c r="AB109" i="3"/>
  <c r="AB110" i="3"/>
  <c r="AB111" i="3"/>
  <c r="AK27" i="3"/>
  <c r="BJ27" i="3"/>
  <c r="G29" i="4"/>
  <c r="F29" i="4"/>
  <c r="AB108" i="2"/>
  <c r="AB109" i="2"/>
  <c r="AB110" i="2"/>
  <c r="AB111" i="2"/>
  <c r="AK27" i="2"/>
  <c r="BI27" i="2"/>
  <c r="E29" i="4"/>
  <c r="D29" i="4"/>
  <c r="AB108" i="1"/>
  <c r="AB109" i="1"/>
  <c r="AB110" i="1"/>
  <c r="AB111" i="1"/>
  <c r="AK27" i="1"/>
  <c r="BK27" i="1"/>
  <c r="C29" i="4"/>
  <c r="B29" i="4"/>
  <c r="AB104" i="3"/>
  <c r="AB105" i="3"/>
  <c r="AB106" i="3"/>
  <c r="AB107" i="3"/>
  <c r="AK26" i="3"/>
  <c r="BJ26" i="3"/>
  <c r="G28" i="4"/>
  <c r="F28" i="4"/>
  <c r="AB104" i="2"/>
  <c r="AB105" i="2"/>
  <c r="AB106" i="2"/>
  <c r="AB107" i="2"/>
  <c r="AK26" i="2"/>
  <c r="BI26" i="2"/>
  <c r="E28" i="4"/>
  <c r="D28" i="4"/>
  <c r="AB104" i="1"/>
  <c r="AB105" i="1"/>
  <c r="AB106" i="1"/>
  <c r="AB107" i="1"/>
  <c r="AK26" i="1"/>
  <c r="BK26" i="1"/>
  <c r="C28" i="4"/>
  <c r="B28" i="4"/>
  <c r="AB100" i="3"/>
  <c r="AB101" i="3"/>
  <c r="AB102" i="3"/>
  <c r="AB103" i="3"/>
  <c r="AK25" i="3"/>
  <c r="BJ25" i="3"/>
  <c r="G27" i="4"/>
  <c r="F27" i="4"/>
  <c r="AB100" i="2"/>
  <c r="AB101" i="2"/>
  <c r="AB102" i="2"/>
  <c r="AB103" i="2"/>
  <c r="AK25" i="2"/>
  <c r="BI25" i="2"/>
  <c r="E27" i="4"/>
  <c r="D27" i="4"/>
  <c r="AB100" i="1"/>
  <c r="AB101" i="1"/>
  <c r="AB102" i="1"/>
  <c r="AB103" i="1"/>
  <c r="AK25" i="1"/>
  <c r="BK25" i="1"/>
  <c r="C27" i="4"/>
  <c r="B27" i="4"/>
  <c r="AB96" i="3"/>
  <c r="AB97" i="3"/>
  <c r="AB98" i="3"/>
  <c r="AB99" i="3"/>
  <c r="AK24" i="3"/>
  <c r="BJ24" i="3"/>
  <c r="G26" i="4"/>
  <c r="F26" i="4"/>
  <c r="AB96" i="2"/>
  <c r="AB97" i="2"/>
  <c r="AB98" i="2"/>
  <c r="AB99" i="2"/>
  <c r="AK24" i="2"/>
  <c r="BI24" i="2"/>
  <c r="E26" i="4"/>
  <c r="D26" i="4"/>
  <c r="AB96" i="1"/>
  <c r="AB97" i="1"/>
  <c r="AB98" i="1"/>
  <c r="AB99" i="1"/>
  <c r="AK24" i="1"/>
  <c r="BK24" i="1"/>
  <c r="C26" i="4"/>
  <c r="B26" i="4"/>
  <c r="AB92" i="3"/>
  <c r="AB93" i="3"/>
  <c r="AB94" i="3"/>
  <c r="AB95" i="3"/>
  <c r="AK23" i="3"/>
  <c r="BJ23" i="3"/>
  <c r="G25" i="4"/>
  <c r="F25" i="4"/>
  <c r="AB92" i="2"/>
  <c r="AB93" i="2"/>
  <c r="AB94" i="2"/>
  <c r="AB95" i="2"/>
  <c r="AK23" i="2"/>
  <c r="BI23" i="2"/>
  <c r="E25" i="4"/>
  <c r="D25" i="4"/>
  <c r="AB92" i="1"/>
  <c r="AB93" i="1"/>
  <c r="AB94" i="1"/>
  <c r="AB95" i="1"/>
  <c r="AK23" i="1"/>
  <c r="BK23" i="1"/>
  <c r="C25" i="4"/>
  <c r="B25" i="4"/>
  <c r="AB88" i="3"/>
  <c r="AB89" i="3"/>
  <c r="AB90" i="3"/>
  <c r="AB91" i="3"/>
  <c r="AK22" i="3"/>
  <c r="BJ22" i="3"/>
  <c r="G24" i="4"/>
  <c r="F24" i="4"/>
  <c r="AB88" i="2"/>
  <c r="AB89" i="2"/>
  <c r="AB90" i="2"/>
  <c r="AB91" i="2"/>
  <c r="AK22" i="2"/>
  <c r="BI22" i="2"/>
  <c r="E24" i="4"/>
  <c r="D24" i="4"/>
  <c r="AB88" i="1"/>
  <c r="AB89" i="1"/>
  <c r="AB90" i="1"/>
  <c r="AB91" i="1"/>
  <c r="AK22" i="1"/>
  <c r="BK22" i="1"/>
  <c r="C24" i="4"/>
  <c r="B24" i="4"/>
  <c r="AB84" i="3"/>
  <c r="AB85" i="3"/>
  <c r="AB86" i="3"/>
  <c r="AB87" i="3"/>
  <c r="AK21" i="3"/>
  <c r="BJ21" i="3"/>
  <c r="G23" i="4"/>
  <c r="F23" i="4"/>
  <c r="AB84" i="2"/>
  <c r="AB85" i="2"/>
  <c r="AB86" i="2"/>
  <c r="AB87" i="2"/>
  <c r="AK21" i="2"/>
  <c r="BI21" i="2"/>
  <c r="E23" i="4"/>
  <c r="D23" i="4"/>
  <c r="AB84" i="1"/>
  <c r="AB85" i="1"/>
  <c r="AB86" i="1"/>
  <c r="AB87" i="1"/>
  <c r="AK21" i="1"/>
  <c r="BK21" i="1"/>
  <c r="C23" i="4"/>
  <c r="B23" i="4"/>
  <c r="AB80" i="3"/>
  <c r="AB81" i="3"/>
  <c r="AB82" i="3"/>
  <c r="AB83" i="3"/>
  <c r="AK20" i="3"/>
  <c r="BJ20" i="3"/>
  <c r="G22" i="4"/>
  <c r="F22" i="4"/>
  <c r="AB80" i="2"/>
  <c r="AB81" i="2"/>
  <c r="AB82" i="2"/>
  <c r="AB83" i="2"/>
  <c r="AK20" i="2"/>
  <c r="BI20" i="2"/>
  <c r="E22" i="4"/>
  <c r="D22" i="4"/>
  <c r="AB80" i="1"/>
  <c r="AB81" i="1"/>
  <c r="AB82" i="1"/>
  <c r="AB83" i="1"/>
  <c r="AK20" i="1"/>
  <c r="BK20" i="1"/>
  <c r="C22" i="4"/>
  <c r="B22" i="4"/>
  <c r="AB76" i="3"/>
  <c r="AB77" i="3"/>
  <c r="AB78" i="3"/>
  <c r="AB79" i="3"/>
  <c r="AK19" i="3"/>
  <c r="BJ19" i="3"/>
  <c r="G21" i="4"/>
  <c r="F21" i="4"/>
  <c r="AB76" i="2"/>
  <c r="AB77" i="2"/>
  <c r="AB78" i="2"/>
  <c r="AB79" i="2"/>
  <c r="AK19" i="2"/>
  <c r="BI19" i="2"/>
  <c r="E21" i="4"/>
  <c r="D21" i="4"/>
  <c r="AB76" i="1"/>
  <c r="AB77" i="1"/>
  <c r="AB78" i="1"/>
  <c r="AB79" i="1"/>
  <c r="AK19" i="1"/>
  <c r="BK19" i="1"/>
  <c r="C21" i="4"/>
  <c r="B21" i="4"/>
  <c r="AB72" i="3"/>
  <c r="AB73" i="3"/>
  <c r="AB74" i="3"/>
  <c r="AB75" i="3"/>
  <c r="AK18" i="3"/>
  <c r="BJ18" i="3"/>
  <c r="G20" i="4"/>
  <c r="F20" i="4"/>
  <c r="AB72" i="2"/>
  <c r="AB73" i="2"/>
  <c r="AB74" i="2"/>
  <c r="AB75" i="2"/>
  <c r="AK18" i="2"/>
  <c r="BI18" i="2"/>
  <c r="E20" i="4"/>
  <c r="D20" i="4"/>
  <c r="AB72" i="1"/>
  <c r="AB73" i="1"/>
  <c r="AB74" i="1"/>
  <c r="AB75" i="1"/>
  <c r="AK18" i="1"/>
  <c r="BK18" i="1"/>
  <c r="C20" i="4"/>
  <c r="B20" i="4"/>
  <c r="AB68" i="3"/>
  <c r="AB69" i="3"/>
  <c r="AB70" i="3"/>
  <c r="AB71" i="3"/>
  <c r="AK17" i="3"/>
  <c r="BJ17" i="3"/>
  <c r="G19" i="4"/>
  <c r="F19" i="4"/>
  <c r="AB68" i="2"/>
  <c r="AB69" i="2"/>
  <c r="AB70" i="2"/>
  <c r="AB71" i="2"/>
  <c r="AK17" i="2"/>
  <c r="BI17" i="2"/>
  <c r="E19" i="4"/>
  <c r="D19" i="4"/>
  <c r="AB68" i="1"/>
  <c r="AB69" i="1"/>
  <c r="AB70" i="1"/>
  <c r="AB71" i="1"/>
  <c r="AK17" i="1"/>
  <c r="BK17" i="1"/>
  <c r="C19" i="4"/>
  <c r="B19" i="4"/>
  <c r="AB64" i="3"/>
  <c r="AB65" i="3"/>
  <c r="AB66" i="3"/>
  <c r="AB67" i="3"/>
  <c r="AK16" i="3"/>
  <c r="BJ16" i="3"/>
  <c r="G18" i="4"/>
  <c r="F18" i="4"/>
  <c r="AB64" i="2"/>
  <c r="AB65" i="2"/>
  <c r="AB66" i="2"/>
  <c r="AB67" i="2"/>
  <c r="AK16" i="2"/>
  <c r="BI16" i="2"/>
  <c r="E18" i="4"/>
  <c r="D18" i="4"/>
  <c r="AB64" i="1"/>
  <c r="AB65" i="1"/>
  <c r="AB66" i="1"/>
  <c r="AB67" i="1"/>
  <c r="AK16" i="1"/>
  <c r="BK16" i="1"/>
  <c r="C18" i="4"/>
  <c r="B18" i="4"/>
  <c r="AB60" i="3"/>
  <c r="AB61" i="3"/>
  <c r="AB62" i="3"/>
  <c r="AB63" i="3"/>
  <c r="AK15" i="3"/>
  <c r="BJ15" i="3"/>
  <c r="G17" i="4"/>
  <c r="F17" i="4"/>
  <c r="AB60" i="2"/>
  <c r="AB61" i="2"/>
  <c r="AB62" i="2"/>
  <c r="AB63" i="2"/>
  <c r="AK15" i="2"/>
  <c r="BI15" i="2"/>
  <c r="E17" i="4"/>
  <c r="D17" i="4"/>
  <c r="AB60" i="1"/>
  <c r="AB61" i="1"/>
  <c r="AB62" i="1"/>
  <c r="AB63" i="1"/>
  <c r="AK15" i="1"/>
  <c r="BK15" i="1"/>
  <c r="C17" i="4"/>
  <c r="B17" i="4"/>
  <c r="AB56" i="3"/>
  <c r="AB57" i="3"/>
  <c r="AB58" i="3"/>
  <c r="AB59" i="3"/>
  <c r="AK14" i="3"/>
  <c r="BJ14" i="3"/>
  <c r="G16" i="4"/>
  <c r="F16" i="4"/>
  <c r="AB56" i="2"/>
  <c r="AB57" i="2"/>
  <c r="AB58" i="2"/>
  <c r="AB59" i="2"/>
  <c r="AK14" i="2"/>
  <c r="BI14" i="2"/>
  <c r="E16" i="4"/>
  <c r="D16" i="4"/>
  <c r="AB56" i="1"/>
  <c r="AB57" i="1"/>
  <c r="AB58" i="1"/>
  <c r="AB59" i="1"/>
  <c r="AK14" i="1"/>
  <c r="BK14" i="1"/>
  <c r="C16" i="4"/>
  <c r="B16" i="4"/>
  <c r="AB52" i="3"/>
  <c r="AB53" i="3"/>
  <c r="AB54" i="3"/>
  <c r="AB55" i="3"/>
  <c r="AK13" i="3"/>
  <c r="BJ13" i="3"/>
  <c r="G15" i="4"/>
  <c r="F15" i="4"/>
  <c r="AB52" i="2"/>
  <c r="AB53" i="2"/>
  <c r="AB54" i="2"/>
  <c r="AB55" i="2"/>
  <c r="AK13" i="2"/>
  <c r="BI13" i="2"/>
  <c r="E15" i="4"/>
  <c r="D15" i="4"/>
  <c r="AB52" i="1"/>
  <c r="AB53" i="1"/>
  <c r="AB54" i="1"/>
  <c r="AB55" i="1"/>
  <c r="AK13" i="1"/>
  <c r="BK13" i="1"/>
  <c r="C15" i="4"/>
  <c r="B15" i="4"/>
  <c r="AB48" i="3"/>
  <c r="AB49" i="3"/>
  <c r="AB50" i="3"/>
  <c r="AB51" i="3"/>
  <c r="AK12" i="3"/>
  <c r="BJ12" i="3"/>
  <c r="G14" i="4"/>
  <c r="F14" i="4"/>
  <c r="AB48" i="2"/>
  <c r="AB49" i="2"/>
  <c r="AB50" i="2"/>
  <c r="AB51" i="2"/>
  <c r="AK12" i="2"/>
  <c r="BI12" i="2"/>
  <c r="E14" i="4"/>
  <c r="D14" i="4"/>
  <c r="AB48" i="1"/>
  <c r="AB49" i="1"/>
  <c r="AB50" i="1"/>
  <c r="AB51" i="1"/>
  <c r="AK12" i="1"/>
  <c r="BK12" i="1"/>
  <c r="C14" i="4"/>
  <c r="B14" i="4"/>
  <c r="BJ11" i="3"/>
  <c r="G13" i="4"/>
  <c r="BI11" i="2"/>
  <c r="E13" i="4"/>
  <c r="BK11" i="1"/>
  <c r="C13" i="4"/>
  <c r="AB40" i="3"/>
  <c r="AB41" i="3"/>
  <c r="AB42" i="3"/>
  <c r="AB43" i="3"/>
  <c r="AK10" i="3"/>
  <c r="BJ10" i="3"/>
  <c r="G12" i="4"/>
  <c r="F12" i="4"/>
  <c r="AB40" i="2"/>
  <c r="AB41" i="2"/>
  <c r="AB42" i="2"/>
  <c r="AB43" i="2"/>
  <c r="AK10" i="2"/>
  <c r="BI10" i="2"/>
  <c r="E12" i="4"/>
  <c r="D12" i="4"/>
  <c r="AB40" i="1"/>
  <c r="AB41" i="1"/>
  <c r="AB42" i="1"/>
  <c r="AB43" i="1"/>
  <c r="AF40" i="1"/>
  <c r="AF41" i="1"/>
  <c r="AK10" i="1"/>
  <c r="BJ10" i="1"/>
  <c r="BK10" i="1"/>
  <c r="C12" i="4"/>
  <c r="B12" i="4"/>
  <c r="AB36" i="3"/>
  <c r="AB37" i="3"/>
  <c r="AB38" i="3"/>
  <c r="AB39" i="3"/>
  <c r="AK9" i="3"/>
  <c r="BJ9" i="3"/>
  <c r="G11" i="4"/>
  <c r="F11" i="4"/>
  <c r="AB36" i="2"/>
  <c r="AB37" i="2"/>
  <c r="AB38" i="2"/>
  <c r="AB39" i="2"/>
  <c r="AK9" i="2"/>
  <c r="BI9" i="2"/>
  <c r="E11" i="4"/>
  <c r="D11" i="4"/>
  <c r="AB36" i="1"/>
  <c r="AB37" i="1"/>
  <c r="AB38" i="1"/>
  <c r="AB39" i="1"/>
  <c r="AF36" i="1"/>
  <c r="AF37" i="1"/>
  <c r="AK9" i="1"/>
  <c r="BJ9" i="1"/>
  <c r="BK9" i="1"/>
  <c r="C11" i="4"/>
  <c r="B11" i="4"/>
  <c r="AB32" i="3"/>
  <c r="AB33" i="3"/>
  <c r="AB34" i="3"/>
  <c r="AB35" i="3"/>
  <c r="AK8" i="3"/>
  <c r="BJ8" i="3"/>
  <c r="G10" i="4"/>
  <c r="F10" i="4"/>
  <c r="AB32" i="2"/>
  <c r="AB33" i="2"/>
  <c r="AB34" i="2"/>
  <c r="AB35" i="2"/>
  <c r="AK8" i="2"/>
  <c r="BI8" i="2"/>
  <c r="E10" i="4"/>
  <c r="D10" i="4"/>
  <c r="AB32" i="1"/>
  <c r="AB33" i="1"/>
  <c r="AB34" i="1"/>
  <c r="AB35" i="1"/>
  <c r="AF32" i="1"/>
  <c r="AF33" i="1"/>
  <c r="AK8" i="1"/>
  <c r="BJ8" i="1"/>
  <c r="BK8" i="1"/>
  <c r="C10" i="4"/>
  <c r="B10" i="4"/>
  <c r="AB28" i="3"/>
  <c r="AB29" i="3"/>
  <c r="AB30" i="3"/>
  <c r="AB31" i="3"/>
  <c r="AK7" i="3"/>
  <c r="BJ7" i="3"/>
  <c r="G9" i="4"/>
  <c r="F9" i="4"/>
  <c r="AB28" i="2"/>
  <c r="AB29" i="2"/>
  <c r="AB30" i="2"/>
  <c r="AB31" i="2"/>
  <c r="AK7" i="2"/>
  <c r="BI7" i="2"/>
  <c r="E9" i="4"/>
  <c r="D9" i="4"/>
  <c r="AB28" i="1"/>
  <c r="AB29" i="1"/>
  <c r="AB30" i="1"/>
  <c r="AB31" i="1"/>
  <c r="AF30" i="1"/>
  <c r="AK7" i="1"/>
  <c r="BJ7" i="1"/>
  <c r="BK7" i="1"/>
  <c r="C9" i="4"/>
  <c r="B9" i="4"/>
  <c r="AB24" i="3"/>
  <c r="AB25" i="3"/>
  <c r="AB26" i="3"/>
  <c r="AB27" i="3"/>
  <c r="AK6" i="3"/>
  <c r="BJ6" i="3"/>
  <c r="G8" i="4"/>
  <c r="F8" i="4"/>
  <c r="AB24" i="2"/>
  <c r="AB25" i="2"/>
  <c r="AB26" i="2"/>
  <c r="AB27" i="2"/>
  <c r="AK6" i="2"/>
  <c r="BI6" i="2"/>
  <c r="E8" i="4"/>
  <c r="D8" i="4"/>
  <c r="AB24" i="1"/>
  <c r="AB25" i="1"/>
  <c r="AB26" i="1"/>
  <c r="AB27" i="1"/>
  <c r="AK6" i="1"/>
  <c r="BK6" i="1"/>
  <c r="C8" i="4"/>
  <c r="B8" i="4"/>
  <c r="AB20" i="3"/>
  <c r="AB21" i="3"/>
  <c r="AB22" i="3"/>
  <c r="AB23" i="3"/>
  <c r="AK5" i="3"/>
  <c r="BJ5" i="3"/>
  <c r="G7" i="4"/>
  <c r="F7" i="4"/>
  <c r="AB20" i="2"/>
  <c r="AB21" i="2"/>
  <c r="AB22" i="2"/>
  <c r="AB23" i="2"/>
  <c r="AK5" i="2"/>
  <c r="BI5" i="2"/>
  <c r="E7" i="4"/>
  <c r="D7" i="4"/>
  <c r="AB20" i="1"/>
  <c r="AB21" i="1"/>
  <c r="AB22" i="1"/>
  <c r="AB23" i="1"/>
  <c r="AF20" i="1"/>
  <c r="AF21" i="1"/>
  <c r="AF22" i="1"/>
  <c r="AF23" i="1"/>
  <c r="AK5" i="1"/>
  <c r="BJ5" i="1"/>
  <c r="BK5" i="1"/>
  <c r="C7" i="4"/>
  <c r="B7" i="4"/>
  <c r="AB16" i="3"/>
  <c r="AB17" i="3"/>
  <c r="AB18" i="3"/>
  <c r="AB19" i="3"/>
  <c r="AK4" i="3"/>
  <c r="BJ4" i="3"/>
  <c r="G6" i="4"/>
  <c r="F6" i="4"/>
  <c r="AB16" i="2"/>
  <c r="AB17" i="2"/>
  <c r="AB18" i="2"/>
  <c r="AB19" i="2"/>
  <c r="AK4" i="2"/>
  <c r="BI4" i="2"/>
  <c r="E6" i="4"/>
  <c r="D6" i="4"/>
  <c r="AB16" i="1"/>
  <c r="AB17" i="1"/>
  <c r="AB18" i="1"/>
  <c r="AB19" i="1"/>
  <c r="AF16" i="1"/>
  <c r="AF17" i="1"/>
  <c r="AF18" i="1"/>
  <c r="AF19" i="1"/>
  <c r="AK4" i="1"/>
  <c r="BJ4" i="1"/>
  <c r="BK4" i="1"/>
  <c r="C6" i="4"/>
  <c r="B6" i="4"/>
  <c r="AA3" i="3"/>
  <c r="AA4" i="3"/>
  <c r="AA5" i="3"/>
  <c r="AA6" i="3"/>
  <c r="BJ3" i="3"/>
  <c r="G5" i="4"/>
  <c r="F5" i="4"/>
  <c r="AA3" i="2"/>
  <c r="AA4" i="2"/>
  <c r="AA5" i="2"/>
  <c r="AA6" i="2"/>
  <c r="BI3" i="2"/>
  <c r="E5" i="4"/>
  <c r="D5" i="4"/>
  <c r="AA3" i="1"/>
  <c r="AA4" i="1"/>
  <c r="AA5" i="1"/>
  <c r="AA6" i="1"/>
  <c r="AF3" i="1"/>
  <c r="AF4" i="1"/>
  <c r="AF5" i="1"/>
  <c r="AF6" i="1"/>
  <c r="BJ3" i="1"/>
  <c r="BK3" i="1"/>
  <c r="C5" i="4"/>
  <c r="B5" i="4"/>
  <c r="BD117" i="3"/>
  <c r="AI119" i="3"/>
  <c r="Z1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BD116" i="3"/>
  <c r="AI118" i="3"/>
  <c r="Z1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BD115" i="3"/>
  <c r="AI117" i="3"/>
  <c r="Z1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BD114" i="3"/>
  <c r="AI116" i="3"/>
  <c r="Z1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BD113" i="3"/>
  <c r="AI115" i="3"/>
  <c r="Z115" i="3"/>
  <c r="BD112" i="3"/>
  <c r="AI114" i="3"/>
  <c r="Z114" i="3"/>
  <c r="BD111" i="3"/>
  <c r="AI113" i="3"/>
  <c r="Z113" i="3"/>
  <c r="BD110" i="3"/>
  <c r="AI112" i="3"/>
  <c r="Z112" i="3"/>
  <c r="BD109" i="3"/>
  <c r="AI111" i="3"/>
  <c r="Z111" i="3"/>
  <c r="BD108" i="3"/>
  <c r="AI110" i="3"/>
  <c r="Z110" i="3"/>
  <c r="BD107" i="3"/>
  <c r="AI109" i="3"/>
  <c r="Z109" i="3"/>
  <c r="BD106" i="3"/>
  <c r="AI108" i="3"/>
  <c r="Z108" i="3"/>
  <c r="BD105" i="3"/>
  <c r="AI107" i="3"/>
  <c r="Z107" i="3"/>
  <c r="BD104" i="3"/>
  <c r="AI106" i="3"/>
  <c r="Z106" i="3"/>
  <c r="BD103" i="3"/>
  <c r="AI105" i="3"/>
  <c r="Z105" i="3"/>
  <c r="BD102" i="3"/>
  <c r="AI104" i="3"/>
  <c r="Z104" i="3"/>
  <c r="BD101" i="3"/>
  <c r="AI103" i="3"/>
  <c r="Z103" i="3"/>
  <c r="BD100" i="3"/>
  <c r="AI102" i="3"/>
  <c r="Z102" i="3"/>
  <c r="BD99" i="3"/>
  <c r="AI101" i="3"/>
  <c r="Z101" i="3"/>
  <c r="BD98" i="3"/>
  <c r="AI100" i="3"/>
  <c r="Z100" i="3"/>
  <c r="BD97" i="3"/>
  <c r="AI99" i="3"/>
  <c r="Z99" i="3"/>
  <c r="BD96" i="3"/>
  <c r="AI98" i="3"/>
  <c r="Z98" i="3"/>
  <c r="BD95" i="3"/>
  <c r="AI97" i="3"/>
  <c r="Z97" i="3"/>
  <c r="BD94" i="3"/>
  <c r="AI96" i="3"/>
  <c r="Z96" i="3"/>
  <c r="BD93" i="3"/>
  <c r="AI95" i="3"/>
  <c r="Z95" i="3"/>
  <c r="BD92" i="3"/>
  <c r="AI94" i="3"/>
  <c r="Z94" i="3"/>
  <c r="BD91" i="3"/>
  <c r="AI93" i="3"/>
  <c r="Z93" i="3"/>
  <c r="BD90" i="3"/>
  <c r="AI92" i="3"/>
  <c r="Z92" i="3"/>
  <c r="BD89" i="3"/>
  <c r="AI91" i="3"/>
  <c r="Z91" i="3"/>
  <c r="BD88" i="3"/>
  <c r="AI90" i="3"/>
  <c r="Z90" i="3"/>
  <c r="BD87" i="3"/>
  <c r="AI89" i="3"/>
  <c r="Z89" i="3"/>
  <c r="BD86" i="3"/>
  <c r="AI88" i="3"/>
  <c r="Z88" i="3"/>
  <c r="BD85" i="3"/>
  <c r="AI87" i="3"/>
  <c r="Z87" i="3"/>
  <c r="BD84" i="3"/>
  <c r="AI86" i="3"/>
  <c r="Z86" i="3"/>
  <c r="BD83" i="3"/>
  <c r="AI85" i="3"/>
  <c r="Z85" i="3"/>
  <c r="BD82" i="3"/>
  <c r="AI84" i="3"/>
  <c r="Z84" i="3"/>
  <c r="BD81" i="3"/>
  <c r="AI83" i="3"/>
  <c r="Z83" i="3"/>
  <c r="BD80" i="3"/>
  <c r="AI82" i="3"/>
  <c r="Z82" i="3"/>
  <c r="BD79" i="3"/>
  <c r="AI81" i="3"/>
  <c r="Z81" i="3"/>
  <c r="BD78" i="3"/>
  <c r="AI80" i="3"/>
  <c r="Z80" i="3"/>
  <c r="BD77" i="3"/>
  <c r="AI79" i="3"/>
  <c r="Z79" i="3"/>
  <c r="BD76" i="3"/>
  <c r="AI78" i="3"/>
  <c r="Z78" i="3"/>
  <c r="BD75" i="3"/>
  <c r="AI77" i="3"/>
  <c r="Z77" i="3"/>
  <c r="BD74" i="3"/>
  <c r="AI76" i="3"/>
  <c r="Z76" i="3"/>
  <c r="BD73" i="3"/>
  <c r="AI75" i="3"/>
  <c r="Z75" i="3"/>
  <c r="BD72" i="3"/>
  <c r="AI74" i="3"/>
  <c r="Z74" i="3"/>
  <c r="BD71" i="3"/>
  <c r="AI73" i="3"/>
  <c r="Z73" i="3"/>
  <c r="BD70" i="3"/>
  <c r="AI72" i="3"/>
  <c r="Z72" i="3"/>
  <c r="BD69" i="3"/>
  <c r="AI71" i="3"/>
  <c r="Z71" i="3"/>
  <c r="BD68" i="3"/>
  <c r="AI70" i="3"/>
  <c r="Z70" i="3"/>
  <c r="BD67" i="3"/>
  <c r="AI69" i="3"/>
  <c r="Z69" i="3"/>
  <c r="BD66" i="3"/>
  <c r="AI68" i="3"/>
  <c r="Z68" i="3"/>
  <c r="BD65" i="3"/>
  <c r="AI67" i="3"/>
  <c r="Z67" i="3"/>
  <c r="BD64" i="3"/>
  <c r="AI66" i="3"/>
  <c r="Z66" i="3"/>
  <c r="BD63" i="3"/>
  <c r="AI65" i="3"/>
  <c r="Z65" i="3"/>
  <c r="BD62" i="3"/>
  <c r="AI64" i="3"/>
  <c r="Z64" i="3"/>
  <c r="BD61" i="3"/>
  <c r="AI63" i="3"/>
  <c r="Z63" i="3"/>
  <c r="BD60" i="3"/>
  <c r="AI62" i="3"/>
  <c r="Z62" i="3"/>
  <c r="BD59" i="3"/>
  <c r="AI61" i="3"/>
  <c r="Z61" i="3"/>
  <c r="BD58" i="3"/>
  <c r="AI60" i="3"/>
  <c r="Z60" i="3"/>
  <c r="BD57" i="3"/>
  <c r="AI59" i="3"/>
  <c r="Z59" i="3"/>
  <c r="BD56" i="3"/>
  <c r="AI58" i="3"/>
  <c r="Z58" i="3"/>
  <c r="BD55" i="3"/>
  <c r="AI57" i="3"/>
  <c r="Z57" i="3"/>
  <c r="BD54" i="3"/>
  <c r="AI56" i="3"/>
  <c r="Z56" i="3"/>
  <c r="BD53" i="3"/>
  <c r="AI55" i="3"/>
  <c r="Z55" i="3"/>
  <c r="BD52" i="3"/>
  <c r="AI54" i="3"/>
  <c r="Z54" i="3"/>
  <c r="BD51" i="3"/>
  <c r="AI53" i="3"/>
  <c r="Z53" i="3"/>
  <c r="BD50" i="3"/>
  <c r="AI52" i="3"/>
  <c r="Z52" i="3"/>
  <c r="BD49" i="3"/>
  <c r="AI51" i="3"/>
  <c r="Z51" i="3"/>
  <c r="BD48" i="3"/>
  <c r="AI50" i="3"/>
  <c r="Z50" i="3"/>
  <c r="BD47" i="3"/>
  <c r="AI49" i="3"/>
  <c r="Z49" i="3"/>
  <c r="BD46" i="3"/>
  <c r="AI48" i="3"/>
  <c r="Z48" i="3"/>
  <c r="BD45" i="3"/>
  <c r="AI47" i="3"/>
  <c r="Z47" i="3"/>
  <c r="BD44" i="3"/>
  <c r="AI46" i="3"/>
  <c r="Z46" i="3"/>
  <c r="BD43" i="3"/>
  <c r="AI45" i="3"/>
  <c r="Z45" i="3"/>
  <c r="BD42" i="3"/>
  <c r="AI44" i="3"/>
  <c r="Z44" i="3"/>
  <c r="BD41" i="3"/>
  <c r="AI43" i="3"/>
  <c r="Z43" i="3"/>
  <c r="BD40" i="3"/>
  <c r="AI42" i="3"/>
  <c r="Z42" i="3"/>
  <c r="BD39" i="3"/>
  <c r="AI41" i="3"/>
  <c r="Z41" i="3"/>
  <c r="BD38" i="3"/>
  <c r="AI40" i="3"/>
  <c r="Z40" i="3"/>
  <c r="BD37" i="3"/>
  <c r="AI39" i="3"/>
  <c r="Z39" i="3"/>
  <c r="BD36" i="3"/>
  <c r="AI38" i="3"/>
  <c r="Z38" i="3"/>
  <c r="BD35" i="3"/>
  <c r="AI37" i="3"/>
  <c r="Z37" i="3"/>
  <c r="BD34" i="3"/>
  <c r="AI36" i="3"/>
  <c r="Z36" i="3"/>
  <c r="BD33" i="3"/>
  <c r="AI35" i="3"/>
  <c r="Z35" i="3"/>
  <c r="BD32" i="3"/>
  <c r="AI34" i="3"/>
  <c r="Z34" i="3"/>
  <c r="C28" i="3"/>
  <c r="C29" i="3"/>
  <c r="C30" i="3"/>
  <c r="C31" i="3"/>
  <c r="C34" i="3"/>
  <c r="BD31" i="3"/>
  <c r="AI33" i="3"/>
  <c r="Z33" i="3"/>
  <c r="BD30" i="3"/>
  <c r="AN7" i="3"/>
  <c r="AP7" i="3"/>
  <c r="AN8" i="3"/>
  <c r="AO7" i="3"/>
  <c r="AO8" i="3"/>
  <c r="AQ8" i="3"/>
  <c r="AN9" i="3"/>
  <c r="AQ9" i="3"/>
  <c r="AN10" i="3"/>
  <c r="AQ10" i="3"/>
  <c r="AN11" i="3"/>
  <c r="AQ11" i="3"/>
  <c r="AN12" i="3"/>
  <c r="AQ12" i="3"/>
  <c r="AN13" i="3"/>
  <c r="AQ13" i="3"/>
  <c r="AN14" i="3"/>
  <c r="AQ14" i="3"/>
  <c r="AN15" i="3"/>
  <c r="AQ15" i="3"/>
  <c r="AN16" i="3"/>
  <c r="AQ16" i="3"/>
  <c r="AN17" i="3"/>
  <c r="AQ17" i="3"/>
  <c r="AN18" i="3"/>
  <c r="AQ18" i="3"/>
  <c r="AN19" i="3"/>
  <c r="AQ19" i="3"/>
  <c r="AN20" i="3"/>
  <c r="AQ20" i="3"/>
  <c r="AN21" i="3"/>
  <c r="AQ21" i="3"/>
  <c r="AN22" i="3"/>
  <c r="AQ22" i="3"/>
  <c r="AN23" i="3"/>
  <c r="AQ23" i="3"/>
  <c r="AN24" i="3"/>
  <c r="AQ24" i="3"/>
  <c r="AN25" i="3"/>
  <c r="AQ25" i="3"/>
  <c r="AN26" i="3"/>
  <c r="AQ26" i="3"/>
  <c r="AN27" i="3"/>
  <c r="AQ27" i="3"/>
  <c r="AN28" i="3"/>
  <c r="AQ28" i="3"/>
  <c r="AN29" i="3"/>
  <c r="AQ29" i="3"/>
  <c r="AQ6" i="3"/>
  <c r="AQ30" i="3"/>
  <c r="AI32" i="3"/>
  <c r="Z32" i="3"/>
  <c r="BG29" i="3"/>
  <c r="BF29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D29" i="3"/>
  <c r="AS29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R29" i="3"/>
  <c r="AM29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I31" i="3"/>
  <c r="Z31" i="3"/>
  <c r="BG28" i="3"/>
  <c r="BF28" i="3"/>
  <c r="BD28" i="3"/>
  <c r="AS28" i="3"/>
  <c r="AR28" i="3"/>
  <c r="AM28" i="3"/>
  <c r="AI30" i="3"/>
  <c r="Z30" i="3"/>
  <c r="BG27" i="3"/>
  <c r="BF27" i="3"/>
  <c r="BD27" i="3"/>
  <c r="AS27" i="3"/>
  <c r="AR27" i="3"/>
  <c r="AM27" i="3"/>
  <c r="AI29" i="3"/>
  <c r="Z29" i="3"/>
  <c r="BG26" i="3"/>
  <c r="BF26" i="3"/>
  <c r="BD26" i="3"/>
  <c r="AS26" i="3"/>
  <c r="AR26" i="3"/>
  <c r="AM26" i="3"/>
  <c r="AI28" i="3"/>
  <c r="Z28" i="3"/>
  <c r="BG25" i="3"/>
  <c r="BF25" i="3"/>
  <c r="BD25" i="3"/>
  <c r="AZ27" i="3"/>
  <c r="AX27" i="3"/>
  <c r="AS25" i="3"/>
  <c r="AR25" i="3"/>
  <c r="AM25" i="3"/>
  <c r="AI27" i="3"/>
  <c r="Z27" i="3"/>
  <c r="BG24" i="3"/>
  <c r="BF24" i="3"/>
  <c r="BD24" i="3"/>
  <c r="AZ26" i="3"/>
  <c r="AX26" i="3"/>
  <c r="AS24" i="3"/>
  <c r="AR24" i="3"/>
  <c r="AM24" i="3"/>
  <c r="AI26" i="3"/>
  <c r="Z26" i="3"/>
  <c r="BG23" i="3"/>
  <c r="BF23" i="3"/>
  <c r="BD23" i="3"/>
  <c r="AZ25" i="3"/>
  <c r="AX25" i="3"/>
  <c r="AS23" i="3"/>
  <c r="AR23" i="3"/>
  <c r="AM23" i="3"/>
  <c r="AI25" i="3"/>
  <c r="Z25" i="3"/>
  <c r="BG22" i="3"/>
  <c r="BF22" i="3"/>
  <c r="BD22" i="3"/>
  <c r="AZ24" i="3"/>
  <c r="AX24" i="3"/>
  <c r="AS22" i="3"/>
  <c r="AR22" i="3"/>
  <c r="AM22" i="3"/>
  <c r="AI24" i="3"/>
  <c r="Z24" i="3"/>
  <c r="BG21" i="3"/>
  <c r="BF21" i="3"/>
  <c r="BD21" i="3"/>
  <c r="AZ23" i="3"/>
  <c r="AX23" i="3"/>
  <c r="AS21" i="3"/>
  <c r="AR21" i="3"/>
  <c r="AM21" i="3"/>
  <c r="AI23" i="3"/>
  <c r="Z23" i="3"/>
  <c r="BG20" i="3"/>
  <c r="BF20" i="3"/>
  <c r="BD20" i="3"/>
  <c r="AZ22" i="3"/>
  <c r="AX22" i="3"/>
  <c r="AS20" i="3"/>
  <c r="AR20" i="3"/>
  <c r="AM20" i="3"/>
  <c r="AI22" i="3"/>
  <c r="Z22" i="3"/>
  <c r="BG19" i="3"/>
  <c r="BF19" i="3"/>
  <c r="BD19" i="3"/>
  <c r="AZ21" i="3"/>
  <c r="AX21" i="3"/>
  <c r="AS19" i="3"/>
  <c r="AR19" i="3"/>
  <c r="AM19" i="3"/>
  <c r="AI21" i="3"/>
  <c r="Z21" i="3"/>
  <c r="BG18" i="3"/>
  <c r="BF18" i="3"/>
  <c r="BD18" i="3"/>
  <c r="AZ20" i="3"/>
  <c r="AX20" i="3"/>
  <c r="AS18" i="3"/>
  <c r="AR18" i="3"/>
  <c r="AM18" i="3"/>
  <c r="AI20" i="3"/>
  <c r="Z20" i="3"/>
  <c r="BG17" i="3"/>
  <c r="BF17" i="3"/>
  <c r="BD17" i="3"/>
  <c r="AZ19" i="3"/>
  <c r="AX19" i="3"/>
  <c r="AS17" i="3"/>
  <c r="AR17" i="3"/>
  <c r="AM17" i="3"/>
  <c r="AI19" i="3"/>
  <c r="Z19" i="3"/>
  <c r="BG16" i="3"/>
  <c r="BF16" i="3"/>
  <c r="BD16" i="3"/>
  <c r="AZ18" i="3"/>
  <c r="AX18" i="3"/>
  <c r="AS16" i="3"/>
  <c r="AR16" i="3"/>
  <c r="AM16" i="3"/>
  <c r="AI18" i="3"/>
  <c r="Z18" i="3"/>
  <c r="BG15" i="3"/>
  <c r="BF15" i="3"/>
  <c r="BD15" i="3"/>
  <c r="AZ17" i="3"/>
  <c r="AX17" i="3"/>
  <c r="AS15" i="3"/>
  <c r="AR15" i="3"/>
  <c r="AM15" i="3"/>
  <c r="AI17" i="3"/>
  <c r="Z17" i="3"/>
  <c r="BG14" i="3"/>
  <c r="BF14" i="3"/>
  <c r="BD14" i="3"/>
  <c r="AX16" i="3"/>
  <c r="AS14" i="3"/>
  <c r="AR14" i="3"/>
  <c r="AM14" i="3"/>
  <c r="AI16" i="3"/>
  <c r="Z16" i="3"/>
  <c r="BG13" i="3"/>
  <c r="BF13" i="3"/>
  <c r="BD13" i="3"/>
  <c r="AS13" i="3"/>
  <c r="AR13" i="3"/>
  <c r="AM13" i="3"/>
  <c r="BG12" i="3"/>
  <c r="BF12" i="3"/>
  <c r="BD12" i="3"/>
  <c r="AW12" i="3"/>
  <c r="AS12" i="3"/>
  <c r="AR12" i="3"/>
  <c r="AM12" i="3"/>
  <c r="BG11" i="3"/>
  <c r="BF11" i="3"/>
  <c r="BD11" i="3"/>
  <c r="AW11" i="3"/>
  <c r="AS11" i="3"/>
  <c r="AR11" i="3"/>
  <c r="AM11" i="3"/>
  <c r="BG10" i="3"/>
  <c r="BF10" i="3"/>
  <c r="BD10" i="3"/>
  <c r="AW10" i="3"/>
  <c r="AS10" i="3"/>
  <c r="AR10" i="3"/>
  <c r="AM10" i="3"/>
  <c r="BG9" i="3"/>
  <c r="BF9" i="3"/>
  <c r="BD9" i="3"/>
  <c r="AW9" i="3"/>
  <c r="AS9" i="3"/>
  <c r="AR9" i="3"/>
  <c r="AM9" i="3"/>
  <c r="BG8" i="3"/>
  <c r="BF8" i="3"/>
  <c r="BD8" i="3"/>
  <c r="AW8" i="3"/>
  <c r="AS8" i="3"/>
  <c r="AR8" i="3"/>
  <c r="AA8" i="3"/>
  <c r="Y8" i="3"/>
  <c r="BG7" i="3"/>
  <c r="BF7" i="3"/>
  <c r="BD7" i="3"/>
  <c r="AW7" i="3"/>
  <c r="AQ7" i="3"/>
  <c r="AS7" i="3"/>
  <c r="AR7" i="3"/>
  <c r="AM7" i="3"/>
  <c r="AA7" i="3"/>
  <c r="Y7" i="3"/>
  <c r="BG6" i="3"/>
  <c r="BF6" i="3"/>
  <c r="BD6" i="3"/>
  <c r="AW6" i="3"/>
  <c r="AS6" i="3"/>
  <c r="AR6" i="3"/>
  <c r="AI6" i="3"/>
  <c r="Y6" i="3"/>
  <c r="BG5" i="3"/>
  <c r="BF5" i="3"/>
  <c r="BD5" i="3"/>
  <c r="AW5" i="3"/>
  <c r="AQ5" i="3"/>
  <c r="AS5" i="3"/>
  <c r="AR5" i="3"/>
  <c r="AI5" i="3"/>
  <c r="Y5" i="3"/>
  <c r="BG4" i="3"/>
  <c r="BF4" i="3"/>
  <c r="BD4" i="3"/>
  <c r="AW4" i="3"/>
  <c r="AQ4" i="3"/>
  <c r="AS4" i="3"/>
  <c r="AR4" i="3"/>
  <c r="AI4" i="3"/>
  <c r="Y4" i="3"/>
  <c r="BG3" i="3"/>
  <c r="BF3" i="3"/>
  <c r="BD3" i="3"/>
  <c r="AI3" i="3"/>
  <c r="Y3" i="3"/>
  <c r="BC117" i="2"/>
  <c r="AI119" i="2"/>
  <c r="Z1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A119" i="2"/>
  <c r="BC116" i="2"/>
  <c r="AI118" i="2"/>
  <c r="Z1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A118" i="2"/>
  <c r="BC115" i="2"/>
  <c r="AI117" i="2"/>
  <c r="Z1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BC114" i="2"/>
  <c r="AI116" i="2"/>
  <c r="Z1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BC113" i="2"/>
  <c r="AI115" i="2"/>
  <c r="Z115" i="2"/>
  <c r="BC112" i="2"/>
  <c r="AI114" i="2"/>
  <c r="Z114" i="2"/>
  <c r="BC111" i="2"/>
  <c r="AI113" i="2"/>
  <c r="Z113" i="2"/>
  <c r="BC110" i="2"/>
  <c r="AI112" i="2"/>
  <c r="Z112" i="2"/>
  <c r="BC109" i="2"/>
  <c r="AI111" i="2"/>
  <c r="Z111" i="2"/>
  <c r="BC108" i="2"/>
  <c r="AI110" i="2"/>
  <c r="Z110" i="2"/>
  <c r="BC107" i="2"/>
  <c r="AI109" i="2"/>
  <c r="Z109" i="2"/>
  <c r="BC106" i="2"/>
  <c r="AI108" i="2"/>
  <c r="Z108" i="2"/>
  <c r="BC105" i="2"/>
  <c r="AI107" i="2"/>
  <c r="Z107" i="2"/>
  <c r="BC104" i="2"/>
  <c r="AI106" i="2"/>
  <c r="Z106" i="2"/>
  <c r="BC103" i="2"/>
  <c r="AI105" i="2"/>
  <c r="Z105" i="2"/>
  <c r="BC102" i="2"/>
  <c r="AI104" i="2"/>
  <c r="Z104" i="2"/>
  <c r="BC101" i="2"/>
  <c r="AI103" i="2"/>
  <c r="Z103" i="2"/>
  <c r="BC100" i="2"/>
  <c r="AI102" i="2"/>
  <c r="Z102" i="2"/>
  <c r="BC99" i="2"/>
  <c r="AI101" i="2"/>
  <c r="Z101" i="2"/>
  <c r="BC98" i="2"/>
  <c r="AI100" i="2"/>
  <c r="Z100" i="2"/>
  <c r="BC97" i="2"/>
  <c r="AI99" i="2"/>
  <c r="Z99" i="2"/>
  <c r="BC96" i="2"/>
  <c r="AI98" i="2"/>
  <c r="Z98" i="2"/>
  <c r="BC95" i="2"/>
  <c r="AI97" i="2"/>
  <c r="Z97" i="2"/>
  <c r="BC94" i="2"/>
  <c r="AI96" i="2"/>
  <c r="Z96" i="2"/>
  <c r="BC93" i="2"/>
  <c r="AI95" i="2"/>
  <c r="Z95" i="2"/>
  <c r="BC92" i="2"/>
  <c r="AI94" i="2"/>
  <c r="Z94" i="2"/>
  <c r="BC91" i="2"/>
  <c r="AI93" i="2"/>
  <c r="Z93" i="2"/>
  <c r="BC90" i="2"/>
  <c r="AI92" i="2"/>
  <c r="Z92" i="2"/>
  <c r="BC89" i="2"/>
  <c r="AI91" i="2"/>
  <c r="Z91" i="2"/>
  <c r="BC88" i="2"/>
  <c r="AI90" i="2"/>
  <c r="Z90" i="2"/>
  <c r="BC87" i="2"/>
  <c r="AI89" i="2"/>
  <c r="Z89" i="2"/>
  <c r="BC86" i="2"/>
  <c r="AI88" i="2"/>
  <c r="Z88" i="2"/>
  <c r="BC85" i="2"/>
  <c r="AI87" i="2"/>
  <c r="Z87" i="2"/>
  <c r="BC84" i="2"/>
  <c r="AI86" i="2"/>
  <c r="Z86" i="2"/>
  <c r="BC83" i="2"/>
  <c r="AI85" i="2"/>
  <c r="Z85" i="2"/>
  <c r="BC82" i="2"/>
  <c r="AI84" i="2"/>
  <c r="Z84" i="2"/>
  <c r="BC81" i="2"/>
  <c r="AI83" i="2"/>
  <c r="Z83" i="2"/>
  <c r="BC80" i="2"/>
  <c r="AI82" i="2"/>
  <c r="Z82" i="2"/>
  <c r="BC79" i="2"/>
  <c r="AI81" i="2"/>
  <c r="Z81" i="2"/>
  <c r="BC78" i="2"/>
  <c r="AI80" i="2"/>
  <c r="Z80" i="2"/>
  <c r="BC77" i="2"/>
  <c r="AI79" i="2"/>
  <c r="Z79" i="2"/>
  <c r="BC76" i="2"/>
  <c r="AI78" i="2"/>
  <c r="Z78" i="2"/>
  <c r="BC75" i="2"/>
  <c r="AI77" i="2"/>
  <c r="Z77" i="2"/>
  <c r="BC74" i="2"/>
  <c r="AI76" i="2"/>
  <c r="Z76" i="2"/>
  <c r="BC73" i="2"/>
  <c r="AI75" i="2"/>
  <c r="Z75" i="2"/>
  <c r="BC72" i="2"/>
  <c r="AI74" i="2"/>
  <c r="Z74" i="2"/>
  <c r="BC71" i="2"/>
  <c r="AI73" i="2"/>
  <c r="Z73" i="2"/>
  <c r="BC70" i="2"/>
  <c r="AI72" i="2"/>
  <c r="Z72" i="2"/>
  <c r="BC69" i="2"/>
  <c r="AI71" i="2"/>
  <c r="Z71" i="2"/>
  <c r="BC68" i="2"/>
  <c r="AI70" i="2"/>
  <c r="Z70" i="2"/>
  <c r="BC67" i="2"/>
  <c r="AI69" i="2"/>
  <c r="Z69" i="2"/>
  <c r="BC66" i="2"/>
  <c r="AI68" i="2"/>
  <c r="Z68" i="2"/>
  <c r="BC65" i="2"/>
  <c r="AI67" i="2"/>
  <c r="Z67" i="2"/>
  <c r="BC64" i="2"/>
  <c r="AI66" i="2"/>
  <c r="Z66" i="2"/>
  <c r="BC63" i="2"/>
  <c r="AI65" i="2"/>
  <c r="Z65" i="2"/>
  <c r="BC62" i="2"/>
  <c r="AI64" i="2"/>
  <c r="Z64" i="2"/>
  <c r="BC61" i="2"/>
  <c r="AI63" i="2"/>
  <c r="Z63" i="2"/>
  <c r="BC60" i="2"/>
  <c r="AI62" i="2"/>
  <c r="Z62" i="2"/>
  <c r="BC59" i="2"/>
  <c r="AI61" i="2"/>
  <c r="Z61" i="2"/>
  <c r="BC58" i="2"/>
  <c r="AI60" i="2"/>
  <c r="Z60" i="2"/>
  <c r="BC57" i="2"/>
  <c r="AI59" i="2"/>
  <c r="Z59" i="2"/>
  <c r="BC56" i="2"/>
  <c r="AI58" i="2"/>
  <c r="Z58" i="2"/>
  <c r="BC55" i="2"/>
  <c r="AI57" i="2"/>
  <c r="Z57" i="2"/>
  <c r="BC54" i="2"/>
  <c r="AI56" i="2"/>
  <c r="Z56" i="2"/>
  <c r="BC53" i="2"/>
  <c r="AI55" i="2"/>
  <c r="Z55" i="2"/>
  <c r="BC52" i="2"/>
  <c r="AI54" i="2"/>
  <c r="Z54" i="2"/>
  <c r="BC51" i="2"/>
  <c r="AI53" i="2"/>
  <c r="Z53" i="2"/>
  <c r="BC50" i="2"/>
  <c r="AI52" i="2"/>
  <c r="Z52" i="2"/>
  <c r="BC49" i="2"/>
  <c r="AI51" i="2"/>
  <c r="Z51" i="2"/>
  <c r="BC48" i="2"/>
  <c r="AI50" i="2"/>
  <c r="Z50" i="2"/>
  <c r="BC47" i="2"/>
  <c r="AI49" i="2"/>
  <c r="Z49" i="2"/>
  <c r="BC46" i="2"/>
  <c r="AI48" i="2"/>
  <c r="Z48" i="2"/>
  <c r="BC45" i="2"/>
  <c r="AI47" i="2"/>
  <c r="Z47" i="2"/>
  <c r="BC44" i="2"/>
  <c r="AI46" i="2"/>
  <c r="Z46" i="2"/>
  <c r="BC43" i="2"/>
  <c r="AI45" i="2"/>
  <c r="Z45" i="2"/>
  <c r="BC42" i="2"/>
  <c r="AI44" i="2"/>
  <c r="Z44" i="2"/>
  <c r="BC41" i="2"/>
  <c r="AI43" i="2"/>
  <c r="Z43" i="2"/>
  <c r="BC40" i="2"/>
  <c r="AI42" i="2"/>
  <c r="Z42" i="2"/>
  <c r="BC39" i="2"/>
  <c r="AI41" i="2"/>
  <c r="Z41" i="2"/>
  <c r="BC38" i="2"/>
  <c r="AI40" i="2"/>
  <c r="Z40" i="2"/>
  <c r="BC37" i="2"/>
  <c r="AI39" i="2"/>
  <c r="Z39" i="2"/>
  <c r="BC36" i="2"/>
  <c r="AI38" i="2"/>
  <c r="Z38" i="2"/>
  <c r="BC35" i="2"/>
  <c r="AI37" i="2"/>
  <c r="Z37" i="2"/>
  <c r="BC34" i="2"/>
  <c r="AI36" i="2"/>
  <c r="Z36" i="2"/>
  <c r="BC33" i="2"/>
  <c r="AI35" i="2"/>
  <c r="Z35" i="2"/>
  <c r="BC32" i="2"/>
  <c r="AI34" i="2"/>
  <c r="Z34" i="2"/>
  <c r="C28" i="2"/>
  <c r="C29" i="2"/>
  <c r="C30" i="2"/>
  <c r="C31" i="2"/>
  <c r="C34" i="2"/>
  <c r="BC31" i="2"/>
  <c r="AI33" i="2"/>
  <c r="Z33" i="2"/>
  <c r="BC30" i="2"/>
  <c r="AN9" i="2"/>
  <c r="AQ9" i="2"/>
  <c r="AN10" i="2"/>
  <c r="AQ10" i="2"/>
  <c r="AN11" i="2"/>
  <c r="AQ11" i="2"/>
  <c r="AN12" i="2"/>
  <c r="AQ12" i="2"/>
  <c r="AN13" i="2"/>
  <c r="AQ13" i="2"/>
  <c r="AN14" i="2"/>
  <c r="AQ14" i="2"/>
  <c r="AN15" i="2"/>
  <c r="AQ15" i="2"/>
  <c r="AN16" i="2"/>
  <c r="AQ16" i="2"/>
  <c r="AN17" i="2"/>
  <c r="AQ17" i="2"/>
  <c r="AN18" i="2"/>
  <c r="AQ18" i="2"/>
  <c r="AN19" i="2"/>
  <c r="AQ19" i="2"/>
  <c r="AN20" i="2"/>
  <c r="AQ20" i="2"/>
  <c r="AN21" i="2"/>
  <c r="AQ21" i="2"/>
  <c r="AN22" i="2"/>
  <c r="AQ22" i="2"/>
  <c r="AN23" i="2"/>
  <c r="AQ23" i="2"/>
  <c r="AN24" i="2"/>
  <c r="AQ24" i="2"/>
  <c r="AN25" i="2"/>
  <c r="AQ25" i="2"/>
  <c r="AN26" i="2"/>
  <c r="AQ26" i="2"/>
  <c r="AN27" i="2"/>
  <c r="AQ27" i="2"/>
  <c r="AN28" i="2"/>
  <c r="AQ28" i="2"/>
  <c r="AN29" i="2"/>
  <c r="AQ29" i="2"/>
  <c r="AQ6" i="2"/>
  <c r="AQ30" i="2"/>
  <c r="AI32" i="2"/>
  <c r="Z32" i="2"/>
  <c r="BF29" i="2"/>
  <c r="BE29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C29" i="2"/>
  <c r="AS29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R29" i="2"/>
  <c r="AM29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I31" i="2"/>
  <c r="Z31" i="2"/>
  <c r="BF28" i="2"/>
  <c r="BE28" i="2"/>
  <c r="BC28" i="2"/>
  <c r="AS28" i="2"/>
  <c r="AR28" i="2"/>
  <c r="AM28" i="2"/>
  <c r="AI30" i="2"/>
  <c r="Z30" i="2"/>
  <c r="BF27" i="2"/>
  <c r="BE27" i="2"/>
  <c r="BC27" i="2"/>
  <c r="AS27" i="2"/>
  <c r="AR27" i="2"/>
  <c r="AM27" i="2"/>
  <c r="AI29" i="2"/>
  <c r="Z29" i="2"/>
  <c r="BF26" i="2"/>
  <c r="BE26" i="2"/>
  <c r="BC26" i="2"/>
  <c r="AS26" i="2"/>
  <c r="AR26" i="2"/>
  <c r="AM26" i="2"/>
  <c r="AI28" i="2"/>
  <c r="Z28" i="2"/>
  <c r="BF25" i="2"/>
  <c r="BE25" i="2"/>
  <c r="BC25" i="2"/>
  <c r="AY27" i="2"/>
  <c r="AW27" i="2"/>
  <c r="AS25" i="2"/>
  <c r="AR25" i="2"/>
  <c r="AM25" i="2"/>
  <c r="AI27" i="2"/>
  <c r="Z27" i="2"/>
  <c r="BF24" i="2"/>
  <c r="BE24" i="2"/>
  <c r="BC24" i="2"/>
  <c r="AY26" i="2"/>
  <c r="AW26" i="2"/>
  <c r="AS24" i="2"/>
  <c r="AR24" i="2"/>
  <c r="AM24" i="2"/>
  <c r="AI26" i="2"/>
  <c r="Z26" i="2"/>
  <c r="BF23" i="2"/>
  <c r="BE23" i="2"/>
  <c r="BC23" i="2"/>
  <c r="AY25" i="2"/>
  <c r="AW25" i="2"/>
  <c r="AS23" i="2"/>
  <c r="AR23" i="2"/>
  <c r="AM23" i="2"/>
  <c r="AI25" i="2"/>
  <c r="Z25" i="2"/>
  <c r="BF22" i="2"/>
  <c r="BE22" i="2"/>
  <c r="BC22" i="2"/>
  <c r="AY24" i="2"/>
  <c r="AW24" i="2"/>
  <c r="AS22" i="2"/>
  <c r="AR22" i="2"/>
  <c r="AM22" i="2"/>
  <c r="AI24" i="2"/>
  <c r="Z24" i="2"/>
  <c r="BF21" i="2"/>
  <c r="BE21" i="2"/>
  <c r="BC21" i="2"/>
  <c r="AY23" i="2"/>
  <c r="AW23" i="2"/>
  <c r="AS21" i="2"/>
  <c r="AR21" i="2"/>
  <c r="AM21" i="2"/>
  <c r="AI23" i="2"/>
  <c r="Z23" i="2"/>
  <c r="BF20" i="2"/>
  <c r="BE20" i="2"/>
  <c r="BC20" i="2"/>
  <c r="AY22" i="2"/>
  <c r="AW22" i="2"/>
  <c r="AS20" i="2"/>
  <c r="AR20" i="2"/>
  <c r="AM20" i="2"/>
  <c r="AI22" i="2"/>
  <c r="Z22" i="2"/>
  <c r="BF19" i="2"/>
  <c r="BE19" i="2"/>
  <c r="BC19" i="2"/>
  <c r="AY21" i="2"/>
  <c r="AW21" i="2"/>
  <c r="AS19" i="2"/>
  <c r="AR19" i="2"/>
  <c r="AM19" i="2"/>
  <c r="AI21" i="2"/>
  <c r="Z21" i="2"/>
  <c r="BF18" i="2"/>
  <c r="BE18" i="2"/>
  <c r="BC18" i="2"/>
  <c r="AY20" i="2"/>
  <c r="AW20" i="2"/>
  <c r="AS18" i="2"/>
  <c r="AR18" i="2"/>
  <c r="AM18" i="2"/>
  <c r="AI20" i="2"/>
  <c r="Z20" i="2"/>
  <c r="BF17" i="2"/>
  <c r="BE17" i="2"/>
  <c r="BC17" i="2"/>
  <c r="AY19" i="2"/>
  <c r="AW19" i="2"/>
  <c r="AS17" i="2"/>
  <c r="AR17" i="2"/>
  <c r="AM17" i="2"/>
  <c r="AI19" i="2"/>
  <c r="Z19" i="2"/>
  <c r="BF16" i="2"/>
  <c r="BE16" i="2"/>
  <c r="BC16" i="2"/>
  <c r="AY18" i="2"/>
  <c r="AW18" i="2"/>
  <c r="AS16" i="2"/>
  <c r="AR16" i="2"/>
  <c r="AM16" i="2"/>
  <c r="AI18" i="2"/>
  <c r="Z18" i="2"/>
  <c r="BF15" i="2"/>
  <c r="BE15" i="2"/>
  <c r="BC15" i="2"/>
  <c r="AY17" i="2"/>
  <c r="AW17" i="2"/>
  <c r="AS15" i="2"/>
  <c r="AR15" i="2"/>
  <c r="AM15" i="2"/>
  <c r="AI17" i="2"/>
  <c r="Z17" i="2"/>
  <c r="BF14" i="2"/>
  <c r="BE14" i="2"/>
  <c r="BC14" i="2"/>
  <c r="AW16" i="2"/>
  <c r="AS14" i="2"/>
  <c r="AR14" i="2"/>
  <c r="AM14" i="2"/>
  <c r="AI16" i="2"/>
  <c r="Z16" i="2"/>
  <c r="BF13" i="2"/>
  <c r="BE13" i="2"/>
  <c r="BC13" i="2"/>
  <c r="AS13" i="2"/>
  <c r="AR13" i="2"/>
  <c r="AM13" i="2"/>
  <c r="BF12" i="2"/>
  <c r="BE12" i="2"/>
  <c r="BC12" i="2"/>
  <c r="AV12" i="2"/>
  <c r="AS12" i="2"/>
  <c r="AR12" i="2"/>
  <c r="AM12" i="2"/>
  <c r="BF11" i="2"/>
  <c r="BE11" i="2"/>
  <c r="BC11" i="2"/>
  <c r="AV11" i="2"/>
  <c r="AS11" i="2"/>
  <c r="AR11" i="2"/>
  <c r="AM11" i="2"/>
  <c r="BF10" i="2"/>
  <c r="BE10" i="2"/>
  <c r="BC10" i="2"/>
  <c r="AV10" i="2"/>
  <c r="AS10" i="2"/>
  <c r="AR10" i="2"/>
  <c r="AM10" i="2"/>
  <c r="BF9" i="2"/>
  <c r="BE9" i="2"/>
  <c r="BC9" i="2"/>
  <c r="AV9" i="2"/>
  <c r="AS9" i="2"/>
  <c r="AR9" i="2"/>
  <c r="AM9" i="2"/>
  <c r="BF8" i="2"/>
  <c r="BE8" i="2"/>
  <c r="BC8" i="2"/>
  <c r="AV8" i="2"/>
  <c r="AS8" i="2"/>
  <c r="AR8" i="2"/>
  <c r="AM8" i="2"/>
  <c r="AA8" i="2"/>
  <c r="Y8" i="2"/>
  <c r="BF7" i="2"/>
  <c r="BE7" i="2"/>
  <c r="BC7" i="2"/>
  <c r="AV7" i="2"/>
  <c r="AQ7" i="2"/>
  <c r="AS7" i="2"/>
  <c r="AR7" i="2"/>
  <c r="AM7" i="2"/>
  <c r="AA7" i="2"/>
  <c r="Y7" i="2"/>
  <c r="BF6" i="2"/>
  <c r="BE6" i="2"/>
  <c r="BC6" i="2"/>
  <c r="AV6" i="2"/>
  <c r="AS6" i="2"/>
  <c r="AR6" i="2"/>
  <c r="AI6" i="2"/>
  <c r="Y6" i="2"/>
  <c r="BF5" i="2"/>
  <c r="BE5" i="2"/>
  <c r="BC5" i="2"/>
  <c r="AV5" i="2"/>
  <c r="AQ5" i="2"/>
  <c r="AS5" i="2"/>
  <c r="AR5" i="2"/>
  <c r="AI5" i="2"/>
  <c r="Y5" i="2"/>
  <c r="BF4" i="2"/>
  <c r="BE4" i="2"/>
  <c r="BC4" i="2"/>
  <c r="AV4" i="2"/>
  <c r="AQ4" i="2"/>
  <c r="AS4" i="2"/>
  <c r="AR4" i="2"/>
  <c r="AI4" i="2"/>
  <c r="Y4" i="2"/>
  <c r="BF3" i="2"/>
  <c r="BE3" i="2"/>
  <c r="BC3" i="2"/>
  <c r="AI3" i="2"/>
  <c r="Y3" i="2"/>
  <c r="AF232" i="1"/>
  <c r="AF228" i="1"/>
  <c r="AI2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F2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E231" i="1"/>
  <c r="AF230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F2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E213" i="1"/>
  <c r="AE217" i="1"/>
  <c r="AE221" i="1"/>
  <c r="AE225" i="1"/>
  <c r="AE229" i="1"/>
  <c r="AF224" i="1"/>
  <c r="AI228" i="1"/>
  <c r="AF227" i="1"/>
  <c r="AF226" i="1"/>
  <c r="AF225" i="1"/>
  <c r="AF220" i="1"/>
  <c r="AI224" i="1"/>
  <c r="AF223" i="1"/>
  <c r="AF222" i="1"/>
  <c r="AF221" i="1"/>
  <c r="AF216" i="1"/>
  <c r="AI220" i="1"/>
  <c r="AF219" i="1"/>
  <c r="AF218" i="1"/>
  <c r="AF217" i="1"/>
  <c r="AF212" i="1"/>
  <c r="AI216" i="1"/>
  <c r="AF215" i="1"/>
  <c r="AF214" i="1"/>
  <c r="AF213" i="1"/>
  <c r="AF208" i="1"/>
  <c r="AI212" i="1"/>
  <c r="AF211" i="1"/>
  <c r="AF210" i="1"/>
  <c r="AF209" i="1"/>
  <c r="AF204" i="1"/>
  <c r="AI208" i="1"/>
  <c r="AF207" i="1"/>
  <c r="AF206" i="1"/>
  <c r="AF205" i="1"/>
  <c r="AF200" i="1"/>
  <c r="AI204" i="1"/>
  <c r="AF203" i="1"/>
  <c r="AF202" i="1"/>
  <c r="AF201" i="1"/>
  <c r="AF196" i="1"/>
  <c r="AI200" i="1"/>
  <c r="AF199" i="1"/>
  <c r="AF198" i="1"/>
  <c r="AF197" i="1"/>
  <c r="AF192" i="1"/>
  <c r="AI196" i="1"/>
  <c r="AF195" i="1"/>
  <c r="AF194" i="1"/>
  <c r="AF193" i="1"/>
  <c r="AF188" i="1"/>
  <c r="AI192" i="1"/>
  <c r="AF191" i="1"/>
  <c r="AF190" i="1"/>
  <c r="AF189" i="1"/>
  <c r="AF184" i="1"/>
  <c r="AI188" i="1"/>
  <c r="AF187" i="1"/>
  <c r="AF186" i="1"/>
  <c r="AF185" i="1"/>
  <c r="AF180" i="1"/>
  <c r="AI184" i="1"/>
  <c r="AF183" i="1"/>
  <c r="AF182" i="1"/>
  <c r="AF181" i="1"/>
  <c r="AF176" i="1"/>
  <c r="AI180" i="1"/>
  <c r="AF179" i="1"/>
  <c r="AF178" i="1"/>
  <c r="AF177" i="1"/>
  <c r="AF172" i="1"/>
  <c r="AI176" i="1"/>
  <c r="AF175" i="1"/>
  <c r="AF174" i="1"/>
  <c r="AF173" i="1"/>
  <c r="AF168" i="1"/>
  <c r="AI172" i="1"/>
  <c r="AF171" i="1"/>
  <c r="AF170" i="1"/>
  <c r="AF169" i="1"/>
  <c r="AF164" i="1"/>
  <c r="AI168" i="1"/>
  <c r="AF167" i="1"/>
  <c r="AF166" i="1"/>
  <c r="AF165" i="1"/>
  <c r="AF160" i="1"/>
  <c r="AI164" i="1"/>
  <c r="AF163" i="1"/>
  <c r="AF162" i="1"/>
  <c r="AF161" i="1"/>
  <c r="AF156" i="1"/>
  <c r="AI160" i="1"/>
  <c r="AF159" i="1"/>
  <c r="AF158" i="1"/>
  <c r="AF157" i="1"/>
  <c r="AF152" i="1"/>
  <c r="AI156" i="1"/>
  <c r="AF155" i="1"/>
  <c r="AF154" i="1"/>
  <c r="AF153" i="1"/>
  <c r="AF148" i="1"/>
  <c r="AI152" i="1"/>
  <c r="AF140" i="1"/>
  <c r="AF136" i="1"/>
  <c r="AI140" i="1"/>
  <c r="AF144" i="1"/>
  <c r="AI144" i="1"/>
  <c r="AI148" i="1"/>
  <c r="AG151" i="1"/>
  <c r="AF151" i="1"/>
  <c r="AF150" i="1"/>
  <c r="AJ147" i="1"/>
  <c r="AK147" i="1"/>
  <c r="AF149" i="1"/>
  <c r="AF147" i="1"/>
  <c r="AF146" i="1"/>
  <c r="AF145" i="1"/>
  <c r="AF143" i="1"/>
  <c r="AF142" i="1"/>
  <c r="AF141" i="1"/>
  <c r="AJ138" i="1"/>
  <c r="AF139" i="1"/>
  <c r="AF138" i="1"/>
  <c r="AF137" i="1"/>
  <c r="AF135" i="1"/>
  <c r="AF134" i="1"/>
  <c r="AF133" i="1"/>
  <c r="AF132" i="1"/>
  <c r="AF131" i="1"/>
  <c r="AF130" i="1"/>
  <c r="AF129" i="1"/>
  <c r="AI119" i="1"/>
  <c r="Z1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I118" i="1"/>
  <c r="AG118" i="1"/>
  <c r="Z1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I117" i="1"/>
  <c r="AG117" i="1"/>
  <c r="Z1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G116" i="1"/>
  <c r="AT116" i="1"/>
  <c r="AI116" i="1"/>
  <c r="Z1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I115" i="1"/>
  <c r="Z115" i="1"/>
  <c r="AI114" i="1"/>
  <c r="AG114" i="1"/>
  <c r="Z114" i="1"/>
  <c r="AI113" i="1"/>
  <c r="AG113" i="1"/>
  <c r="Z113" i="1"/>
  <c r="BE110" i="1"/>
  <c r="AG112" i="1"/>
  <c r="AT112" i="1"/>
  <c r="AI112" i="1"/>
  <c r="Z112" i="1"/>
  <c r="BE109" i="1"/>
  <c r="AI111" i="1"/>
  <c r="Z111" i="1"/>
  <c r="BE108" i="1"/>
  <c r="AI110" i="1"/>
  <c r="AG110" i="1"/>
  <c r="Z110" i="1"/>
  <c r="BE107" i="1"/>
  <c r="AI109" i="1"/>
  <c r="AG109" i="1"/>
  <c r="Z109" i="1"/>
  <c r="BE106" i="1"/>
  <c r="AG108" i="1"/>
  <c r="AT108" i="1"/>
  <c r="AI108" i="1"/>
  <c r="Z108" i="1"/>
  <c r="BE105" i="1"/>
  <c r="AI107" i="1"/>
  <c r="Z107" i="1"/>
  <c r="BE104" i="1"/>
  <c r="AI106" i="1"/>
  <c r="AG106" i="1"/>
  <c r="Z106" i="1"/>
  <c r="BE103" i="1"/>
  <c r="AI105" i="1"/>
  <c r="AG105" i="1"/>
  <c r="Z105" i="1"/>
  <c r="BE102" i="1"/>
  <c r="AG104" i="1"/>
  <c r="AT104" i="1"/>
  <c r="AI104" i="1"/>
  <c r="Z104" i="1"/>
  <c r="BE101" i="1"/>
  <c r="AI103" i="1"/>
  <c r="Z103" i="1"/>
  <c r="BE100" i="1"/>
  <c r="AI102" i="1"/>
  <c r="AG102" i="1"/>
  <c r="Z102" i="1"/>
  <c r="BE99" i="1"/>
  <c r="AI101" i="1"/>
  <c r="AG101" i="1"/>
  <c r="Z101" i="1"/>
  <c r="BE98" i="1"/>
  <c r="AG100" i="1"/>
  <c r="AT100" i="1"/>
  <c r="AI100" i="1"/>
  <c r="Z100" i="1"/>
  <c r="BE97" i="1"/>
  <c r="AI99" i="1"/>
  <c r="Z99" i="1"/>
  <c r="BE96" i="1"/>
  <c r="AI98" i="1"/>
  <c r="AG98" i="1"/>
  <c r="Z98" i="1"/>
  <c r="BE95" i="1"/>
  <c r="AI97" i="1"/>
  <c r="AG97" i="1"/>
  <c r="Z97" i="1"/>
  <c r="BE94" i="1"/>
  <c r="AG96" i="1"/>
  <c r="AT96" i="1"/>
  <c r="AI96" i="1"/>
  <c r="Z96" i="1"/>
  <c r="BE93" i="1"/>
  <c r="AI95" i="1"/>
  <c r="Z95" i="1"/>
  <c r="BE92" i="1"/>
  <c r="AI94" i="1"/>
  <c r="AG94" i="1"/>
  <c r="Z94" i="1"/>
  <c r="BE91" i="1"/>
  <c r="AI93" i="1"/>
  <c r="AG93" i="1"/>
  <c r="Z93" i="1"/>
  <c r="BE90" i="1"/>
  <c r="AG92" i="1"/>
  <c r="AT92" i="1"/>
  <c r="AI92" i="1"/>
  <c r="Z92" i="1"/>
  <c r="BE89" i="1"/>
  <c r="AI91" i="1"/>
  <c r="Z91" i="1"/>
  <c r="BE88" i="1"/>
  <c r="AI90" i="1"/>
  <c r="AG90" i="1"/>
  <c r="Z90" i="1"/>
  <c r="BE87" i="1"/>
  <c r="AI89" i="1"/>
  <c r="AG89" i="1"/>
  <c r="Z89" i="1"/>
  <c r="BE86" i="1"/>
  <c r="AG88" i="1"/>
  <c r="AT88" i="1"/>
  <c r="AI88" i="1"/>
  <c r="Z88" i="1"/>
  <c r="BE85" i="1"/>
  <c r="AI87" i="1"/>
  <c r="Z87" i="1"/>
  <c r="BE84" i="1"/>
  <c r="AI86" i="1"/>
  <c r="AG86" i="1"/>
  <c r="Z86" i="1"/>
  <c r="BE83" i="1"/>
  <c r="AI85" i="1"/>
  <c r="AG85" i="1"/>
  <c r="Z85" i="1"/>
  <c r="BE82" i="1"/>
  <c r="AG84" i="1"/>
  <c r="AT84" i="1"/>
  <c r="AI84" i="1"/>
  <c r="Z84" i="1"/>
  <c r="BE81" i="1"/>
  <c r="AI83" i="1"/>
  <c r="Z83" i="1"/>
  <c r="BE80" i="1"/>
  <c r="AI82" i="1"/>
  <c r="AG82" i="1"/>
  <c r="Z82" i="1"/>
  <c r="BE79" i="1"/>
  <c r="AI81" i="1"/>
  <c r="AG81" i="1"/>
  <c r="Z81" i="1"/>
  <c r="BE78" i="1"/>
  <c r="AG80" i="1"/>
  <c r="AT80" i="1"/>
  <c r="AI80" i="1"/>
  <c r="Z80" i="1"/>
  <c r="BE77" i="1"/>
  <c r="AI79" i="1"/>
  <c r="Z79" i="1"/>
  <c r="BE76" i="1"/>
  <c r="AI78" i="1"/>
  <c r="AG78" i="1"/>
  <c r="Z78" i="1"/>
  <c r="BE75" i="1"/>
  <c r="AI77" i="1"/>
  <c r="AG77" i="1"/>
  <c r="Z77" i="1"/>
  <c r="BE74" i="1"/>
  <c r="AG76" i="1"/>
  <c r="AT76" i="1"/>
  <c r="AI76" i="1"/>
  <c r="Z76" i="1"/>
  <c r="BE73" i="1"/>
  <c r="AI75" i="1"/>
  <c r="Z75" i="1"/>
  <c r="BE72" i="1"/>
  <c r="AI74" i="1"/>
  <c r="AG74" i="1"/>
  <c r="Z74" i="1"/>
  <c r="BE71" i="1"/>
  <c r="AI73" i="1"/>
  <c r="AG73" i="1"/>
  <c r="Z73" i="1"/>
  <c r="BE70" i="1"/>
  <c r="AG72" i="1"/>
  <c r="AT72" i="1"/>
  <c r="AI72" i="1"/>
  <c r="Z72" i="1"/>
  <c r="BE69" i="1"/>
  <c r="AI71" i="1"/>
  <c r="Z71" i="1"/>
  <c r="BE68" i="1"/>
  <c r="AI70" i="1"/>
  <c r="AG70" i="1"/>
  <c r="Z70" i="1"/>
  <c r="BE67" i="1"/>
  <c r="AI69" i="1"/>
  <c r="AG69" i="1"/>
  <c r="Z69" i="1"/>
  <c r="BE66" i="1"/>
  <c r="AG68" i="1"/>
  <c r="AT68" i="1"/>
  <c r="AI68" i="1"/>
  <c r="Z68" i="1"/>
  <c r="BE65" i="1"/>
  <c r="AI67" i="1"/>
  <c r="Z67" i="1"/>
  <c r="BE64" i="1"/>
  <c r="AI66" i="1"/>
  <c r="AG66" i="1"/>
  <c r="Z66" i="1"/>
  <c r="BE63" i="1"/>
  <c r="AI65" i="1"/>
  <c r="AG65" i="1"/>
  <c r="Z65" i="1"/>
  <c r="BE62" i="1"/>
  <c r="AG64" i="1"/>
  <c r="AT64" i="1"/>
  <c r="AI64" i="1"/>
  <c r="Z64" i="1"/>
  <c r="BE61" i="1"/>
  <c r="AI63" i="1"/>
  <c r="Z63" i="1"/>
  <c r="BE60" i="1"/>
  <c r="AI62" i="1"/>
  <c r="AG62" i="1"/>
  <c r="Z62" i="1"/>
  <c r="BE59" i="1"/>
  <c r="AI61" i="1"/>
  <c r="AG61" i="1"/>
  <c r="Z61" i="1"/>
  <c r="BE58" i="1"/>
  <c r="AG60" i="1"/>
  <c r="AT60" i="1"/>
  <c r="AI60" i="1"/>
  <c r="Z60" i="1"/>
  <c r="BE57" i="1"/>
  <c r="AI59" i="1"/>
  <c r="Z59" i="1"/>
  <c r="BE56" i="1"/>
  <c r="AI58" i="1"/>
  <c r="AG58" i="1"/>
  <c r="Z58" i="1"/>
  <c r="BE55" i="1"/>
  <c r="AI57" i="1"/>
  <c r="AG57" i="1"/>
  <c r="Z57" i="1"/>
  <c r="BE54" i="1"/>
  <c r="AG56" i="1"/>
  <c r="AT56" i="1"/>
  <c r="AI56" i="1"/>
  <c r="Z56" i="1"/>
  <c r="BE53" i="1"/>
  <c r="AI55" i="1"/>
  <c r="Z55" i="1"/>
  <c r="BE52" i="1"/>
  <c r="AI54" i="1"/>
  <c r="AG54" i="1"/>
  <c r="Z54" i="1"/>
  <c r="BE51" i="1"/>
  <c r="AI53" i="1"/>
  <c r="AG53" i="1"/>
  <c r="Z53" i="1"/>
  <c r="BE50" i="1"/>
  <c r="AG52" i="1"/>
  <c r="AT52" i="1"/>
  <c r="AI52" i="1"/>
  <c r="Z52" i="1"/>
  <c r="BE49" i="1"/>
  <c r="AI51" i="1"/>
  <c r="Z51" i="1"/>
  <c r="BE48" i="1"/>
  <c r="AI50" i="1"/>
  <c r="AG50" i="1"/>
  <c r="Z50" i="1"/>
  <c r="BE47" i="1"/>
  <c r="AI49" i="1"/>
  <c r="AG49" i="1"/>
  <c r="Z49" i="1"/>
  <c r="BE46" i="1"/>
  <c r="AG48" i="1"/>
  <c r="AT48" i="1"/>
  <c r="AI48" i="1"/>
  <c r="Z48" i="1"/>
  <c r="BE45" i="1"/>
  <c r="AI47" i="1"/>
  <c r="Z47" i="1"/>
  <c r="BE44" i="1"/>
  <c r="AI46" i="1"/>
  <c r="AG46" i="1"/>
  <c r="Z46" i="1"/>
  <c r="BE43" i="1"/>
  <c r="AI45" i="1"/>
  <c r="AG45" i="1"/>
  <c r="Z45" i="1"/>
  <c r="BE42" i="1"/>
  <c r="AG44" i="1"/>
  <c r="AT44" i="1"/>
  <c r="AI44" i="1"/>
  <c r="Z44" i="1"/>
  <c r="BE41" i="1"/>
  <c r="AI43" i="1"/>
  <c r="Z43" i="1"/>
  <c r="BE40" i="1"/>
  <c r="AI42" i="1"/>
  <c r="AG42" i="1"/>
  <c r="Z42" i="1"/>
  <c r="BE39" i="1"/>
  <c r="AI41" i="1"/>
  <c r="AG41" i="1"/>
  <c r="Z41" i="1"/>
  <c r="BE38" i="1"/>
  <c r="AG40" i="1"/>
  <c r="AT40" i="1"/>
  <c r="AI40" i="1"/>
  <c r="Z40" i="1"/>
  <c r="BE37" i="1"/>
  <c r="AI39" i="1"/>
  <c r="Z39" i="1"/>
  <c r="BE36" i="1"/>
  <c r="AI38" i="1"/>
  <c r="AG38" i="1"/>
  <c r="Z38" i="1"/>
  <c r="BE35" i="1"/>
  <c r="AI37" i="1"/>
  <c r="AG37" i="1"/>
  <c r="Z37" i="1"/>
  <c r="BE34" i="1"/>
  <c r="AG36" i="1"/>
  <c r="AT36" i="1"/>
  <c r="AI36" i="1"/>
  <c r="Z36" i="1"/>
  <c r="BE33" i="1"/>
  <c r="AI35" i="1"/>
  <c r="Z35" i="1"/>
  <c r="BE32" i="1"/>
  <c r="AN7" i="1"/>
  <c r="AP7" i="1"/>
  <c r="AN8" i="1"/>
  <c r="AO7" i="1"/>
  <c r="AO8" i="1"/>
  <c r="AQ8" i="1"/>
  <c r="AN9" i="1"/>
  <c r="AQ9" i="1"/>
  <c r="AN10" i="1"/>
  <c r="AQ10" i="1"/>
  <c r="AN11" i="1"/>
  <c r="AQ11" i="1"/>
  <c r="AN12" i="1"/>
  <c r="AQ12" i="1"/>
  <c r="AN13" i="1"/>
  <c r="AQ13" i="1"/>
  <c r="AN14" i="1"/>
  <c r="AQ14" i="1"/>
  <c r="AN15" i="1"/>
  <c r="AQ15" i="1"/>
  <c r="AN16" i="1"/>
  <c r="AQ16" i="1"/>
  <c r="AN17" i="1"/>
  <c r="AQ17" i="1"/>
  <c r="AN18" i="1"/>
  <c r="AQ18" i="1"/>
  <c r="AN19" i="1"/>
  <c r="AQ19" i="1"/>
  <c r="AN20" i="1"/>
  <c r="AQ20" i="1"/>
  <c r="AN21" i="1"/>
  <c r="AQ21" i="1"/>
  <c r="AN22" i="1"/>
  <c r="AQ22" i="1"/>
  <c r="AN23" i="1"/>
  <c r="AQ23" i="1"/>
  <c r="AN24" i="1"/>
  <c r="AQ24" i="1"/>
  <c r="AN25" i="1"/>
  <c r="AQ25" i="1"/>
  <c r="AN26" i="1"/>
  <c r="AQ26" i="1"/>
  <c r="AN27" i="1"/>
  <c r="AQ27" i="1"/>
  <c r="AN28" i="1"/>
  <c r="AQ28" i="1"/>
  <c r="AN29" i="1"/>
  <c r="AQ32" i="1"/>
  <c r="AI34" i="1"/>
  <c r="AG34" i="1"/>
  <c r="Z34" i="1"/>
  <c r="BE31" i="1"/>
  <c r="AQ31" i="1"/>
  <c r="AI33" i="1"/>
  <c r="AG33" i="1"/>
  <c r="Z33" i="1"/>
  <c r="BE30" i="1"/>
  <c r="AG32" i="1"/>
  <c r="AT32" i="1"/>
  <c r="AQ29" i="1"/>
  <c r="AQ6" i="1"/>
  <c r="AQ30" i="1"/>
  <c r="AI32" i="1"/>
  <c r="Z32" i="1"/>
  <c r="BH29" i="1"/>
  <c r="BG29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E29" i="1"/>
  <c r="AS29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R29" i="1"/>
  <c r="AM29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31" i="1"/>
  <c r="AG31" i="1"/>
  <c r="Z31" i="1"/>
  <c r="BH28" i="1"/>
  <c r="BG28" i="1"/>
  <c r="BE28" i="1"/>
  <c r="AS28" i="1"/>
  <c r="AR28" i="1"/>
  <c r="AM28" i="1"/>
  <c r="AI30" i="1"/>
  <c r="AG30" i="1"/>
  <c r="Z30" i="1"/>
  <c r="BH27" i="1"/>
  <c r="BG27" i="1"/>
  <c r="BE27" i="1"/>
  <c r="AS27" i="1"/>
  <c r="AR27" i="1"/>
  <c r="AM27" i="1"/>
  <c r="AI29" i="1"/>
  <c r="Z29" i="1"/>
  <c r="BH26" i="1"/>
  <c r="BG26" i="1"/>
  <c r="BE26" i="1"/>
  <c r="AG28" i="1"/>
  <c r="AT28" i="1"/>
  <c r="AS26" i="1"/>
  <c r="AR26" i="1"/>
  <c r="AM26" i="1"/>
  <c r="AI28" i="1"/>
  <c r="Z28" i="1"/>
  <c r="BH25" i="1"/>
  <c r="BG25" i="1"/>
  <c r="BE25" i="1"/>
  <c r="AZ27" i="1"/>
  <c r="AX27" i="1"/>
  <c r="AS25" i="1"/>
  <c r="AR25" i="1"/>
  <c r="AM25" i="1"/>
  <c r="AI27" i="1"/>
  <c r="Z27" i="1"/>
  <c r="BH24" i="1"/>
  <c r="BG24" i="1"/>
  <c r="BE24" i="1"/>
  <c r="AZ26" i="1"/>
  <c r="AX26" i="1"/>
  <c r="AS24" i="1"/>
  <c r="AR24" i="1"/>
  <c r="AM24" i="1"/>
  <c r="AI26" i="1"/>
  <c r="Z26" i="1"/>
  <c r="BH23" i="1"/>
  <c r="BG23" i="1"/>
  <c r="BE23" i="1"/>
  <c r="AZ25" i="1"/>
  <c r="AX25" i="1"/>
  <c r="AS23" i="1"/>
  <c r="AR23" i="1"/>
  <c r="AM23" i="1"/>
  <c r="AI25" i="1"/>
  <c r="Z25" i="1"/>
  <c r="BH22" i="1"/>
  <c r="BG22" i="1"/>
  <c r="BE22" i="1"/>
  <c r="AZ24" i="1"/>
  <c r="AX24" i="1"/>
  <c r="AS22" i="1"/>
  <c r="AR22" i="1"/>
  <c r="AM22" i="1"/>
  <c r="AI24" i="1"/>
  <c r="Z24" i="1"/>
  <c r="BH21" i="1"/>
  <c r="BG21" i="1"/>
  <c r="BE21" i="1"/>
  <c r="AZ23" i="1"/>
  <c r="AX23" i="1"/>
  <c r="AS21" i="1"/>
  <c r="AR21" i="1"/>
  <c r="AM21" i="1"/>
  <c r="AI23" i="1"/>
  <c r="Z23" i="1"/>
  <c r="BH20" i="1"/>
  <c r="BG20" i="1"/>
  <c r="BE20" i="1"/>
  <c r="AZ22" i="1"/>
  <c r="AX22" i="1"/>
  <c r="AS20" i="1"/>
  <c r="AR20" i="1"/>
  <c r="AM20" i="1"/>
  <c r="AI22" i="1"/>
  <c r="Z22" i="1"/>
  <c r="BH19" i="1"/>
  <c r="BG19" i="1"/>
  <c r="BE19" i="1"/>
  <c r="AZ21" i="1"/>
  <c r="AX21" i="1"/>
  <c r="AS19" i="1"/>
  <c r="AR19" i="1"/>
  <c r="AM19" i="1"/>
  <c r="AI21" i="1"/>
  <c r="Z21" i="1"/>
  <c r="BH18" i="1"/>
  <c r="BG18" i="1"/>
  <c r="BE18" i="1"/>
  <c r="AZ20" i="1"/>
  <c r="AX20" i="1"/>
  <c r="AS18" i="1"/>
  <c r="AR18" i="1"/>
  <c r="AM18" i="1"/>
  <c r="AI20" i="1"/>
  <c r="Z20" i="1"/>
  <c r="BH17" i="1"/>
  <c r="BG17" i="1"/>
  <c r="BE17" i="1"/>
  <c r="AZ19" i="1"/>
  <c r="AX19" i="1"/>
  <c r="AS17" i="1"/>
  <c r="AR17" i="1"/>
  <c r="AM17" i="1"/>
  <c r="AI19" i="1"/>
  <c r="Z19" i="1"/>
  <c r="BH16" i="1"/>
  <c r="BG16" i="1"/>
  <c r="BE16" i="1"/>
  <c r="AZ18" i="1"/>
  <c r="AX18" i="1"/>
  <c r="AS16" i="1"/>
  <c r="AR16" i="1"/>
  <c r="AM16" i="1"/>
  <c r="AI18" i="1"/>
  <c r="Z18" i="1"/>
  <c r="BH15" i="1"/>
  <c r="BG15" i="1"/>
  <c r="BE15" i="1"/>
  <c r="AX17" i="1"/>
  <c r="AS15" i="1"/>
  <c r="AR15" i="1"/>
  <c r="AM15" i="1"/>
  <c r="AI17" i="1"/>
  <c r="Z17" i="1"/>
  <c r="BH14" i="1"/>
  <c r="BG14" i="1"/>
  <c r="BE14" i="1"/>
  <c r="AX16" i="1"/>
  <c r="AS14" i="1"/>
  <c r="AR14" i="1"/>
  <c r="AM14" i="1"/>
  <c r="AI16" i="1"/>
  <c r="Z16" i="1"/>
  <c r="BH13" i="1"/>
  <c r="BG13" i="1"/>
  <c r="BE13" i="1"/>
  <c r="AS13" i="1"/>
  <c r="AR13" i="1"/>
  <c r="AM13" i="1"/>
  <c r="BH12" i="1"/>
  <c r="BG12" i="1"/>
  <c r="BE12" i="1"/>
  <c r="AW12" i="1"/>
  <c r="AS12" i="1"/>
  <c r="AR12" i="1"/>
  <c r="AM12" i="1"/>
  <c r="BH11" i="1"/>
  <c r="BG11" i="1"/>
  <c r="BE11" i="1"/>
  <c r="AW11" i="1"/>
  <c r="AS11" i="1"/>
  <c r="AR11" i="1"/>
  <c r="AM11" i="1"/>
  <c r="BI10" i="1"/>
  <c r="BH10" i="1"/>
  <c r="BG10" i="1"/>
  <c r="BE10" i="1"/>
  <c r="AW10" i="1"/>
  <c r="AS10" i="1"/>
  <c r="AR10" i="1"/>
  <c r="AM10" i="1"/>
  <c r="BI9" i="1"/>
  <c r="BH9" i="1"/>
  <c r="BG9" i="1"/>
  <c r="BE9" i="1"/>
  <c r="AW9" i="1"/>
  <c r="AS9" i="1"/>
  <c r="AR9" i="1"/>
  <c r="AM9" i="1"/>
  <c r="BI8" i="1"/>
  <c r="BH8" i="1"/>
  <c r="BG8" i="1"/>
  <c r="BE8" i="1"/>
  <c r="AW8" i="1"/>
  <c r="AS8" i="1"/>
  <c r="AR8" i="1"/>
  <c r="AM8" i="1"/>
  <c r="AA8" i="1"/>
  <c r="Y8" i="1"/>
  <c r="BI7" i="1"/>
  <c r="BH7" i="1"/>
  <c r="BG7" i="1"/>
  <c r="BE7" i="1"/>
  <c r="AW7" i="1"/>
  <c r="AQ7" i="1"/>
  <c r="AS7" i="1"/>
  <c r="AR7" i="1"/>
  <c r="AM7" i="1"/>
  <c r="AA7" i="1"/>
  <c r="Y7" i="1"/>
  <c r="BH6" i="1"/>
  <c r="BG6" i="1"/>
  <c r="BE6" i="1"/>
  <c r="AW6" i="1"/>
  <c r="AS6" i="1"/>
  <c r="AR6" i="1"/>
  <c r="AI6" i="1"/>
  <c r="Y6" i="1"/>
  <c r="BI5" i="1"/>
  <c r="BH5" i="1"/>
  <c r="BG5" i="1"/>
  <c r="BE5" i="1"/>
  <c r="AW5" i="1"/>
  <c r="AQ5" i="1"/>
  <c r="AS5" i="1"/>
  <c r="AR5" i="1"/>
  <c r="AI5" i="1"/>
  <c r="Y5" i="1"/>
  <c r="BI4" i="1"/>
  <c r="BH4" i="1"/>
  <c r="BG4" i="1"/>
  <c r="BE4" i="1"/>
  <c r="AW4" i="1"/>
  <c r="AQ4" i="1"/>
  <c r="AS4" i="1"/>
  <c r="AR4" i="1"/>
  <c r="AI4" i="1"/>
  <c r="Y4" i="1"/>
  <c r="BI3" i="1"/>
  <c r="BH3" i="1"/>
  <c r="BG3" i="1"/>
  <c r="BE3" i="1"/>
  <c r="AI3" i="1"/>
  <c r="Y3" i="1"/>
</calcChain>
</file>

<file path=xl/sharedStrings.xml><?xml version="1.0" encoding="utf-8"?>
<sst xmlns="http://schemas.openxmlformats.org/spreadsheetml/2006/main" count="223" uniqueCount="69">
  <si>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</si>
  <si>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</si>
  <si>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</si>
  <si>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</si>
  <si>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</si>
  <si>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</si>
  <si>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</si>
  <si>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</si>
  <si>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</si>
  <si>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</si>
  <si>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</si>
  <si>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</si>
  <si>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</si>
  <si>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</si>
  <si>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</si>
  <si>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</si>
  <si>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IPC 2014 noviembre</t>
  </si>
  <si>
    <t>PIB en pesos constantes noviembre 2014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</si>
  <si>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</si>
  <si>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</si>
  <si>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</si>
  <si>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</si>
  <si>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</si>
  <si>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</si>
  <si>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</si>
  <si>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</si>
  <si>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</si>
  <si>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</si>
  <si>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</si>
  <si>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</si>
  <si>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Crecimiento PIB real con salarios aumentando 2% annual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</si>
  <si>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</si>
  <si>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</si>
  <si>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</si>
  <si>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</si>
  <si>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</si>
  <si>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</si>
  <si>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</si>
  <si>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</si>
  <si>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</si>
  <si>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</si>
  <si>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</si>
  <si>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</si>
  <si>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</si>
  <si>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</si>
  <si>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</si>
  <si>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158 vs 160</t>
  </si>
  <si>
    <t>Prestaciones seguridad social, harmonizadas</t>
  </si>
  <si>
    <t>Prestaciones seguridad social</t>
  </si>
  <si>
    <t>Crecimiento PIB real con salarios aumentando 1% annual</t>
  </si>
  <si>
    <t>Crecimiento PIB real con salarios aumentando 3% annual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</si>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</sst>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7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FE7F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DDDDDD"/>
      </patternFill>
    </fill>
  </fills>
  <borders count="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89">
    <xf numFmtId="0" fontId="0" fillId="0" borderId="0"/>
    <xf numFmtId="164" fontId="1" fillId="0" borderId="0" applyBorder="0" applyProtection="0"/>
    <xf numFmtId="9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justify"/>
    </xf>
    <xf numFmtId="0" fontId="2" fillId="2" borderId="0" xfId="0" applyFont="1" applyFill="1" applyAlignment="1">
      <alignment wrapText="1"/>
    </xf>
    <xf numFmtId="0" fontId="0" fillId="3" borderId="0" xfId="0" applyFill="1"/>
    <xf numFmtId="3" fontId="0" fillId="3" borderId="0" xfId="0" applyNumberFormat="1" applyFont="1" applyFill="1"/>
    <xf numFmtId="0" fontId="2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2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3" fontId="0" fillId="0" borderId="0" xfId="0" applyNumberFormat="1" applyFont="1"/>
    <xf numFmtId="3" fontId="0" fillId="0" borderId="0" xfId="0" applyNumberFormat="1"/>
    <xf numFmtId="3" fontId="0" fillId="2" borderId="0" xfId="0" applyNumberFormat="1" applyFont="1" applyFill="1"/>
    <xf numFmtId="0" fontId="2" fillId="0" borderId="0" xfId="0" applyFont="1"/>
    <xf numFmtId="10" fontId="2" fillId="0" borderId="0" xfId="0" applyNumberFormat="1" applyFont="1"/>
    <xf numFmtId="10" fontId="0" fillId="0" borderId="0" xfId="2" applyNumberFormat="1" applyFont="1" applyBorder="1" applyAlignment="1" applyProtection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10" fontId="0" fillId="4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10" fontId="0" fillId="4" borderId="0" xfId="2" applyNumberFormat="1" applyFont="1" applyFill="1" applyBorder="1" applyAlignment="1" applyProtection="1"/>
    <xf numFmtId="4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10" fontId="0" fillId="5" borderId="0" xfId="2" applyNumberFormat="1" applyFont="1" applyFill="1" applyBorder="1" applyAlignment="1" applyProtection="1"/>
    <xf numFmtId="4" fontId="0" fillId="5" borderId="0" xfId="0" applyNumberFormat="1" applyFill="1"/>
    <xf numFmtId="9" fontId="0" fillId="4" borderId="0" xfId="2" applyFont="1" applyFill="1" applyBorder="1" applyAlignment="1" applyProtection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0" fontId="0" fillId="4" borderId="0" xfId="0" applyFill="1" applyAlignment="1">
      <alignment horizontal="right" wrapText="1"/>
    </xf>
    <xf numFmtId="2" fontId="0" fillId="4" borderId="0" xfId="0" applyNumberFormat="1" applyFill="1"/>
    <xf numFmtId="3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right" wrapText="1"/>
    </xf>
    <xf numFmtId="2" fontId="0" fillId="5" borderId="0" xfId="0" applyNumberFormat="1" applyFill="1"/>
    <xf numFmtId="1" fontId="0" fillId="5" borderId="0" xfId="0" applyNumberFormat="1" applyFill="1" applyAlignment="1">
      <alignment horizontal="right" wrapText="1"/>
    </xf>
    <xf numFmtId="164" fontId="1" fillId="0" borderId="0" xfId="1" applyBorder="1" applyAlignment="1" applyProtection="1"/>
    <xf numFmtId="0" fontId="3" fillId="6" borderId="1" xfId="0" applyFont="1" applyFill="1" applyBorder="1"/>
    <xf numFmtId="10" fontId="3" fillId="7" borderId="2" xfId="0" applyNumberFormat="1" applyFont="1" applyFill="1" applyBorder="1" applyAlignment="1">
      <alignment horizontal="right"/>
    </xf>
    <xf numFmtId="10" fontId="3" fillId="5" borderId="2" xfId="0" applyNumberFormat="1" applyFont="1" applyFill="1" applyBorder="1" applyAlignment="1">
      <alignment horizontal="right"/>
    </xf>
    <xf numFmtId="3" fontId="0" fillId="8" borderId="0" xfId="0" applyNumberFormat="1" applyFont="1" applyFill="1"/>
    <xf numFmtId="3" fontId="0" fillId="8" borderId="0" xfId="0" applyNumberFormat="1" applyFill="1"/>
    <xf numFmtId="10" fontId="1" fillId="0" borderId="0" xfId="2" applyNumberFormat="1"/>
    <xf numFmtId="0" fontId="2" fillId="2" borderId="0" xfId="0" applyFont="1" applyFill="1" applyBorder="1" applyAlignment="1">
      <alignment horizontal="justify"/>
    </xf>
    <xf numFmtId="0" fontId="0" fillId="9" borderId="0" xfId="0" applyFill="1"/>
    <xf numFmtId="3" fontId="0" fillId="9" borderId="0" xfId="0" applyNumberFormat="1" applyFont="1" applyFill="1"/>
    <xf numFmtId="3" fontId="0" fillId="9" borderId="0" xfId="0" applyNumberFormat="1" applyFill="1"/>
    <xf numFmtId="3" fontId="0" fillId="10" borderId="0" xfId="0" applyNumberFormat="1" applyFill="1"/>
    <xf numFmtId="10" fontId="0" fillId="9" borderId="0" xfId="0" applyNumberFormat="1" applyFill="1"/>
    <xf numFmtId="0" fontId="0" fillId="11" borderId="0" xfId="0" applyFill="1"/>
    <xf numFmtId="3" fontId="0" fillId="11" borderId="0" xfId="0" applyNumberFormat="1" applyFont="1" applyFill="1"/>
    <xf numFmtId="3" fontId="0" fillId="11" borderId="0" xfId="0" applyNumberFormat="1" applyFill="1"/>
    <xf numFmtId="3" fontId="0" fillId="12" borderId="0" xfId="0" applyNumberFormat="1" applyFont="1" applyFill="1"/>
  </cellXfs>
  <cellStyles count="1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-0.0309719589635249</c:v>
                </c:pt>
                <c:pt idx="3">
                  <c:v>-0.0369094407289054</c:v>
                </c:pt>
                <c:pt idx="4">
                  <c:v>-0.0358523856761037</c:v>
                </c:pt>
                <c:pt idx="5">
                  <c:v>-0.0375952261135431</c:v>
                </c:pt>
                <c:pt idx="6">
                  <c:v>-0.0399696730333415</c:v>
                </c:pt>
                <c:pt idx="7">
                  <c:v>-0.0422632983417177</c:v>
                </c:pt>
                <c:pt idx="8">
                  <c:v>-0.043868168040493</c:v>
                </c:pt>
                <c:pt idx="9">
                  <c:v>-0.0427002853787745</c:v>
                </c:pt>
                <c:pt idx="10">
                  <c:v>-0.041196535276746</c:v>
                </c:pt>
                <c:pt idx="11">
                  <c:v>-0.0393607842009001</c:v>
                </c:pt>
                <c:pt idx="12">
                  <c:v>-0.0376704733299617</c:v>
                </c:pt>
                <c:pt idx="13">
                  <c:v>-0.036532676421419</c:v>
                </c:pt>
                <c:pt idx="14">
                  <c:v>-0.0356500158170052</c:v>
                </c:pt>
                <c:pt idx="15">
                  <c:v>-0.0350717950791469</c:v>
                </c:pt>
                <c:pt idx="16">
                  <c:v>-0.033360899778372</c:v>
                </c:pt>
                <c:pt idx="17">
                  <c:v>-0.0342870972758105</c:v>
                </c:pt>
                <c:pt idx="18">
                  <c:v>-0.0340045613217613</c:v>
                </c:pt>
                <c:pt idx="19">
                  <c:v>-0.0331632132121452</c:v>
                </c:pt>
                <c:pt idx="20">
                  <c:v>-0.032979087698525</c:v>
                </c:pt>
                <c:pt idx="21">
                  <c:v>-0.0324883017668399</c:v>
                </c:pt>
                <c:pt idx="22">
                  <c:v>-0.0321009199106053</c:v>
                </c:pt>
                <c:pt idx="23">
                  <c:v>-0.032115701421295</c:v>
                </c:pt>
                <c:pt idx="24">
                  <c:v>-0.0317118946502068</c:v>
                </c:pt>
                <c:pt idx="25">
                  <c:v>-0.0310905171766492</c:v>
                </c:pt>
                <c:pt idx="26">
                  <c:v>-0.0307157597490372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-0.0310012136063225</c:v>
                </c:pt>
                <c:pt idx="3">
                  <c:v>-0.0372816966496218</c:v>
                </c:pt>
                <c:pt idx="4">
                  <c:v>-0.036685540602657</c:v>
                </c:pt>
                <c:pt idx="5">
                  <c:v>-0.0388962933682861</c:v>
                </c:pt>
                <c:pt idx="6">
                  <c:v>-0.041748277454562</c:v>
                </c:pt>
                <c:pt idx="7">
                  <c:v>-0.0446141822608987</c:v>
                </c:pt>
                <c:pt idx="8">
                  <c:v>-0.0466705018990053</c:v>
                </c:pt>
                <c:pt idx="9">
                  <c:v>-0.0458933513241762</c:v>
                </c:pt>
                <c:pt idx="10">
                  <c:v>-0.0447415388690708</c:v>
                </c:pt>
                <c:pt idx="11">
                  <c:v>-0.0439719054066335</c:v>
                </c:pt>
                <c:pt idx="12">
                  <c:v>-0.0434071329559193</c:v>
                </c:pt>
                <c:pt idx="13">
                  <c:v>-0.0432182671323401</c:v>
                </c:pt>
                <c:pt idx="14">
                  <c:v>-0.0430948946269112</c:v>
                </c:pt>
                <c:pt idx="15">
                  <c:v>-0.0434412607086946</c:v>
                </c:pt>
                <c:pt idx="16">
                  <c:v>-0.0425913620603015</c:v>
                </c:pt>
                <c:pt idx="17">
                  <c:v>-0.0443227314681035</c:v>
                </c:pt>
                <c:pt idx="18">
                  <c:v>-0.0450985874965736</c:v>
                </c:pt>
                <c:pt idx="19">
                  <c:v>-0.0451357105393157</c:v>
                </c:pt>
                <c:pt idx="20">
                  <c:v>-0.0457962063359761</c:v>
                </c:pt>
                <c:pt idx="21">
                  <c:v>-0.046054939482825</c:v>
                </c:pt>
                <c:pt idx="22">
                  <c:v>-0.0466351875740961</c:v>
                </c:pt>
                <c:pt idx="23">
                  <c:v>-0.0477715808514793</c:v>
                </c:pt>
                <c:pt idx="24">
                  <c:v>-0.0482467198973655</c:v>
                </c:pt>
                <c:pt idx="25">
                  <c:v>-0.0484923167133191</c:v>
                </c:pt>
                <c:pt idx="26">
                  <c:v>-0.0487890457590254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-0.0309719589635249</c:v>
                </c:pt>
                <c:pt idx="3">
                  <c:v>-0.0369616442676099</c:v>
                </c:pt>
                <c:pt idx="4">
                  <c:v>-0.0364954150464668</c:v>
                </c:pt>
                <c:pt idx="5">
                  <c:v>-0.0387763757825082</c:v>
                </c:pt>
                <c:pt idx="6">
                  <c:v>-0.0423679677418118</c:v>
                </c:pt>
                <c:pt idx="7">
                  <c:v>-0.0442464758042627</c:v>
                </c:pt>
                <c:pt idx="8">
                  <c:v>-0.0471235250737548</c:v>
                </c:pt>
                <c:pt idx="9">
                  <c:v>-0.0470201029304397</c:v>
                </c:pt>
                <c:pt idx="10">
                  <c:v>-0.0461058930948479</c:v>
                </c:pt>
                <c:pt idx="11">
                  <c:v>-0.0454567795825796</c:v>
                </c:pt>
                <c:pt idx="12">
                  <c:v>-0.0453919492056632</c:v>
                </c:pt>
                <c:pt idx="13">
                  <c:v>-0.0456347613457936</c:v>
                </c:pt>
                <c:pt idx="14">
                  <c:v>-0.0458544485473704</c:v>
                </c:pt>
                <c:pt idx="15">
                  <c:v>-0.0457742912061486</c:v>
                </c:pt>
                <c:pt idx="16">
                  <c:v>-0.0450297808580622</c:v>
                </c:pt>
                <c:pt idx="17">
                  <c:v>-0.0445784499750732</c:v>
                </c:pt>
                <c:pt idx="18">
                  <c:v>-0.0442283786920278</c:v>
                </c:pt>
                <c:pt idx="19">
                  <c:v>-0.044571436779903</c:v>
                </c:pt>
                <c:pt idx="20">
                  <c:v>-0.0443212890129859</c:v>
                </c:pt>
                <c:pt idx="21">
                  <c:v>-0.0443484903954694</c:v>
                </c:pt>
                <c:pt idx="22">
                  <c:v>-0.0444123286963074</c:v>
                </c:pt>
                <c:pt idx="23">
                  <c:v>-0.0450860332381505</c:v>
                </c:pt>
                <c:pt idx="24">
                  <c:v>-0.0457288028480468</c:v>
                </c:pt>
                <c:pt idx="25">
                  <c:v>-0.0460806123933281</c:v>
                </c:pt>
                <c:pt idx="26">
                  <c:v>-0.0460782963326755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-0.0310012136063225</c:v>
                </c:pt>
                <c:pt idx="3">
                  <c:v>-0.0373339001883263</c:v>
                </c:pt>
                <c:pt idx="4">
                  <c:v>-0.0373318179409248</c:v>
                </c:pt>
                <c:pt idx="5">
                  <c:v>-0.0400819763213369</c:v>
                </c:pt>
                <c:pt idx="6">
                  <c:v>-0.044176423248033</c:v>
                </c:pt>
                <c:pt idx="7">
                  <c:v>-0.0466379034246139</c:v>
                </c:pt>
                <c:pt idx="8">
                  <c:v>-0.0500010204559145</c:v>
                </c:pt>
                <c:pt idx="9">
                  <c:v>-0.0503291409653256</c:v>
                </c:pt>
                <c:pt idx="10">
                  <c:v>-0.0497994941676456</c:v>
                </c:pt>
                <c:pt idx="11">
                  <c:v>-0.0502350567210568</c:v>
                </c:pt>
                <c:pt idx="12">
                  <c:v>-0.0514353457972701</c:v>
                </c:pt>
                <c:pt idx="13">
                  <c:v>-0.0528499514588257</c:v>
                </c:pt>
                <c:pt idx="14">
                  <c:v>-0.054071278014377</c:v>
                </c:pt>
                <c:pt idx="15">
                  <c:v>-0.0550689061642158</c:v>
                </c:pt>
                <c:pt idx="16">
                  <c:v>-0.0554751677069183</c:v>
                </c:pt>
                <c:pt idx="17">
                  <c:v>-0.0560556803051905</c:v>
                </c:pt>
                <c:pt idx="18">
                  <c:v>-0.0567194836157506</c:v>
                </c:pt>
                <c:pt idx="19">
                  <c:v>-0.0581890620190273</c:v>
                </c:pt>
                <c:pt idx="20">
                  <c:v>-0.058793922792746</c:v>
                </c:pt>
                <c:pt idx="21">
                  <c:v>-0.0599777037160199</c:v>
                </c:pt>
                <c:pt idx="22">
                  <c:v>-0.0613615014058072</c:v>
                </c:pt>
                <c:pt idx="23">
                  <c:v>-0.063510859589217</c:v>
                </c:pt>
                <c:pt idx="24">
                  <c:v>-0.0655174391514147</c:v>
                </c:pt>
                <c:pt idx="25">
                  <c:v>-0.0670214320750722</c:v>
                </c:pt>
                <c:pt idx="26">
                  <c:v>-0.0680617572411162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-0.0309719589635249</c:v>
                </c:pt>
                <c:pt idx="3">
                  <c:v>-0.0368459395758485</c:v>
                </c:pt>
                <c:pt idx="4">
                  <c:v>-0.0352444574862914</c:v>
                </c:pt>
                <c:pt idx="5">
                  <c:v>-0.0361571867867661</c:v>
                </c:pt>
                <c:pt idx="6">
                  <c:v>-0.0385417910388847</c:v>
                </c:pt>
                <c:pt idx="7">
                  <c:v>-0.0382939667499069</c:v>
                </c:pt>
                <c:pt idx="8">
                  <c:v>-0.0389826656271916</c:v>
                </c:pt>
                <c:pt idx="9">
                  <c:v>-0.0368310823430358</c:v>
                </c:pt>
                <c:pt idx="10">
                  <c:v>-0.0349416031843751</c:v>
                </c:pt>
                <c:pt idx="11">
                  <c:v>-0.0327035561763017</c:v>
                </c:pt>
                <c:pt idx="12">
                  <c:v>-0.0309504223256809</c:v>
                </c:pt>
                <c:pt idx="13">
                  <c:v>-0.0302385454811898</c:v>
                </c:pt>
                <c:pt idx="14">
                  <c:v>-0.0281304070481425</c:v>
                </c:pt>
                <c:pt idx="15">
                  <c:v>-0.026385656038693</c:v>
                </c:pt>
                <c:pt idx="16">
                  <c:v>-0.025941772437717</c:v>
                </c:pt>
                <c:pt idx="17">
                  <c:v>-0.0253601971237075</c:v>
                </c:pt>
                <c:pt idx="18">
                  <c:v>-0.0246528611594387</c:v>
                </c:pt>
                <c:pt idx="19">
                  <c:v>-0.0238656741360828</c:v>
                </c:pt>
                <c:pt idx="20">
                  <c:v>-0.0236526368702478</c:v>
                </c:pt>
                <c:pt idx="21">
                  <c:v>-0.0228940848603879</c:v>
                </c:pt>
                <c:pt idx="22">
                  <c:v>-0.0224786295748225</c:v>
                </c:pt>
                <c:pt idx="23">
                  <c:v>-0.0217624259913091</c:v>
                </c:pt>
                <c:pt idx="24">
                  <c:v>-0.0215570949746074</c:v>
                </c:pt>
                <c:pt idx="25">
                  <c:v>-0.0211025843500538</c:v>
                </c:pt>
                <c:pt idx="26">
                  <c:v>-0.0207628578724247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-0.0246051513843098</c:v>
                </c:pt>
                <c:pt idx="1">
                  <c:v>-0.032298159595305</c:v>
                </c:pt>
                <c:pt idx="2">
                  <c:v>-0.0310012136063225</c:v>
                </c:pt>
                <c:pt idx="3">
                  <c:v>-0.0372181954965649</c:v>
                </c:pt>
                <c:pt idx="4">
                  <c:v>-0.0360747513606141</c:v>
                </c:pt>
                <c:pt idx="5">
                  <c:v>-0.0374432739026562</c:v>
                </c:pt>
                <c:pt idx="6">
                  <c:v>-0.0403032961986458</c:v>
                </c:pt>
                <c:pt idx="7">
                  <c:v>-0.0405864669662594</c:v>
                </c:pt>
                <c:pt idx="8">
                  <c:v>-0.0417194294693415</c:v>
                </c:pt>
                <c:pt idx="9">
                  <c:v>-0.0398808056222747</c:v>
                </c:pt>
                <c:pt idx="10">
                  <c:v>-0.0382839223687148</c:v>
                </c:pt>
                <c:pt idx="11">
                  <c:v>-0.0370725912809259</c:v>
                </c:pt>
                <c:pt idx="12">
                  <c:v>-0.0363459868157756</c:v>
                </c:pt>
                <c:pt idx="13">
                  <c:v>-0.0364609197338461</c:v>
                </c:pt>
                <c:pt idx="14">
                  <c:v>-0.0350044619255034</c:v>
                </c:pt>
                <c:pt idx="15">
                  <c:v>-0.0340231495959531</c:v>
                </c:pt>
                <c:pt idx="16">
                  <c:v>-0.0343215895327399</c:v>
                </c:pt>
                <c:pt idx="17">
                  <c:v>-0.0343481315997424</c:v>
                </c:pt>
                <c:pt idx="18">
                  <c:v>-0.0344609520290965</c:v>
                </c:pt>
                <c:pt idx="19">
                  <c:v>-0.0342938298839836</c:v>
                </c:pt>
                <c:pt idx="20">
                  <c:v>-0.0348047380723182</c:v>
                </c:pt>
                <c:pt idx="21">
                  <c:v>-0.0346851118577191</c:v>
                </c:pt>
                <c:pt idx="22">
                  <c:v>-0.0350661323245973</c:v>
                </c:pt>
                <c:pt idx="23">
                  <c:v>-0.0351464232057469</c:v>
                </c:pt>
                <c:pt idx="24">
                  <c:v>-0.035542839076185</c:v>
                </c:pt>
                <c:pt idx="25">
                  <c:v>-0.0358664693777001</c:v>
                </c:pt>
                <c:pt idx="26">
                  <c:v>-0.0361493310506223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27989256"/>
        <c:axId val="-2127618920"/>
      </c:lineChart>
      <c:catAx>
        <c:axId val="-212798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27618920"/>
        <c:crosses val="autoZero"/>
        <c:auto val="1"/>
        <c:lblAlgn val="ctr"/>
        <c:lblOffset val="100"/>
        <c:noMultiLvlLbl val="1"/>
      </c:catAx>
      <c:valAx>
        <c:axId val="-212761892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279892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554040</xdr:colOff>
      <xdr:row>37</xdr:row>
      <xdr:rowOff>65520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2"/>
  <sheetViews>
    <sheetView zoomScale="125" zoomScaleNormal="125" zoomScalePageLayoutView="125" workbookViewId="0">
      <pane xSplit="2" topLeftCell="AE1" activePane="topRight" state="frozen"/>
      <selection pane="topRight" activeCell="AK4" sqref="AK4"/>
    </sheetView>
  </sheetViews>
  <sheetFormatPr baseColWidth="10" defaultColWidth="8.83203125" defaultRowHeight="12" x14ac:dyDescent="0"/>
  <cols>
    <col min="3" max="3" width="16.5" customWidth="1"/>
    <col min="4" max="4" width="11" customWidth="1"/>
    <col min="5" max="5" width="16" customWidth="1"/>
    <col min="6" max="6" width="11" customWidth="1"/>
    <col min="8" max="8" width="12.5" customWidth="1"/>
    <col min="9" max="9" width="14.6640625" customWidth="1"/>
    <col min="15" max="20" width="15.33203125" customWidth="1"/>
    <col min="27" max="28" width="13.6640625" customWidth="1"/>
    <col min="30" max="30" width="13.33203125" customWidth="1"/>
    <col min="32" max="32" width="14.83203125" customWidth="1"/>
    <col min="38" max="38" width="12.1640625" customWidth="1"/>
    <col min="42" max="43" width="11" customWidth="1"/>
    <col min="56" max="56" width="11.1640625" bestFit="1" customWidth="1"/>
    <col min="61" max="61" width="29.83203125" customWidth="1"/>
  </cols>
  <sheetData>
    <row r="1" spans="1:64" s="4" customFormat="1" ht="50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T1" s="4" t="s">
        <v>26</v>
      </c>
      <c r="AU1" s="4" t="s">
        <v>27</v>
      </c>
      <c r="AW1" s="4" t="s">
        <v>28</v>
      </c>
      <c r="AY1" s="4" t="s">
        <v>29</v>
      </c>
      <c r="BA1" s="4" t="s">
        <v>30</v>
      </c>
      <c r="BE1" s="4" t="s">
        <v>31</v>
      </c>
      <c r="BG1" s="4" t="s">
        <v>32</v>
      </c>
      <c r="BH1" s="4" t="s">
        <v>33</v>
      </c>
      <c r="BI1" s="4" t="s">
        <v>34</v>
      </c>
      <c r="BJ1" s="4" t="s">
        <v>35</v>
      </c>
      <c r="BK1" s="5" t="s">
        <v>36</v>
      </c>
    </row>
    <row r="2" spans="1:64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M2" s="10"/>
      <c r="AN2" s="10"/>
      <c r="AO2" s="10"/>
      <c r="AP2" s="10"/>
      <c r="AQ2" s="10"/>
      <c r="AR2" s="10"/>
      <c r="AS2" s="10"/>
      <c r="AU2" s="8" t="s">
        <v>41</v>
      </c>
      <c r="AV2" s="8" t="s">
        <v>39</v>
      </c>
      <c r="AW2" s="8" t="s">
        <v>41</v>
      </c>
      <c r="AX2" s="8" t="s">
        <v>39</v>
      </c>
      <c r="AY2" s="8" t="s">
        <v>42</v>
      </c>
      <c r="AZ2" s="8" t="s">
        <v>43</v>
      </c>
      <c r="BK2" s="10"/>
    </row>
    <row r="3" spans="1:64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((SUM(AA3:AA4)+AB14+AB15)/AVERAGE(AF3:AF6))</f>
        <v>-2.4605151384309815E-2</v>
      </c>
      <c r="AL3" s="14"/>
      <c r="AM3" s="14"/>
      <c r="AN3" s="14"/>
      <c r="AO3" s="14"/>
      <c r="AP3" s="9" t="s">
        <v>44</v>
      </c>
      <c r="AQ3" s="14" t="s">
        <v>45</v>
      </c>
      <c r="AR3" s="14" t="s">
        <v>44</v>
      </c>
      <c r="AS3" s="14" t="s">
        <v>45</v>
      </c>
      <c r="AT3" s="15"/>
      <c r="AU3" s="8">
        <v>10923418</v>
      </c>
      <c r="BE3" s="13">
        <f>S3/AF3</f>
        <v>1.3803743059084649E-2</v>
      </c>
      <c r="BF3" s="8">
        <v>2014</v>
      </c>
      <c r="BG3" s="13">
        <f>(SUM(S3:S6)/AVERAGE(AF3:AF6))</f>
        <v>5.6918105137217651E-2</v>
      </c>
      <c r="BH3" s="13">
        <f>(SUM(O3:O6)/AVERAGE(AF3:AF6))</f>
        <v>1.3201759021596645E-2</v>
      </c>
      <c r="BI3" s="13">
        <f>(SUM(C3:C6)/AVERAGE(AF3:AF6))</f>
        <v>6.4480796681875729E-2</v>
      </c>
      <c r="BJ3" s="13">
        <f>(SUM(H3:H6)+SUM(J3:J6))/AVERAGE(AF3:AF6)</f>
        <v>0</v>
      </c>
      <c r="BK3" s="14">
        <f t="shared" ref="BK3:BK29" si="2">AK3-BJ3</f>
        <v>-2.4605151384309815E-2</v>
      </c>
    </row>
    <row r="4" spans="1:64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SUM(AB16:AB19)/AVERAGE(AF16:AF19)</f>
        <v>-3.2298159595305027E-2</v>
      </c>
      <c r="AL4" s="14"/>
      <c r="AM4" s="14"/>
      <c r="AN4" s="14"/>
      <c r="AO4" s="14"/>
      <c r="AP4" s="9">
        <v>545118865</v>
      </c>
      <c r="AQ4" s="9">
        <f>AP4</f>
        <v>545118865</v>
      </c>
      <c r="AR4" s="16">
        <f>AP4/AF19</f>
        <v>9.6335892011156887E-2</v>
      </c>
      <c r="AS4" s="16">
        <f>AQ4/AF19</f>
        <v>9.6335892011156887E-2</v>
      </c>
      <c r="AT4" s="15"/>
      <c r="AU4" s="8">
        <v>10933469</v>
      </c>
      <c r="AW4" s="8">
        <f t="shared" ref="AW4:AW12" si="3">(AU4-AU3)/AU3</f>
        <v>9.2013324034656552E-4</v>
      </c>
      <c r="BE4" s="13">
        <f>S4/AF4</f>
        <v>1.4212842397520341E-2</v>
      </c>
      <c r="BF4" s="8">
        <v>2015</v>
      </c>
      <c r="BG4" s="13">
        <f>SUM(T16:T19)/AVERAGE(AF16:AF19)</f>
        <v>5.7888736543967055E-2</v>
      </c>
      <c r="BH4" s="13">
        <f>SUM(P16:P19)/AVERAGE(AF16:AF19)</f>
        <v>1.2523211169796768E-2</v>
      </c>
      <c r="BI4" s="13">
        <f>SUM(D16:D19)/AVERAGE(AF16:AF19)</f>
        <v>7.7663684969475302E-2</v>
      </c>
      <c r="BJ4" s="13">
        <f>(SUM(H16:H19)+SUM(J16:J19))/AVERAGE(AF16:AF19)</f>
        <v>0</v>
      </c>
      <c r="BK4" s="14">
        <f t="shared" si="2"/>
        <v>-3.2298159595305027E-2</v>
      </c>
    </row>
    <row r="5" spans="1:64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SUM(AB20:AB23)/AVERAGE(AF20:AF23)</f>
        <v>-3.0971958963524938E-2</v>
      </c>
      <c r="AL5" s="14"/>
      <c r="AM5" s="14"/>
      <c r="AN5" s="14"/>
      <c r="AO5" s="14"/>
      <c r="AP5" s="9">
        <v>527406836</v>
      </c>
      <c r="AQ5" s="9">
        <f>AP5</f>
        <v>527406836</v>
      </c>
      <c r="AR5" s="16">
        <f>AP5/AF23</f>
        <v>9.6733053127945015E-2</v>
      </c>
      <c r="AS5" s="16">
        <f>AQ5/AF23</f>
        <v>9.6733053127945015E-2</v>
      </c>
      <c r="AT5" s="15"/>
      <c r="AU5" s="8">
        <v>10927942</v>
      </c>
      <c r="AW5" s="8">
        <f t="shared" si="3"/>
        <v>-5.0551202001853203E-4</v>
      </c>
      <c r="BE5" s="13">
        <f>S5/AF5</f>
        <v>1.3103697084635945E-2</v>
      </c>
      <c r="BF5" s="8">
        <v>2016</v>
      </c>
      <c r="BG5" s="13">
        <f>SUM(T20:T23)/AVERAGE(AF20:AF23)</f>
        <v>5.7216185334781226E-2</v>
      </c>
      <c r="BH5" s="13">
        <f>SUM(P20:P23)/AVERAGE(AF20:AF23)</f>
        <v>1.3364697643309343E-2</v>
      </c>
      <c r="BI5" s="13">
        <f>SUM(D20:D23)/AVERAGE(AF20:AF23)</f>
        <v>7.4823446654996822E-2</v>
      </c>
      <c r="BJ5" s="13">
        <f>(SUM(H20:H23)+SUM(J20:J23))/AVERAGE(AF20:AF23)</f>
        <v>2.9254642797522798E-5</v>
      </c>
      <c r="BK5" s="14">
        <f t="shared" si="2"/>
        <v>-3.1001213606322461E-2</v>
      </c>
    </row>
    <row r="6" spans="1:64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SUM(AB24:AB27)/AVERAGE(AF24:AF27)</f>
        <v>-3.6909440728905389E-2</v>
      </c>
      <c r="AL6" s="14"/>
      <c r="AM6" s="14"/>
      <c r="AN6" s="14"/>
      <c r="AO6" s="9">
        <v>46349018</v>
      </c>
      <c r="AP6" s="9">
        <v>580675520</v>
      </c>
      <c r="AQ6" s="9">
        <f>AP6</f>
        <v>580675520</v>
      </c>
      <c r="AR6" s="16">
        <f>AP6/AF27</f>
        <v>0.10103933176461725</v>
      </c>
      <c r="AS6" s="16">
        <f>AQ6/AF27</f>
        <v>0.10103933176461725</v>
      </c>
      <c r="AT6" s="15"/>
      <c r="AU6" s="8">
        <v>11163575</v>
      </c>
      <c r="AW6" s="8">
        <f t="shared" si="3"/>
        <v>2.1562431425789046E-2</v>
      </c>
      <c r="BE6" s="13">
        <f>S6/AF6</f>
        <v>1.5720197118186657E-2</v>
      </c>
      <c r="BF6" s="8">
        <v>2017</v>
      </c>
      <c r="BG6" s="13">
        <f>SUM(T24:T27)/AVERAGE(AF24:AF27)</f>
        <v>5.6765943611745133E-2</v>
      </c>
      <c r="BH6" s="13">
        <f>SUM(P24:P27)/AVERAGE(AF24:AF27)</f>
        <v>1.6898228684493002E-2</v>
      </c>
      <c r="BI6" s="13">
        <f>SUM(D24:D27)/AVERAGE(AF24:AF27)</f>
        <v>7.6777155656157517E-2</v>
      </c>
      <c r="BJ6" s="13">
        <f>(SUM(H24:H27)+SUM(J24:J27))/AVERAGE(AF24:AF27)</f>
        <v>3.7225592071642535E-4</v>
      </c>
      <c r="BK6" s="14">
        <f t="shared" si="2"/>
        <v>-3.7281696649621818E-2</v>
      </c>
      <c r="BL6" s="15">
        <f>BI6+BJ6</f>
        <v>7.7149411576873939E-2</v>
      </c>
    </row>
    <row r="7" spans="1:64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4">AJ6+1</f>
        <v>2018</v>
      </c>
      <c r="AK7" s="14">
        <f>SUM(AB28:AB31)/AVERAGE(AF28:AF31)</f>
        <v>-3.5852385676103743E-2</v>
      </c>
      <c r="AL7" s="9">
        <v>34286154</v>
      </c>
      <c r="AM7" s="14">
        <f>AL7/AVERAGE(AF28:AF31)</f>
        <v>5.9741495141409058E-3</v>
      </c>
      <c r="AN7" s="14">
        <f>(AF31-AF27)/AF27</f>
        <v>1.0791759108031027E-2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12393793.147543335</v>
      </c>
      <c r="AP7" s="9">
        <f t="shared" ref="AP7:AP29" si="5">AP6*(1+AN7)</f>
        <v>586942030.33177066</v>
      </c>
      <c r="AQ7" s="9">
        <f>AP7</f>
        <v>586942030.33177066</v>
      </c>
      <c r="AR7" s="16">
        <f>AP7/AF31</f>
        <v>0.10103933176461725</v>
      </c>
      <c r="AS7" s="16">
        <f>AQ7/AF31</f>
        <v>0.10103933176461725</v>
      </c>
      <c r="AU7" s="8">
        <v>11012334</v>
      </c>
      <c r="AW7" s="8">
        <f t="shared" si="3"/>
        <v>-1.3547721048140941E-2</v>
      </c>
      <c r="BE7" s="13">
        <f>T16/AF16</f>
        <v>1.3977237170136676E-2</v>
      </c>
      <c r="BF7" s="8">
        <f t="shared" ref="BF7:BF29" si="6">BF6+1</f>
        <v>2018</v>
      </c>
      <c r="BG7" s="13">
        <f>SUM(T28:T31)/AVERAGE(AF28:AF31)</f>
        <v>5.3230898181060776E-2</v>
      </c>
      <c r="BH7" s="13">
        <f>SUM(P28:P31)/AVERAGE(AF28:AF31)</f>
        <v>1.4662987688147385E-2</v>
      </c>
      <c r="BI7" s="13">
        <f>SUM(D28:D31)/AVERAGE(AF28:AF31)</f>
        <v>7.4420296169017131E-2</v>
      </c>
      <c r="BJ7" s="13">
        <f>(SUM(H28:H31)+SUM(J28:J31))/AVERAGE(AF28:AF31)</f>
        <v>8.3315492655325948E-4</v>
      </c>
      <c r="BK7" s="14">
        <f t="shared" si="2"/>
        <v>-3.6685540602657003E-2</v>
      </c>
    </row>
    <row r="8" spans="1:64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4"/>
        <v>2019</v>
      </c>
      <c r="AK8" s="14">
        <f>SUM(AB32:AB35)/AVERAGE(AF32:AF35)</f>
        <v>-3.7595226113543094E-2</v>
      </c>
      <c r="AL8" s="9">
        <v>32784694</v>
      </c>
      <c r="AM8" s="14">
        <f>AL8/AVERAGE(AF32:AF35)</f>
        <v>5.562219162336228E-3</v>
      </c>
      <c r="AN8" s="14">
        <f>(AF35-AF31)/AF31</f>
        <v>2.5275999135631656E-2</v>
      </c>
      <c r="AO8" s="9">
        <f>((((AO7*((1+AN8)^(1/12))-AL8/12)*((1+AN8)^(1/12))-AL8/12)*((1+AN8)^(1/12))-AL8/12)*((1+AN8)^(1/12))-AL8/12)*((1+AN8)^(1/12))-AL8/12</f>
        <v>-1193927.1005548192</v>
      </c>
      <c r="AP8" s="9">
        <f t="shared" si="5"/>
        <v>601777576.58310246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581321847.79663181</v>
      </c>
      <c r="AR8" s="16">
        <f>AP8/AF35</f>
        <v>0.10103933176461727</v>
      </c>
      <c r="AS8" s="16">
        <f>AQ8/AF35</f>
        <v>9.7604785101913852E-2</v>
      </c>
      <c r="AT8" s="15"/>
      <c r="AU8" s="8">
        <v>11082939</v>
      </c>
      <c r="AW8" s="8">
        <f t="shared" si="3"/>
        <v>6.4114473825439729E-3</v>
      </c>
      <c r="BE8" s="13">
        <f>T17/AF17</f>
        <v>1.4838538619383144E-2</v>
      </c>
      <c r="BF8" s="8">
        <f t="shared" si="6"/>
        <v>2019</v>
      </c>
      <c r="BG8" s="13">
        <f>SUM(T32:T35)/AVERAGE(AF32:AF35)</f>
        <v>4.9711349688914684E-2</v>
      </c>
      <c r="BH8" s="13">
        <f>SUM(P32:P35)/AVERAGE(AF32:AF35)</f>
        <v>1.3583909378306589E-2</v>
      </c>
      <c r="BI8" s="13">
        <f>SUM(D32:D35)/AVERAGE(AF32:AF35)</f>
        <v>7.3722666424151193E-2</v>
      </c>
      <c r="BJ8" s="13">
        <f>(SUM(H32:H35)+SUM(J32:J35))/AVERAGE(AF32:AF35)</f>
        <v>1.3010672547429832E-3</v>
      </c>
      <c r="BK8" s="14">
        <f t="shared" si="2"/>
        <v>-3.8896293368286081E-2</v>
      </c>
    </row>
    <row r="9" spans="1:64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4"/>
        <v>2020</v>
      </c>
      <c r="AK9" s="14">
        <f>SUM(AB36:AB39)/AVERAGE(AF36:AF39)</f>
        <v>-3.9969673033341556E-2</v>
      </c>
      <c r="AL9" s="9">
        <v>31327423</v>
      </c>
      <c r="AM9" s="14">
        <f>AL9/AVERAGE(AF36:AF39)</f>
        <v>5.1748668944636821E-3</v>
      </c>
      <c r="AN9" s="14">
        <f>(AF39-AF35)/AF35</f>
        <v>2.2965807346603216E-2</v>
      </c>
      <c r="AO9" s="14"/>
      <c r="AP9" s="9">
        <f t="shared" si="5"/>
        <v>615597884.4724158</v>
      </c>
      <c r="AQ9" s="9">
        <f t="shared" ref="AQ9:AQ29" si="7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563016549.93627048</v>
      </c>
      <c r="AR9" s="16">
        <f>AP9/AF39</f>
        <v>0.10103933176461727</v>
      </c>
      <c r="AS9" s="16">
        <f>AQ9/AF39</f>
        <v>9.2409050474133114E-2</v>
      </c>
      <c r="AU9" s="8">
        <v>11339977</v>
      </c>
      <c r="AW9" s="8">
        <f t="shared" si="3"/>
        <v>2.3192223651145243E-2</v>
      </c>
      <c r="BE9" s="13">
        <f>T18/AF18</f>
        <v>1.3527260766114834E-2</v>
      </c>
      <c r="BF9" s="8">
        <f t="shared" si="6"/>
        <v>2020</v>
      </c>
      <c r="BG9" s="13">
        <f>SUM(T36:T39)/AVERAGE(AF36:AF39)</f>
        <v>4.6577154314531022E-2</v>
      </c>
      <c r="BH9" s="13">
        <f>SUM(P36:P39)/AVERAGE(AF36:AF39)</f>
        <v>1.3020318794890523E-2</v>
      </c>
      <c r="BI9" s="13">
        <f>SUM(D36:D39)/AVERAGE(AF36:AF39)</f>
        <v>7.3526508552982053E-2</v>
      </c>
      <c r="BJ9" s="13">
        <f>(SUM(H36:H39)+SUM(J36:J39))/AVERAGE(AF36:AF39)</f>
        <v>1.7786044212205021E-3</v>
      </c>
      <c r="BK9" s="14">
        <f t="shared" si="2"/>
        <v>-4.1748277454562055E-2</v>
      </c>
    </row>
    <row r="10" spans="1:64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4"/>
        <v>2021</v>
      </c>
      <c r="AK10" s="14">
        <f>SUM(AB40:AB43)/AVERAGE(AF40:AF43)</f>
        <v>-4.2263298341717673E-2</v>
      </c>
      <c r="AL10" s="9">
        <v>29621327</v>
      </c>
      <c r="AM10" s="14">
        <f>AL10/AVERAGE(AF40:AF43)</f>
        <v>4.8222547782401414E-3</v>
      </c>
      <c r="AN10" s="14">
        <f>(AF43-AF39)/AF39</f>
        <v>1.2617154205347692E-2</v>
      </c>
      <c r="AO10" s="14"/>
      <c r="AP10" s="9">
        <f t="shared" si="5"/>
        <v>623364977.90929008</v>
      </c>
      <c r="AQ10" s="9">
        <f t="shared" si="7"/>
        <v>540327981.29727054</v>
      </c>
      <c r="AR10" s="16">
        <f>AP10/AF43</f>
        <v>0.10103933176461727</v>
      </c>
      <c r="AS10" s="16">
        <f>AQ10/AF43</f>
        <v>8.7580117745955921E-2</v>
      </c>
      <c r="AU10" s="8">
        <v>11479064</v>
      </c>
      <c r="AW10" s="8">
        <f t="shared" si="3"/>
        <v>1.2265192424993455E-2</v>
      </c>
      <c r="BE10" s="13">
        <f>T19/AF19</f>
        <v>1.548365144902279E-2</v>
      </c>
      <c r="BF10" s="8">
        <f t="shared" si="6"/>
        <v>2021</v>
      </c>
      <c r="BG10" s="13">
        <f>SUM(T40:T43)/AVERAGE(AF40:AF43)</f>
        <v>4.3649106309655107E-2</v>
      </c>
      <c r="BH10" s="13">
        <f>SUM(P40:P43)/AVERAGE(AF40:AF43)</f>
        <v>1.2756422013049069E-2</v>
      </c>
      <c r="BI10" s="13">
        <f>SUM(D40:D43)/AVERAGE(AF40:AF43)</f>
        <v>7.3155982638323708E-2</v>
      </c>
      <c r="BJ10" s="13">
        <f>(SUM(H40:H43)+SUM(J40:J43))/AVERAGE(AF40:AF43)</f>
        <v>2.3508839191809902E-3</v>
      </c>
      <c r="BK10" s="14">
        <f t="shared" si="2"/>
        <v>-4.4614182260898666E-2</v>
      </c>
    </row>
    <row r="11" spans="1:64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4"/>
        <v>2022</v>
      </c>
      <c r="AK11" s="14">
        <f>SUM(AB44:AB47)/AVERAGE(AF44:AF47)</f>
        <v>-4.3868168040493018E-2</v>
      </c>
      <c r="AL11" s="9">
        <v>27946580</v>
      </c>
      <c r="AM11" s="14">
        <f>AL11/AVERAGE(AF44:AF47)</f>
        <v>4.450724894921378E-3</v>
      </c>
      <c r="AN11" s="14">
        <f>(AF47-AF43)/AF43</f>
        <v>2.9870554057907953E-2</v>
      </c>
      <c r="AO11" s="14"/>
      <c r="AP11" s="9">
        <f t="shared" si="5"/>
        <v>641985235.17973614</v>
      </c>
      <c r="AQ11" s="9">
        <f t="shared" si="7"/>
        <v>528140723.31622744</v>
      </c>
      <c r="AR11" s="16">
        <f>AP11/AF47</f>
        <v>0.10103933176461727</v>
      </c>
      <c r="AS11" s="16">
        <f>AQ11/AF47</f>
        <v>8.3121827165718601E-2</v>
      </c>
      <c r="AU11" s="8">
        <v>11462881</v>
      </c>
      <c r="AW11" s="8">
        <f t="shared" si="3"/>
        <v>-1.4097839336029488E-3</v>
      </c>
      <c r="BE11" s="13">
        <f>T20/AF20</f>
        <v>1.36541060278663E-2</v>
      </c>
      <c r="BF11" s="8">
        <f t="shared" si="6"/>
        <v>2022</v>
      </c>
      <c r="BG11" s="13">
        <f>SUM(T44:T47)/AVERAGE(AF44:AF47)</f>
        <v>4.1094824227378195E-2</v>
      </c>
      <c r="BH11" s="13">
        <f>SUM(P44:P47)/AVERAGE(AF44:AF47)</f>
        <v>1.2354909073430169E-2</v>
      </c>
      <c r="BI11" s="13">
        <f>SUM(D44:D47)/AVERAGE(AF44:AF47)</f>
        <v>7.2608083194441037E-2</v>
      </c>
      <c r="BJ11" s="13">
        <f>(SUM(H44:H47)+SUM(J44:J47))/AVERAGE(AF44:AF47)</f>
        <v>2.8023338585123013E-3</v>
      </c>
      <c r="BK11" s="14">
        <f t="shared" si="2"/>
        <v>-4.6670501899005318E-2</v>
      </c>
      <c r="BL11" s="15">
        <f>BI11+BJ11</f>
        <v>7.5410417052953344E-2</v>
      </c>
    </row>
    <row r="12" spans="1:64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4"/>
        <v>2023</v>
      </c>
      <c r="AK12" s="14">
        <f>SUM(AB48:AB51)/AVERAGE(AF48:AF51)</f>
        <v>-4.2700285378774523E-2</v>
      </c>
      <c r="AL12" s="9">
        <v>26311552</v>
      </c>
      <c r="AM12" s="14">
        <f>AL12/AVERAGE(AF48:AF51)</f>
        <v>4.1191910976224174E-3</v>
      </c>
      <c r="AN12" s="14">
        <f>(AF51-AF47)/AF47</f>
        <v>1.0680502379139763E-2</v>
      </c>
      <c r="AO12" s="14"/>
      <c r="AP12" s="9">
        <f t="shared" si="5"/>
        <v>648841960.011446</v>
      </c>
      <c r="AQ12" s="9">
        <f t="shared" si="7"/>
        <v>507341425.52828676</v>
      </c>
      <c r="AR12" s="16">
        <f>AP12/AF51</f>
        <v>0.10103933176461728</v>
      </c>
      <c r="AS12" s="16">
        <f>AQ12/AF51</f>
        <v>7.9004506137337588E-2</v>
      </c>
      <c r="AU12" s="8">
        <v>11332510</v>
      </c>
      <c r="AW12" s="8">
        <f t="shared" si="3"/>
        <v>-1.1373318801791626E-2</v>
      </c>
      <c r="BE12" s="13">
        <f>T21/AF21</f>
        <v>1.4412594964035255E-2</v>
      </c>
      <c r="BF12" s="8">
        <f t="shared" si="6"/>
        <v>2023</v>
      </c>
      <c r="BG12" s="13">
        <f>SUM(T48:T51)/AVERAGE(AF48:AF51)</f>
        <v>4.127794890315209E-2</v>
      </c>
      <c r="BH12" s="13">
        <f>SUM(P48:P51)/AVERAGE(AF48:AF51)</f>
        <v>1.1846741848919002E-2</v>
      </c>
      <c r="BI12" s="13">
        <f>SUM(D48:D51)/AVERAGE(AF48:AF51)</f>
        <v>7.2131492433007607E-2</v>
      </c>
      <c r="BJ12" s="13">
        <f>(SUM(H48:H51)+SUM(J48:J51))/AVERAGE(AF48:AF51)</f>
        <v>3.1930659454016469E-3</v>
      </c>
      <c r="BK12" s="14">
        <f t="shared" si="2"/>
        <v>-4.5893351324176171E-2</v>
      </c>
      <c r="BL12" s="15">
        <f t="shared" ref="BL12:BL29" si="8">BI12+BJ12</f>
        <v>7.5324558378409248E-2</v>
      </c>
    </row>
    <row r="13" spans="1:64">
      <c r="A13" s="8"/>
      <c r="B13" s="8"/>
      <c r="C13" s="9"/>
      <c r="D13" s="9"/>
      <c r="E13" s="9"/>
      <c r="F13" s="9"/>
      <c r="G13" s="9"/>
      <c r="H13" s="9"/>
      <c r="I13" s="9"/>
      <c r="J13" s="11"/>
      <c r="K13" s="11"/>
      <c r="L13" s="9"/>
      <c r="M13" s="9"/>
      <c r="N13" s="11"/>
      <c r="O13" s="11"/>
      <c r="P13" s="11"/>
      <c r="Q13" s="9"/>
      <c r="R13" s="9"/>
      <c r="S13" s="9"/>
      <c r="T13" s="11"/>
      <c r="U13" s="11"/>
      <c r="V13" s="11"/>
      <c r="W13" s="11"/>
      <c r="X13" s="9"/>
      <c r="Y13" s="9"/>
      <c r="Z13" s="9"/>
      <c r="AA13" s="9"/>
      <c r="AB13" s="9"/>
      <c r="AC13" s="12"/>
      <c r="AD13" s="9"/>
      <c r="AE13" s="9"/>
      <c r="AF13" s="9"/>
      <c r="AG13" s="9"/>
      <c r="AH13" s="9"/>
      <c r="AI13" s="13"/>
      <c r="AJ13" s="20">
        <f t="shared" si="4"/>
        <v>2024</v>
      </c>
      <c r="AK13" s="21">
        <f>SUM(AB52:AB55)/AVERAGE(AF52:AF55)</f>
        <v>-4.1196535276745959E-2</v>
      </c>
      <c r="AL13" s="18">
        <v>24746815</v>
      </c>
      <c r="AM13" s="21">
        <f>AL13/AVERAGE(AF52:AF55)</f>
        <v>3.7860585878524058E-3</v>
      </c>
      <c r="AN13" s="21">
        <f>(AF55-AF51)/AF51</f>
        <v>2.7337793150930004E-2</v>
      </c>
      <c r="AO13" s="21"/>
      <c r="AP13" s="18">
        <f t="shared" si="5"/>
        <v>666579867.30188286</v>
      </c>
      <c r="AQ13" s="18">
        <f t="shared" si="7"/>
        <v>496155642.24567133</v>
      </c>
      <c r="AR13" s="22">
        <f>AP13/AF55</f>
        <v>0.10103933176461728</v>
      </c>
      <c r="AS13" s="22">
        <f>AQ13/AF55</f>
        <v>7.5206643648965094E-2</v>
      </c>
      <c r="AU13" s="8"/>
      <c r="AW13" s="8"/>
      <c r="BE13" s="15">
        <f>T22/AF22</f>
        <v>1.3548741226828266E-2</v>
      </c>
      <c r="BF13">
        <f t="shared" si="6"/>
        <v>2024</v>
      </c>
      <c r="BG13" s="15">
        <f>SUM(T52:T55)/AVERAGE(AF52:AF55)</f>
        <v>4.131602502548027E-2</v>
      </c>
      <c r="BH13" s="15">
        <f>SUM(P52:P55)/AVERAGE(AF52:AF55)</f>
        <v>1.1631406424814427E-2</v>
      </c>
      <c r="BI13" s="15">
        <f>SUM(D52:D55)/AVERAGE(AF52:AF55)</f>
        <v>7.0881153877411798E-2</v>
      </c>
      <c r="BJ13" s="15">
        <f>(SUM(H52:H55)+SUM(J52:J55))/AVERAGE(AF52:AF55)</f>
        <v>3.54500359232482E-3</v>
      </c>
      <c r="BK13" s="21">
        <f t="shared" si="2"/>
        <v>-4.4741538869070778E-2</v>
      </c>
      <c r="BL13" s="15">
        <f t="shared" si="8"/>
        <v>7.4426157469736617E-2</v>
      </c>
    </row>
    <row r="14" spans="1:64" s="23" customFormat="1">
      <c r="A14" s="56">
        <v>2014</v>
      </c>
      <c r="B14" s="56">
        <v>3</v>
      </c>
      <c r="C14" s="57"/>
      <c r="D14" s="57">
        <v>83498424.654720441</v>
      </c>
      <c r="E14" s="57"/>
      <c r="F14" s="57">
        <v>15176827.0706363</v>
      </c>
      <c r="G14" s="32">
        <v>0</v>
      </c>
      <c r="H14" s="32">
        <v>0</v>
      </c>
      <c r="I14" s="32">
        <v>0</v>
      </c>
      <c r="J14" s="32">
        <v>0</v>
      </c>
      <c r="K14" s="58"/>
      <c r="L14" s="57">
        <v>2446949.8921012501</v>
      </c>
      <c r="M14" s="57"/>
      <c r="N14" s="58">
        <v>621000.14258950017</v>
      </c>
      <c r="O14" s="58"/>
      <c r="P14" s="58">
        <v>16113794.182287442</v>
      </c>
      <c r="Q14" s="57"/>
      <c r="R14" s="57">
        <v>16647567.548950201</v>
      </c>
      <c r="S14" s="57"/>
      <c r="T14" s="58">
        <v>63653417.396391429</v>
      </c>
      <c r="U14" s="58"/>
      <c r="V14" s="58">
        <v>104227.57076413999</v>
      </c>
      <c r="W14" s="58"/>
      <c r="X14" s="57">
        <v>261789.60811704778</v>
      </c>
      <c r="Y14" s="57"/>
      <c r="Z14" s="32">
        <f t="shared" ref="Z14:Z47" si="9">R14+V14-N14-L14-F14</f>
        <v>-1492981.9856127109</v>
      </c>
      <c r="AA14" s="57"/>
      <c r="AB14" s="32">
        <f t="shared" ref="AB14:AB47" si="10">T14-P14-D14</f>
        <v>-35958801.440616451</v>
      </c>
      <c r="AC14" s="12"/>
      <c r="AD14" s="9">
        <v>4685503118.6782703</v>
      </c>
      <c r="AE14" s="9">
        <v>96.348619912999993</v>
      </c>
      <c r="AF14" s="32">
        <f t="shared" ref="AF14:AF27" si="11">AD14*100/AE14</f>
        <v>4863072374.995245</v>
      </c>
      <c r="AG14" s="9"/>
      <c r="AH14" s="9"/>
      <c r="AI14" s="34">
        <f t="shared" ref="AI14:AI47" si="12">AB14/AF14</f>
        <v>-7.3942558670333607E-3</v>
      </c>
      <c r="AJ14" s="27">
        <f t="shared" si="4"/>
        <v>2025</v>
      </c>
      <c r="AK14" s="28">
        <f>SUM(AB56:AB59)/AVERAGE(AF56:AF59)</f>
        <v>-3.9360784200900098E-2</v>
      </c>
      <c r="AL14" s="24">
        <v>23163008</v>
      </c>
      <c r="AM14" s="28">
        <f>AL14/AVERAGE(AF56:AF59)</f>
        <v>3.4606479172508897E-3</v>
      </c>
      <c r="AN14" s="28">
        <f>(AF59-AF55)/AF55</f>
        <v>1.8112210353223662E-2</v>
      </c>
      <c r="AO14" s="28"/>
      <c r="AP14" s="24">
        <f t="shared" si="5"/>
        <v>678653102.07567847</v>
      </c>
      <c r="AQ14" s="24">
        <f t="shared" si="7"/>
        <v>481787446.71765131</v>
      </c>
      <c r="AR14" s="29">
        <f>AP14/AF59</f>
        <v>0.10103933176461728</v>
      </c>
      <c r="AS14" s="29">
        <f>AQ14/AF59</f>
        <v>7.1729550075060669E-2</v>
      </c>
      <c r="AT14"/>
      <c r="AU14" s="8"/>
      <c r="AV14">
        <v>11026168</v>
      </c>
      <c r="AW14" s="8"/>
      <c r="AX14" s="31"/>
      <c r="AY14">
        <v>6006.1783028051505</v>
      </c>
      <c r="AZ14"/>
      <c r="BA14"/>
      <c r="BB14"/>
      <c r="BC14"/>
      <c r="BD14"/>
      <c r="BE14" s="26">
        <f>T23/AF23</f>
        <v>1.5574838376312039E-2</v>
      </c>
      <c r="BF14" s="23">
        <f t="shared" si="6"/>
        <v>2025</v>
      </c>
      <c r="BG14" s="26">
        <f>SUM(T56:T59)/AVERAGE(AF56:AF59)</f>
        <v>4.1544859399853633E-2</v>
      </c>
      <c r="BH14" s="26">
        <f>SUM(P56:P59)/AVERAGE(AF56:AF59)</f>
        <v>1.1292568647340379E-2</v>
      </c>
      <c r="BI14" s="26">
        <f>SUM(D56:D59)/AVERAGE(AF56:AF59)</f>
        <v>6.9613074953413345E-2</v>
      </c>
      <c r="BJ14" s="26">
        <f>(SUM(H56:H59)+SUM(J56:J59))/AVERAGE(AF56:AF59)</f>
        <v>4.6111212057333697E-3</v>
      </c>
      <c r="BK14" s="28">
        <f t="shared" si="2"/>
        <v>-4.3971905406633469E-2</v>
      </c>
      <c r="BL14" s="15">
        <f t="shared" si="8"/>
        <v>7.4224196159146716E-2</v>
      </c>
    </row>
    <row r="15" spans="1:64" s="31" customFormat="1">
      <c r="A15" s="61">
        <v>2014</v>
      </c>
      <c r="B15" s="61">
        <v>4</v>
      </c>
      <c r="C15" s="62"/>
      <c r="D15" s="63">
        <v>97200759.083320528</v>
      </c>
      <c r="E15" s="63"/>
      <c r="F15" s="63">
        <v>17667388.550650202</v>
      </c>
      <c r="G15" s="32">
        <v>0</v>
      </c>
      <c r="H15" s="32">
        <v>0</v>
      </c>
      <c r="I15" s="32">
        <v>0</v>
      </c>
      <c r="J15" s="32">
        <v>0</v>
      </c>
      <c r="K15" s="63"/>
      <c r="L15" s="63">
        <v>2408704.1239999998</v>
      </c>
      <c r="M15" s="63"/>
      <c r="N15" s="63">
        <v>723898.84093089774</v>
      </c>
      <c r="O15" s="62"/>
      <c r="P15" s="63">
        <v>16481454.988047414</v>
      </c>
      <c r="Q15" s="62"/>
      <c r="R15" s="62">
        <v>19878284.766714498</v>
      </c>
      <c r="S15" s="62"/>
      <c r="T15" s="62">
        <v>76006344.690266699</v>
      </c>
      <c r="U15" s="62"/>
      <c r="V15" s="62">
        <v>102704.217</v>
      </c>
      <c r="W15" s="62"/>
      <c r="X15" s="62">
        <v>257963.38265660519</v>
      </c>
      <c r="Y15" s="62"/>
      <c r="Z15" s="32">
        <f t="shared" si="9"/>
        <v>-819002.5318666026</v>
      </c>
      <c r="AA15" s="62"/>
      <c r="AB15" s="32">
        <f>T15-P15-D15</f>
        <v>-37675869.381101243</v>
      </c>
      <c r="AC15" s="19"/>
      <c r="AD15" s="9">
        <v>5010564196.8707304</v>
      </c>
      <c r="AE15" s="9">
        <v>100</v>
      </c>
      <c r="AF15" s="32">
        <f t="shared" si="11"/>
        <v>5010564196.8707304</v>
      </c>
      <c r="AG15" s="18"/>
      <c r="AH15" s="18"/>
      <c r="AI15" s="34">
        <f t="shared" si="12"/>
        <v>-7.5192868309383442E-3</v>
      </c>
      <c r="AJ15" s="35">
        <f t="shared" si="4"/>
        <v>2026</v>
      </c>
      <c r="AK15" s="36">
        <f>SUM(AB60:AB63)/AVERAGE(AF60:AF63)</f>
        <v>-3.7670473329961686E-2</v>
      </c>
      <c r="AL15" s="32">
        <v>21643660</v>
      </c>
      <c r="AM15" s="36">
        <f>AL15/AVERAGE(AF60:AF63)</f>
        <v>3.169962314090783E-3</v>
      </c>
      <c r="AN15" s="36">
        <f>(AF63-AF59)/AF59</f>
        <v>2.6054192018749943E-2</v>
      </c>
      <c r="AO15" s="36"/>
      <c r="AP15" s="32">
        <f t="shared" si="5"/>
        <v>696334860.31127858</v>
      </c>
      <c r="AQ15" s="32">
        <f t="shared" si="7"/>
        <v>472439111.76219136</v>
      </c>
      <c r="AR15" s="37">
        <f>AP15/AF63</f>
        <v>0.10103933176461728</v>
      </c>
      <c r="AS15" s="37">
        <f>AQ15/AF63</f>
        <v>6.8551690964577708E-2</v>
      </c>
      <c r="AT15"/>
      <c r="AU15"/>
      <c r="AV15">
        <v>11175974</v>
      </c>
      <c r="AW15"/>
      <c r="AX15" s="31">
        <f t="shared" ref="AX14:AX15" si="13">(AV15-AV14)/AV14</f>
        <v>1.3586406446917915E-2</v>
      </c>
      <c r="AY15">
        <v>6119.9401543004797</v>
      </c>
      <c r="AZ15" s="54">
        <f t="shared" ref="AZ14:AZ16" si="14">(AY15-AY14)/AY14</f>
        <v>1.8940804911202421E-2</v>
      </c>
      <c r="BA15"/>
      <c r="BB15"/>
      <c r="BC15"/>
      <c r="BD15"/>
      <c r="BE15" s="34">
        <f>T24/AF24</f>
        <v>1.3918393597813971E-2</v>
      </c>
      <c r="BF15" s="31">
        <f t="shared" si="6"/>
        <v>2026</v>
      </c>
      <c r="BG15" s="34">
        <f>SUM(T60:T63)/AVERAGE(AF60:AF63)</f>
        <v>4.1633016910659168E-2</v>
      </c>
      <c r="BH15" s="34">
        <f>SUM(P60:P63)/AVERAGE(AF60:AF63)</f>
        <v>1.0878119753517662E-2</v>
      </c>
      <c r="BI15" s="34">
        <f>SUM(D60:D63)/AVERAGE(AF60:AF63)</f>
        <v>6.8425370487103204E-2</v>
      </c>
      <c r="BJ15" s="34">
        <f>(SUM(H60:H63)+SUM(J60:J63))/AVERAGE(AF60:AF63)</f>
        <v>5.7366596259576692E-3</v>
      </c>
      <c r="BK15" s="36">
        <f t="shared" si="2"/>
        <v>-4.3407132955919359E-2</v>
      </c>
      <c r="BL15" s="15">
        <f t="shared" si="8"/>
        <v>7.416203011306087E-2</v>
      </c>
    </row>
    <row r="16" spans="1:64" s="31" customFormat="1">
      <c r="A16" s="23">
        <v>2015</v>
      </c>
      <c r="B16" s="23">
        <v>1</v>
      </c>
      <c r="C16" s="24"/>
      <c r="D16" s="24">
        <v>94531622.427164748</v>
      </c>
      <c r="E16" s="24"/>
      <c r="F16" s="52">
        <v>17182241.368222699</v>
      </c>
      <c r="G16" s="53">
        <v>0</v>
      </c>
      <c r="H16" s="53">
        <v>0</v>
      </c>
      <c r="I16" s="25">
        <v>0</v>
      </c>
      <c r="J16" s="24">
        <v>0</v>
      </c>
      <c r="K16" s="24"/>
      <c r="L16" s="52">
        <v>2477517.32661987</v>
      </c>
      <c r="M16" s="25"/>
      <c r="N16" s="25">
        <v>704143.38336190209</v>
      </c>
      <c r="O16" s="24"/>
      <c r="P16" s="24">
        <v>16729838.324823827</v>
      </c>
      <c r="Q16" s="25"/>
      <c r="R16" s="25">
        <v>18058307.33118844</v>
      </c>
      <c r="S16" s="25"/>
      <c r="T16" s="24">
        <v>69047503.224994525</v>
      </c>
      <c r="U16" s="24"/>
      <c r="V16" s="25">
        <v>100401.296606515</v>
      </c>
      <c r="W16" s="25"/>
      <c r="X16" s="25">
        <v>252179.11057854365</v>
      </c>
      <c r="Y16" s="24"/>
      <c r="Z16" s="24">
        <f t="shared" si="9"/>
        <v>-2205193.4504095167</v>
      </c>
      <c r="AA16" s="24"/>
      <c r="AB16" s="24">
        <f t="shared" si="10"/>
        <v>-42213957.52699405</v>
      </c>
      <c r="AC16" s="12"/>
      <c r="AD16" s="24">
        <v>5092693740.32864</v>
      </c>
      <c r="AE16" s="24">
        <v>103.09103866</v>
      </c>
      <c r="AF16" s="24">
        <f t="shared" si="11"/>
        <v>4939996537.5502996</v>
      </c>
      <c r="AG16" s="24"/>
      <c r="AH16" s="24"/>
      <c r="AI16" s="26">
        <f t="shared" si="12"/>
        <v>-8.5453415212164447E-3</v>
      </c>
      <c r="AJ16" s="35">
        <f t="shared" si="4"/>
        <v>2027</v>
      </c>
      <c r="AK16" s="36">
        <f>SUM(AB64:AB67)/AVERAGE(AF64:AF67)</f>
        <v>-3.6532676421419011E-2</v>
      </c>
      <c r="AL16" s="32">
        <v>20161972</v>
      </c>
      <c r="AM16" s="36">
        <f>AL16/AVERAGE(AF64:AF67)</f>
        <v>2.8982061155413859E-3</v>
      </c>
      <c r="AN16" s="36">
        <f>(AF67-AF63)/AF63</f>
        <v>1.3636389102426578E-2</v>
      </c>
      <c r="AO16" s="36"/>
      <c r="AP16" s="32">
        <f t="shared" si="5"/>
        <v>705830353.41206694</v>
      </c>
      <c r="AQ16" s="32">
        <f t="shared" si="7"/>
        <v>458593798.9185167</v>
      </c>
      <c r="AR16" s="37">
        <f>AP16/AF67</f>
        <v>0.10103933176461727</v>
      </c>
      <c r="AS16" s="37">
        <f>AQ16/AF67</f>
        <v>6.564751823172589E-2</v>
      </c>
      <c r="AT16" s="23"/>
      <c r="AU16" s="23"/>
      <c r="AV16" s="23">
        <v>11013101</v>
      </c>
      <c r="AW16" s="23"/>
      <c r="AX16" s="23">
        <f>(AV16-AU6)/AU6</f>
        <v>-1.347901545875761E-2</v>
      </c>
      <c r="AY16" s="30">
        <v>6311.8928139841701</v>
      </c>
      <c r="AZ16" s="54">
        <f t="shared" si="14"/>
        <v>3.1365120384192861E-2</v>
      </c>
      <c r="BA16" s="23"/>
      <c r="BB16" s="23"/>
      <c r="BC16" s="23"/>
      <c r="BD16" s="23"/>
      <c r="BE16" s="34">
        <f>T25/AF25</f>
        <v>1.4541370347800274E-2</v>
      </c>
      <c r="BF16" s="31">
        <f t="shared" si="6"/>
        <v>2027</v>
      </c>
      <c r="BG16" s="34">
        <f>SUM(T64:T67)/AVERAGE(AF64:AF67)</f>
        <v>4.1756243711786024E-2</v>
      </c>
      <c r="BH16" s="34">
        <f>SUM(P64:P67)/AVERAGE(AF64:AF67)</f>
        <v>1.048670414930653E-2</v>
      </c>
      <c r="BI16" s="34">
        <f>SUM(D64:D67)/AVERAGE(AF64:AF67)</f>
        <v>6.7802215983898489E-2</v>
      </c>
      <c r="BJ16" s="34">
        <f>(SUM(H64:H67)+SUM(J64:J67))/AVERAGE(AF64:AF67)</f>
        <v>6.6855907109211292E-3</v>
      </c>
      <c r="BK16" s="36">
        <f t="shared" si="2"/>
        <v>-4.3218267132340143E-2</v>
      </c>
      <c r="BL16" s="15">
        <f t="shared" si="8"/>
        <v>7.4487806694819622E-2</v>
      </c>
    </row>
    <row r="17" spans="1:64" s="31" customFormat="1">
      <c r="A17" s="31">
        <v>2015</v>
      </c>
      <c r="B17" s="31">
        <v>2</v>
      </c>
      <c r="C17" s="32"/>
      <c r="D17" s="32">
        <v>108859558.04812312</v>
      </c>
      <c r="E17" s="32"/>
      <c r="F17" s="33">
        <v>19786513.2703298</v>
      </c>
      <c r="G17" s="32">
        <v>0</v>
      </c>
      <c r="H17" s="32">
        <v>0</v>
      </c>
      <c r="I17" s="33">
        <v>0</v>
      </c>
      <c r="J17" s="32">
        <v>0</v>
      </c>
      <c r="K17" s="32"/>
      <c r="L17" s="33">
        <v>2155129.1914887899</v>
      </c>
      <c r="M17" s="33"/>
      <c r="N17" s="33">
        <v>812713.97451910004</v>
      </c>
      <c r="O17" s="32"/>
      <c r="P17" s="32">
        <v>15654288.118103631</v>
      </c>
      <c r="Q17" s="33"/>
      <c r="R17" s="33">
        <v>21639180.516705967</v>
      </c>
      <c r="S17" s="33"/>
      <c r="T17" s="32">
        <v>82739282.210187256</v>
      </c>
      <c r="U17" s="32"/>
      <c r="V17" s="33">
        <v>104508.94730747399</v>
      </c>
      <c r="W17" s="33"/>
      <c r="X17" s="33">
        <v>262496.34487079433</v>
      </c>
      <c r="Y17" s="32"/>
      <c r="Z17" s="32">
        <f t="shared" si="9"/>
        <v>-1010666.9723242484</v>
      </c>
      <c r="AA17" s="32"/>
      <c r="AB17" s="32">
        <f t="shared" si="10"/>
        <v>-41774563.956039496</v>
      </c>
      <c r="AC17" s="12"/>
      <c r="AD17" s="32">
        <v>5951478855.3666</v>
      </c>
      <c r="AE17" s="32">
        <v>106.73436665</v>
      </c>
      <c r="AF17" s="32">
        <f t="shared" si="11"/>
        <v>5575972427.7771788</v>
      </c>
      <c r="AG17" s="32"/>
      <c r="AH17" s="32"/>
      <c r="AI17" s="34">
        <f t="shared" si="12"/>
        <v>-7.4918885444870513E-3</v>
      </c>
      <c r="AJ17" s="35">
        <f t="shared" si="4"/>
        <v>2028</v>
      </c>
      <c r="AK17" s="36">
        <f>SUM(AB68:AB71)/AVERAGE(AF68:AF71)</f>
        <v>-3.56500158170052E-2</v>
      </c>
      <c r="AL17" s="32">
        <v>18722270</v>
      </c>
      <c r="AM17" s="36">
        <f>AL17/AVERAGE(AF68:AF71)</f>
        <v>2.6446544339996806E-3</v>
      </c>
      <c r="AN17" s="36">
        <f>(AF71-AF67)/AF67</f>
        <v>2.0395986222144946E-2</v>
      </c>
      <c r="AO17" s="36"/>
      <c r="AP17" s="32">
        <f t="shared" si="5"/>
        <v>720226459.57543123</v>
      </c>
      <c r="AQ17" s="32">
        <f t="shared" si="7"/>
        <v>449050620.9771803</v>
      </c>
      <c r="AR17" s="37">
        <f>AP17/AF71</f>
        <v>0.10103933176461728</v>
      </c>
      <c r="AS17" s="37">
        <f>AQ17/AF71</f>
        <v>6.2996539586683747E-2</v>
      </c>
      <c r="AV17" s="31">
        <v>10980126</v>
      </c>
      <c r="AX17" s="31">
        <f t="shared" ref="AX17:AX48" si="15">(AV17-AV16)/AV16</f>
        <v>-2.9941612267062657E-3</v>
      </c>
      <c r="AY17" s="38">
        <v>6625.1329064068004</v>
      </c>
      <c r="AZ17" s="34">
        <f>(AY17-AY16)/AY16</f>
        <v>4.9626966371900109E-2</v>
      </c>
      <c r="BE17" s="34">
        <f>T26/AF26</f>
        <v>1.3262260567153938E-2</v>
      </c>
      <c r="BF17" s="31">
        <f t="shared" si="6"/>
        <v>2028</v>
      </c>
      <c r="BG17" s="34">
        <f>SUM(T68:T71)/AVERAGE(AF68:AF71)</f>
        <v>4.18003118705563E-2</v>
      </c>
      <c r="BH17" s="34">
        <f>SUM(P68:P71)/AVERAGE(AF68:AF71)</f>
        <v>1.0437045076037155E-2</v>
      </c>
      <c r="BI17" s="34">
        <f>SUM(D68:D71)/AVERAGE(AF68:AF71)</f>
        <v>6.7013282611524339E-2</v>
      </c>
      <c r="BJ17" s="34">
        <f>(SUM(H68:H71)+SUM(J68:J71))/AVERAGE(AF68:AF71)</f>
        <v>7.4448788099060158E-3</v>
      </c>
      <c r="BK17" s="36">
        <f t="shared" si="2"/>
        <v>-4.3094894626911212E-2</v>
      </c>
      <c r="BL17" s="15">
        <f t="shared" si="8"/>
        <v>7.4458161421430358E-2</v>
      </c>
    </row>
    <row r="18" spans="1:64" s="23" customFormat="1">
      <c r="A18" s="31">
        <v>2015</v>
      </c>
      <c r="B18" s="31">
        <v>3</v>
      </c>
      <c r="C18" s="32"/>
      <c r="D18" s="32">
        <v>105618702.57209344</v>
      </c>
      <c r="E18" s="32"/>
      <c r="F18" s="33">
        <v>19197449.424825899</v>
      </c>
      <c r="G18" s="32">
        <v>0</v>
      </c>
      <c r="H18" s="32">
        <v>0</v>
      </c>
      <c r="I18" s="33">
        <v>0</v>
      </c>
      <c r="J18" s="32">
        <v>0</v>
      </c>
      <c r="K18" s="32"/>
      <c r="L18" s="33">
        <v>2666811.9917025999</v>
      </c>
      <c r="M18" s="33"/>
      <c r="N18" s="33">
        <v>789230.58625610173</v>
      </c>
      <c r="O18" s="32"/>
      <c r="P18" s="32">
        <v>18180213.927347466</v>
      </c>
      <c r="Q18" s="33"/>
      <c r="R18" s="33">
        <v>19922710.779856276</v>
      </c>
      <c r="S18" s="33"/>
      <c r="T18" s="32">
        <v>76176211.401992381</v>
      </c>
      <c r="U18" s="32"/>
      <c r="V18" s="33">
        <v>115507.007588319</v>
      </c>
      <c r="W18" s="33"/>
      <c r="X18" s="33">
        <v>290120.30146751355</v>
      </c>
      <c r="Y18" s="32"/>
      <c r="Z18" s="32">
        <f t="shared" si="9"/>
        <v>-2615274.2153400052</v>
      </c>
      <c r="AA18" s="32"/>
      <c r="AB18" s="32">
        <f t="shared" si="10"/>
        <v>-47622705.097448528</v>
      </c>
      <c r="AC18" s="12"/>
      <c r="AD18" s="32">
        <v>6221730755.7715998</v>
      </c>
      <c r="AE18" s="32">
        <v>110.48458934999999</v>
      </c>
      <c r="AF18" s="32">
        <f t="shared" si="11"/>
        <v>5631310929.7641611</v>
      </c>
      <c r="AG18" s="32"/>
      <c r="AH18" s="32"/>
      <c r="AI18" s="34">
        <f t="shared" si="12"/>
        <v>-8.4567706687513639E-3</v>
      </c>
      <c r="AJ18" s="27">
        <f t="shared" si="4"/>
        <v>2029</v>
      </c>
      <c r="AK18" s="28">
        <f>SUM(AB72:AB75)/AVERAGE(AF72:AF75)</f>
        <v>-3.5071795079146872E-2</v>
      </c>
      <c r="AL18" s="24">
        <v>17359511</v>
      </c>
      <c r="AM18" s="28">
        <f>AL18/AVERAGE(AF72:AF75)</f>
        <v>2.4151548647183755E-3</v>
      </c>
      <c r="AN18" s="28">
        <f>(AF75-AF71)/AF71</f>
        <v>2.0858462025668677E-2</v>
      </c>
      <c r="AO18" s="28"/>
      <c r="AP18" s="24">
        <f t="shared" si="5"/>
        <v>735249275.83236718</v>
      </c>
      <c r="AQ18" s="24">
        <f t="shared" si="7"/>
        <v>440892274.7347917</v>
      </c>
      <c r="AR18" s="29">
        <f>AP18/AF75</f>
        <v>0.10103933176461728</v>
      </c>
      <c r="AS18" s="29">
        <f>AQ18/AF75</f>
        <v>6.0588241680284212E-2</v>
      </c>
      <c r="AT18" s="31"/>
      <c r="AU18" s="31"/>
      <c r="AV18" s="31">
        <v>11099001</v>
      </c>
      <c r="AW18" s="31"/>
      <c r="AX18" s="31">
        <f t="shared" si="15"/>
        <v>1.0826378495110166E-2</v>
      </c>
      <c r="AY18" s="38">
        <v>6900.7666416293296</v>
      </c>
      <c r="AZ18" s="34">
        <f t="shared" ref="AZ18:AZ48" si="16">(AY18-AY17)/AY17</f>
        <v>4.160425747172241E-2</v>
      </c>
      <c r="BA18" s="31"/>
      <c r="BB18" s="31"/>
      <c r="BC18" s="31"/>
      <c r="BD18" s="31"/>
      <c r="BE18" s="26">
        <f>T27/AF27</f>
        <v>1.5016146762945267E-2</v>
      </c>
      <c r="BF18" s="23">
        <f t="shared" si="6"/>
        <v>2029</v>
      </c>
      <c r="BG18" s="26">
        <f>SUM(T72:T75)/AVERAGE(AF72:AF75)</f>
        <v>4.196938531244062E-2</v>
      </c>
      <c r="BH18" s="26">
        <f>SUM(P72:P75)/AVERAGE(AF72:AF75)</f>
        <v>1.018212262225645E-2</v>
      </c>
      <c r="BI18" s="26">
        <f>SUM(D72:D75)/AVERAGE(AF72:AF75)</f>
        <v>6.6859057769331043E-2</v>
      </c>
      <c r="BJ18" s="26">
        <f>(SUM(H72:H75)+SUM(J72:J75))/AVERAGE(AF72:AF75)</f>
        <v>8.3694656295477277E-3</v>
      </c>
      <c r="BK18" s="28">
        <f t="shared" si="2"/>
        <v>-4.3441260708694598E-2</v>
      </c>
      <c r="BL18" s="15">
        <f t="shared" si="8"/>
        <v>7.5228523398878769E-2</v>
      </c>
    </row>
    <row r="19" spans="1:64" s="31" customFormat="1">
      <c r="A19" s="31">
        <v>2015</v>
      </c>
      <c r="B19" s="31">
        <v>4</v>
      </c>
      <c r="C19" s="32"/>
      <c r="D19" s="32">
        <v>114369869.46289118</v>
      </c>
      <c r="E19" s="32"/>
      <c r="F19" s="33">
        <v>20788077.596760001</v>
      </c>
      <c r="G19" s="32">
        <v>0</v>
      </c>
      <c r="H19" s="32">
        <v>0</v>
      </c>
      <c r="I19" s="33">
        <v>0</v>
      </c>
      <c r="J19" s="32">
        <v>0</v>
      </c>
      <c r="K19" s="32"/>
      <c r="L19" s="33">
        <v>2504918.5602216101</v>
      </c>
      <c r="M19" s="33"/>
      <c r="N19" s="33">
        <v>855606.41472309828</v>
      </c>
      <c r="O19" s="32"/>
      <c r="P19" s="32">
        <v>17705328.365973502</v>
      </c>
      <c r="Q19" s="33"/>
      <c r="R19" s="33">
        <v>22914244.155256111</v>
      </c>
      <c r="S19" s="33"/>
      <c r="T19" s="32">
        <v>87614598.544116899</v>
      </c>
      <c r="U19" s="32"/>
      <c r="V19" s="33">
        <v>113238.003217413</v>
      </c>
      <c r="W19" s="33"/>
      <c r="X19" s="33">
        <v>284421.21665990987</v>
      </c>
      <c r="Y19" s="32"/>
      <c r="Z19" s="32">
        <f t="shared" si="9"/>
        <v>-1121120.4132311828</v>
      </c>
      <c r="AA19" s="32"/>
      <c r="AB19" s="32">
        <f t="shared" si="10"/>
        <v>-44460599.284747779</v>
      </c>
      <c r="AC19" s="12"/>
      <c r="AD19" s="32">
        <v>6552140231.3025303</v>
      </c>
      <c r="AE19" s="32">
        <v>115.79241048</v>
      </c>
      <c r="AF19" s="32">
        <f t="shared" si="11"/>
        <v>5658523044.9401817</v>
      </c>
      <c r="AG19" s="32"/>
      <c r="AH19" s="32"/>
      <c r="AI19" s="34">
        <f t="shared" si="12"/>
        <v>-7.8572798823368199E-3</v>
      </c>
      <c r="AJ19" s="35">
        <f t="shared" si="4"/>
        <v>2030</v>
      </c>
      <c r="AK19" s="36">
        <f>SUM(AB76:AB79)/AVERAGE(AF76:AF79)</f>
        <v>-3.3360899778371964E-2</v>
      </c>
      <c r="AL19" s="32">
        <v>16025230</v>
      </c>
      <c r="AM19" s="36">
        <f>AL19/AVERAGE(AF76:AF79)</f>
        <v>2.1735067545885652E-3</v>
      </c>
      <c r="AN19" s="36">
        <f>(AF79-AF75)/AF75</f>
        <v>1.2756363301278715E-2</v>
      </c>
      <c r="AO19" s="36"/>
      <c r="AP19" s="32">
        <f t="shared" si="5"/>
        <v>744628382.71188688</v>
      </c>
      <c r="AQ19" s="32">
        <f t="shared" si="7"/>
        <v>430397747.02648646</v>
      </c>
      <c r="AR19" s="37">
        <f>AP19/AF79</f>
        <v>0.10103933176461728</v>
      </c>
      <c r="AS19" s="37">
        <f>AQ19/AF79</f>
        <v>5.8401078661782763E-2</v>
      </c>
      <c r="AV19" s="31">
        <v>11142703</v>
      </c>
      <c r="AX19" s="31">
        <f t="shared" si="15"/>
        <v>3.9374714895511771E-3</v>
      </c>
      <c r="AY19" s="38">
        <v>6882.9155921620204</v>
      </c>
      <c r="AZ19" s="34">
        <f t="shared" si="16"/>
        <v>-2.5868212032590025E-3</v>
      </c>
      <c r="BE19" s="34">
        <f>T28/AF28</f>
        <v>1.2266356324765294E-2</v>
      </c>
      <c r="BF19" s="31">
        <f t="shared" si="6"/>
        <v>2030</v>
      </c>
      <c r="BG19" s="34">
        <f>SUM(T76:T79)/AVERAGE(AF76:AF79)</f>
        <v>4.2175625902148531E-2</v>
      </c>
      <c r="BH19" s="34">
        <f>SUM(P76:P79)/AVERAGE(AF76:AF79)</f>
        <v>9.7726587357021173E-3</v>
      </c>
      <c r="BI19" s="34">
        <f>SUM(D76:D79)/AVERAGE(AF76:AF79)</f>
        <v>6.576386694481838E-2</v>
      </c>
      <c r="BJ19" s="34">
        <f>(SUM(H76:H79)+SUM(J76:J79))/AVERAGE(AF76:AF79)</f>
        <v>9.2304622819295093E-3</v>
      </c>
      <c r="BK19" s="36">
        <f t="shared" si="2"/>
        <v>-4.2591362060301473E-2</v>
      </c>
      <c r="BL19" s="15">
        <f t="shared" si="8"/>
        <v>7.4994329226747897E-2</v>
      </c>
    </row>
    <row r="20" spans="1:64" s="31" customFormat="1">
      <c r="A20" s="23">
        <f t="shared" ref="A20:A51" si="17">A16+1</f>
        <v>2016</v>
      </c>
      <c r="B20" s="23">
        <f t="shared" ref="B20:B51" si="18">B16</f>
        <v>1</v>
      </c>
      <c r="C20" s="24"/>
      <c r="D20" s="24">
        <v>99680729.600271106</v>
      </c>
      <c r="E20" s="24"/>
      <c r="F20" s="52">
        <v>18118152.548075002</v>
      </c>
      <c r="G20" s="53">
        <v>0</v>
      </c>
      <c r="H20" s="53">
        <v>0</v>
      </c>
      <c r="I20" s="25">
        <v>0</v>
      </c>
      <c r="J20" s="24">
        <v>0</v>
      </c>
      <c r="K20" s="24"/>
      <c r="L20" s="52">
        <v>2536155.11777387</v>
      </c>
      <c r="M20" s="25"/>
      <c r="N20" s="25">
        <v>742517.83745239675</v>
      </c>
      <c r="O20" s="24"/>
      <c r="P20" s="24">
        <v>17245235.025985748</v>
      </c>
      <c r="Q20" s="25"/>
      <c r="R20" s="25">
        <v>18963281.273107104</v>
      </c>
      <c r="S20" s="25"/>
      <c r="T20" s="24">
        <v>72507749.527550533</v>
      </c>
      <c r="U20" s="24"/>
      <c r="V20" s="25">
        <v>104629.318902135</v>
      </c>
      <c r="W20" s="25"/>
      <c r="X20" s="25">
        <v>262798.68361248908</v>
      </c>
      <c r="Y20" s="24"/>
      <c r="Z20" s="24">
        <f t="shared" si="9"/>
        <v>-2328914.9112920295</v>
      </c>
      <c r="AA20" s="24"/>
      <c r="AB20" s="24">
        <f t="shared" si="10"/>
        <v>-44418215.09870632</v>
      </c>
      <c r="AC20" s="12"/>
      <c r="AD20" s="24">
        <v>6962845278.2518702</v>
      </c>
      <c r="AE20" s="24">
        <v>131.11898839</v>
      </c>
      <c r="AF20" s="24">
        <f t="shared" si="11"/>
        <v>5310325654.3908043</v>
      </c>
      <c r="AG20" s="24"/>
      <c r="AH20" s="24"/>
      <c r="AI20" s="26">
        <f t="shared" si="12"/>
        <v>-8.3644992773615374E-3</v>
      </c>
      <c r="AJ20" s="35">
        <f t="shared" si="4"/>
        <v>2031</v>
      </c>
      <c r="AK20" s="36">
        <f>SUM(AB80:AB83)/AVERAGE(AF80:AF83)</f>
        <v>-3.4287097275810488E-2</v>
      </c>
      <c r="AL20" s="32">
        <v>14737286</v>
      </c>
      <c r="AM20" s="36">
        <f>AL20/AVERAGE(AF80:AF83)</f>
        <v>1.9950903585843876E-3</v>
      </c>
      <c r="AN20" s="36">
        <f>(AF83-AF79)/AF79</f>
        <v>7.4209904432073781E-4</v>
      </c>
      <c r="AO20" s="36"/>
      <c r="AP20" s="32">
        <f t="shared" si="5"/>
        <v>745180970.72307146</v>
      </c>
      <c r="AQ20" s="32">
        <f t="shared" si="7"/>
        <v>415974846.88026822</v>
      </c>
      <c r="AR20" s="37">
        <f>AP20/AF83</f>
        <v>0.10103933176461728</v>
      </c>
      <c r="AS20" s="37">
        <f>AQ20/AF83</f>
        <v>5.6402165663044908E-2</v>
      </c>
      <c r="AT20" s="23"/>
      <c r="AU20" s="23"/>
      <c r="AV20" s="23">
        <v>11142419</v>
      </c>
      <c r="AW20" s="23"/>
      <c r="AX20" s="23">
        <f t="shared" si="15"/>
        <v>-2.5487532064706382E-5</v>
      </c>
      <c r="AY20" s="30">
        <v>6498.9698864721004</v>
      </c>
      <c r="AZ20" s="26">
        <f t="shared" si="16"/>
        <v>-5.5782422513962183E-2</v>
      </c>
      <c r="BA20" s="23"/>
      <c r="BB20" s="23"/>
      <c r="BC20" s="23"/>
      <c r="BD20" s="23"/>
      <c r="BE20" s="34">
        <f>T29/AF29</f>
        <v>1.4204214078761183E-2</v>
      </c>
      <c r="BF20" s="31">
        <f t="shared" si="6"/>
        <v>2031</v>
      </c>
      <c r="BG20" s="34">
        <f>SUM(T80:T83)/AVERAGE(AF80:AF83)</f>
        <v>4.1950274061360628E-2</v>
      </c>
      <c r="BH20" s="34">
        <f>SUM(P80:P83)/AVERAGE(AF80:AF83)</f>
        <v>9.8200538990405057E-3</v>
      </c>
      <c r="BI20" s="34">
        <f>SUM(D80:D83)/AVERAGE(AF80:AF83)</f>
        <v>6.6417317438130605E-2</v>
      </c>
      <c r="BJ20" s="34">
        <f>(SUM(H80:H83)+SUM(J80:J83))/AVERAGE(AF80:AF83)</f>
        <v>1.0035634192292985E-2</v>
      </c>
      <c r="BK20" s="36">
        <f t="shared" si="2"/>
        <v>-4.4322731468103477E-2</v>
      </c>
      <c r="BL20" s="15">
        <f t="shared" si="8"/>
        <v>7.6452951630423593E-2</v>
      </c>
    </row>
    <row r="21" spans="1:64" s="31" customFormat="1">
      <c r="A21" s="31">
        <f t="shared" si="17"/>
        <v>2016</v>
      </c>
      <c r="B21" s="31">
        <f t="shared" si="18"/>
        <v>2</v>
      </c>
      <c r="C21" s="32"/>
      <c r="D21" s="32">
        <v>102664880.03560658</v>
      </c>
      <c r="E21" s="32"/>
      <c r="F21" s="33">
        <v>18660557.213757399</v>
      </c>
      <c r="G21" s="32">
        <v>0</v>
      </c>
      <c r="H21" s="32">
        <v>0</v>
      </c>
      <c r="I21" s="33">
        <v>0</v>
      </c>
      <c r="J21" s="32">
        <v>0</v>
      </c>
      <c r="K21" s="32"/>
      <c r="L21" s="33">
        <v>2462292.11756997</v>
      </c>
      <c r="M21" s="33"/>
      <c r="N21" s="33">
        <v>765594.62706260011</v>
      </c>
      <c r="O21" s="32"/>
      <c r="P21" s="32">
        <v>16988921.254479423</v>
      </c>
      <c r="Q21" s="33"/>
      <c r="R21" s="33">
        <v>21411704.085867856</v>
      </c>
      <c r="S21" s="33"/>
      <c r="T21" s="32">
        <v>81869506.361108765</v>
      </c>
      <c r="U21" s="32"/>
      <c r="V21" s="33">
        <v>107010.768032632</v>
      </c>
      <c r="W21" s="33"/>
      <c r="X21" s="33">
        <v>268780.19723746163</v>
      </c>
      <c r="Y21" s="32"/>
      <c r="Z21" s="32">
        <f t="shared" si="9"/>
        <v>-369729.10448947921</v>
      </c>
      <c r="AA21" s="32"/>
      <c r="AB21" s="32">
        <f t="shared" si="10"/>
        <v>-37784294.928977236</v>
      </c>
      <c r="AC21" s="12"/>
      <c r="AD21" s="32">
        <v>8401125356.75455</v>
      </c>
      <c r="AE21" s="32">
        <v>147.89635652000001</v>
      </c>
      <c r="AF21" s="32">
        <f t="shared" si="11"/>
        <v>5680414010.4820404</v>
      </c>
      <c r="AG21" s="32"/>
      <c r="AH21" s="32"/>
      <c r="AI21" s="34">
        <f t="shared" si="12"/>
        <v>-6.6516797647590579E-3</v>
      </c>
      <c r="AJ21" s="35">
        <f t="shared" si="4"/>
        <v>2032</v>
      </c>
      <c r="AK21" s="36">
        <f>SUM(AB84:AB87)/AVERAGE(AF84:AF87)</f>
        <v>-3.4004561321761342E-2</v>
      </c>
      <c r="AL21" s="32">
        <v>13495709</v>
      </c>
      <c r="AM21" s="36">
        <f>AL21/AVERAGE(AF84:AF87)</f>
        <v>1.809790848388459E-3</v>
      </c>
      <c r="AN21" s="36">
        <f>(AF87-AF83)/AF83</f>
        <v>1.8513761270805354E-2</v>
      </c>
      <c r="AO21" s="36"/>
      <c r="AP21" s="32">
        <f t="shared" si="5"/>
        <v>758977073.3185854</v>
      </c>
      <c r="AQ21" s="32">
        <f t="shared" si="7"/>
        <v>410066258.70554698</v>
      </c>
      <c r="AR21" s="37">
        <f>AP21/AF87</f>
        <v>0.10103933176461728</v>
      </c>
      <c r="AS21" s="37">
        <f>AQ21/AF87</f>
        <v>5.4590345631472657E-2</v>
      </c>
      <c r="AV21" s="31">
        <v>11175306</v>
      </c>
      <c r="AX21" s="31">
        <f t="shared" si="15"/>
        <v>2.9515134909214955E-3</v>
      </c>
      <c r="AY21" s="38">
        <v>6341.5157379120501</v>
      </c>
      <c r="AZ21" s="34">
        <f t="shared" si="16"/>
        <v>-2.4227554721833411E-2</v>
      </c>
      <c r="BE21" s="34">
        <f>T30/AF30</f>
        <v>1.2410775357176981E-2</v>
      </c>
      <c r="BF21" s="31">
        <f t="shared" si="6"/>
        <v>2032</v>
      </c>
      <c r="BG21" s="34">
        <f>SUM(T84:T87)/AVERAGE(AF84:AF87)</f>
        <v>4.1944170445777564E-2</v>
      </c>
      <c r="BH21" s="34">
        <f>SUM(P84:P87)/AVERAGE(AF84:AF87)</f>
        <v>9.5876675853322404E-3</v>
      </c>
      <c r="BI21" s="34">
        <f>SUM(D84:D87)/AVERAGE(AF84:AF87)</f>
        <v>6.6361064182206664E-2</v>
      </c>
      <c r="BJ21" s="34">
        <f>(SUM(H84:H87)+SUM(J84:J87))/AVERAGE(AF84:AF87)</f>
        <v>1.1094026174812253E-2</v>
      </c>
      <c r="BK21" s="36">
        <f t="shared" si="2"/>
        <v>-4.5098587496573597E-2</v>
      </c>
      <c r="BL21" s="15">
        <f t="shared" si="8"/>
        <v>7.7455090357018919E-2</v>
      </c>
    </row>
    <row r="22" spans="1:64" s="23" customFormat="1">
      <c r="A22" s="31">
        <f t="shared" si="17"/>
        <v>2016</v>
      </c>
      <c r="B22" s="31">
        <f t="shared" si="18"/>
        <v>3</v>
      </c>
      <c r="C22" s="32"/>
      <c r="D22" s="32">
        <v>98605762.177999064</v>
      </c>
      <c r="E22" s="32"/>
      <c r="F22" s="33">
        <v>17922764.494445801</v>
      </c>
      <c r="G22" s="32">
        <v>0</v>
      </c>
      <c r="H22" s="32">
        <v>0</v>
      </c>
      <c r="I22" s="33">
        <v>0</v>
      </c>
      <c r="J22" s="32">
        <v>0</v>
      </c>
      <c r="K22" s="32"/>
      <c r="L22" s="33">
        <v>2153544.7909188401</v>
      </c>
      <c r="M22" s="33"/>
      <c r="N22" s="33">
        <v>738191.79366099834</v>
      </c>
      <c r="O22" s="32"/>
      <c r="P22" s="32">
        <v>15236067.604531022</v>
      </c>
      <c r="Q22" s="33"/>
      <c r="R22" s="33">
        <v>19205811.150750659</v>
      </c>
      <c r="S22" s="33"/>
      <c r="T22" s="32">
        <v>73435083.535197467</v>
      </c>
      <c r="U22" s="32"/>
      <c r="V22" s="33">
        <v>109084.266401776</v>
      </c>
      <c r="W22" s="33"/>
      <c r="X22" s="33">
        <v>273988.22733458353</v>
      </c>
      <c r="Y22" s="32"/>
      <c r="Z22" s="32">
        <f t="shared" si="9"/>
        <v>-1499605.6618732046</v>
      </c>
      <c r="AA22" s="32"/>
      <c r="AB22" s="32">
        <f t="shared" si="10"/>
        <v>-40406746.247332618</v>
      </c>
      <c r="AC22" s="12"/>
      <c r="AD22" s="32">
        <v>8448889759.2748203</v>
      </c>
      <c r="AE22" s="32">
        <v>155.88165151000001</v>
      </c>
      <c r="AF22" s="32">
        <f t="shared" si="11"/>
        <v>5420066876.0125456</v>
      </c>
      <c r="AG22" s="32"/>
      <c r="AH22" s="32"/>
      <c r="AI22" s="34">
        <f t="shared" si="12"/>
        <v>-7.4550272481248786E-3</v>
      </c>
      <c r="AJ22" s="27">
        <f t="shared" si="4"/>
        <v>2033</v>
      </c>
      <c r="AK22" s="28">
        <f>SUM(AB88:AB91)/AVERAGE(AF88:AF91)</f>
        <v>-3.3163213212145208E-2</v>
      </c>
      <c r="AL22" s="24">
        <v>12301209</v>
      </c>
      <c r="AM22" s="28">
        <f>AL22/AVERAGE(AF88:AF91)</f>
        <v>1.6259417844305024E-3</v>
      </c>
      <c r="AN22" s="28">
        <f>(AF91-AF87)/AF87</f>
        <v>8.8468477732748518E-3</v>
      </c>
      <c r="AO22" s="28"/>
      <c r="AP22" s="24">
        <f t="shared" si="5"/>
        <v>765691627.94964051</v>
      </c>
      <c r="AQ22" s="24">
        <f t="shared" si="7"/>
        <v>401343043.79032695</v>
      </c>
      <c r="AR22" s="29">
        <f>AP22/AF91</f>
        <v>0.10103933176461727</v>
      </c>
      <c r="AS22" s="29">
        <f>AQ22/AF91</f>
        <v>5.2960528067337344E-2</v>
      </c>
      <c r="AT22" s="31"/>
      <c r="AU22" s="31"/>
      <c r="AV22" s="31">
        <v>11290553</v>
      </c>
      <c r="AW22" s="31"/>
      <c r="AX22" s="31">
        <f t="shared" si="15"/>
        <v>1.0312648262159444E-2</v>
      </c>
      <c r="AY22" s="38">
        <v>6436.1129030882203</v>
      </c>
      <c r="AZ22" s="34">
        <f t="shared" si="16"/>
        <v>1.4917122196927066E-2</v>
      </c>
      <c r="BA22" s="31"/>
      <c r="BB22" s="31"/>
      <c r="BC22" s="31"/>
      <c r="BD22" s="31"/>
      <c r="BE22" s="26">
        <f>T31/AF31</f>
        <v>1.4343433491123716E-2</v>
      </c>
      <c r="BF22" s="23">
        <f t="shared" si="6"/>
        <v>2033</v>
      </c>
      <c r="BG22" s="26">
        <f>SUM(T88:T91)/AVERAGE(AF88:AF91)</f>
        <v>4.2006449434881785E-2</v>
      </c>
      <c r="BH22" s="26">
        <f>SUM(P88:P91)/AVERAGE(AF88:AF91)</f>
        <v>9.6298584339722503E-3</v>
      </c>
      <c r="BI22" s="26">
        <f>SUM(D88:D91)/AVERAGE(AF88:AF91)</f>
        <v>6.5539804213054748E-2</v>
      </c>
      <c r="BJ22" s="26">
        <f>(SUM(H88:H91)+SUM(J88:J91))/AVERAGE(AF88:AF91)</f>
        <v>1.1972497327170513E-2</v>
      </c>
      <c r="BK22" s="28">
        <f t="shared" si="2"/>
        <v>-4.513571053931572E-2</v>
      </c>
      <c r="BL22" s="15">
        <f t="shared" si="8"/>
        <v>7.7512301540225259E-2</v>
      </c>
    </row>
    <row r="23" spans="1:64" s="31" customFormat="1">
      <c r="A23" s="31">
        <f t="shared" si="17"/>
        <v>2016</v>
      </c>
      <c r="B23" s="31">
        <f t="shared" si="18"/>
        <v>4</v>
      </c>
      <c r="C23" s="32"/>
      <c r="D23" s="32">
        <v>108014788.23474257</v>
      </c>
      <c r="E23" s="32"/>
      <c r="F23" s="33">
        <v>19661157.9036084</v>
      </c>
      <c r="G23" s="32">
        <v>28191.546590882699</v>
      </c>
      <c r="H23" s="32">
        <v>155101.57149205552</v>
      </c>
      <c r="I23" s="33">
        <v>871.903502810801</v>
      </c>
      <c r="J23" s="32">
        <v>4796.9558193419007</v>
      </c>
      <c r="K23" s="32"/>
      <c r="L23" s="33">
        <v>3683213.9253662499</v>
      </c>
      <c r="M23" s="33"/>
      <c r="N23" s="33">
        <v>811683.11059118807</v>
      </c>
      <c r="O23" s="32"/>
      <c r="P23" s="32">
        <v>23577855.557225637</v>
      </c>
      <c r="Q23" s="33"/>
      <c r="R23" s="33">
        <v>22208716.93477647</v>
      </c>
      <c r="S23" s="33"/>
      <c r="T23" s="32">
        <v>84916954.067369387</v>
      </c>
      <c r="U23" s="32"/>
      <c r="V23" s="33">
        <v>111705.41529018299</v>
      </c>
      <c r="W23" s="33"/>
      <c r="X23" s="33">
        <v>280571.7976440682</v>
      </c>
      <c r="Y23" s="32"/>
      <c r="Z23" s="32">
        <f t="shared" si="9"/>
        <v>-1835632.589499183</v>
      </c>
      <c r="AA23" s="32"/>
      <c r="AB23" s="32">
        <f t="shared" si="10"/>
        <v>-46675689.724598818</v>
      </c>
      <c r="AC23" s="12"/>
      <c r="AD23" s="32">
        <v>8942134800.3519897</v>
      </c>
      <c r="AE23" s="32">
        <v>164.01000929</v>
      </c>
      <c r="AF23" s="32">
        <f t="shared" si="11"/>
        <v>5452188460.364418</v>
      </c>
      <c r="AG23" s="32"/>
      <c r="AH23" s="32"/>
      <c r="AI23" s="34">
        <f t="shared" si="12"/>
        <v>-8.560909085207789E-3</v>
      </c>
      <c r="AJ23" s="35">
        <f t="shared" si="4"/>
        <v>2034</v>
      </c>
      <c r="AK23" s="36">
        <f>SUM(AB92:AB95)/AVERAGE(AF92:AF95)</f>
        <v>-3.2979087698524992E-2</v>
      </c>
      <c r="AL23" s="32">
        <v>11191463</v>
      </c>
      <c r="AM23" s="36">
        <f>AL23/AVERAGE(AF92:AF95)</f>
        <v>1.4696273738174965E-3</v>
      </c>
      <c r="AN23" s="36">
        <f>(AF95-AF91)/AF91</f>
        <v>7.7709346487950717E-3</v>
      </c>
      <c r="AO23" s="36"/>
      <c r="AP23" s="32">
        <f t="shared" si="5"/>
        <v>771641767.55156672</v>
      </c>
      <c r="AQ23" s="32">
        <f t="shared" si="7"/>
        <v>393230586.67484784</v>
      </c>
      <c r="AR23" s="37">
        <f>AP23/AF95</f>
        <v>0.10103933176461727</v>
      </c>
      <c r="AS23" s="37">
        <f>AQ23/AF95</f>
        <v>5.1489897745043818E-2</v>
      </c>
      <c r="AV23" s="31">
        <v>11232015</v>
      </c>
      <c r="AX23" s="31">
        <f t="shared" si="15"/>
        <v>-5.1846884736292372E-3</v>
      </c>
      <c r="AY23" s="38">
        <v>6535.4629293281896</v>
      </c>
      <c r="AZ23" s="34">
        <f t="shared" si="16"/>
        <v>1.5436339874071899E-2</v>
      </c>
      <c r="BE23" s="34">
        <f>T32/AF32</f>
        <v>1.1481574447928264E-2</v>
      </c>
      <c r="BF23" s="31">
        <f t="shared" si="6"/>
        <v>2034</v>
      </c>
      <c r="BG23" s="34">
        <f>SUM(T92:T95)/AVERAGE(AF92:AF95)</f>
        <v>4.2099999890420021E-2</v>
      </c>
      <c r="BH23" s="34">
        <f>SUM(P92:P95)/AVERAGE(AF92:AF95)</f>
        <v>9.334509888814924E-3</v>
      </c>
      <c r="BI23" s="34">
        <f>SUM(D92:D95)/AVERAGE(AF92:AF95)</f>
        <v>6.5744577700130091E-2</v>
      </c>
      <c r="BJ23" s="34">
        <f>(SUM(H92:H95)+SUM(J92:J95))/AVERAGE(AF92:AF95)</f>
        <v>1.2817118637451112E-2</v>
      </c>
      <c r="BK23" s="36">
        <f t="shared" si="2"/>
        <v>-4.57962063359761E-2</v>
      </c>
      <c r="BL23" s="15">
        <f t="shared" si="8"/>
        <v>7.8561696337581199E-2</v>
      </c>
    </row>
    <row r="24" spans="1:64" s="31" customFormat="1">
      <c r="A24" s="23">
        <f t="shared" si="17"/>
        <v>2017</v>
      </c>
      <c r="B24" s="23">
        <f t="shared" si="18"/>
        <v>1</v>
      </c>
      <c r="C24" s="24"/>
      <c r="D24" s="24">
        <v>102871649.71442805</v>
      </c>
      <c r="E24" s="24"/>
      <c r="F24" s="52">
        <v>18745369.758386899</v>
      </c>
      <c r="G24" s="53">
        <v>47229.707924481903</v>
      </c>
      <c r="H24" s="53">
        <v>259843.91798380463</v>
      </c>
      <c r="I24" s="25">
        <v>1460.7126162210989</v>
      </c>
      <c r="J24" s="24">
        <v>8036.4098345507091</v>
      </c>
      <c r="K24" s="24"/>
      <c r="L24" s="52">
        <v>4037675.8373522698</v>
      </c>
      <c r="M24" s="25"/>
      <c r="N24" s="25">
        <v>773629.07561407983</v>
      </c>
      <c r="O24" s="24"/>
      <c r="P24" s="24">
        <v>25207798.030873578</v>
      </c>
      <c r="Q24" s="25"/>
      <c r="R24" s="25">
        <v>19369513.44718777</v>
      </c>
      <c r="S24" s="25"/>
      <c r="T24" s="24">
        <v>74061013.453981087</v>
      </c>
      <c r="U24" s="24"/>
      <c r="V24" s="25">
        <v>86481.271522324896</v>
      </c>
      <c r="W24" s="25"/>
      <c r="X24" s="25">
        <v>217216.02082165008</v>
      </c>
      <c r="Y24" s="24"/>
      <c r="Z24" s="24">
        <f t="shared" si="9"/>
        <v>-4100679.9526431542</v>
      </c>
      <c r="AA24" s="24"/>
      <c r="AB24" s="24">
        <f t="shared" si="10"/>
        <v>-54018434.291320547</v>
      </c>
      <c r="AC24" s="12"/>
      <c r="AD24" s="24">
        <v>9157377218.4824009</v>
      </c>
      <c r="AE24" s="24">
        <v>172.09591728000001</v>
      </c>
      <c r="AF24" s="24">
        <f t="shared" si="11"/>
        <v>5321089171.2110472</v>
      </c>
      <c r="AG24" s="24"/>
      <c r="AH24" s="24"/>
      <c r="AI24" s="26">
        <f t="shared" si="12"/>
        <v>-1.0151762647312728E-2</v>
      </c>
      <c r="AJ24" s="35">
        <f t="shared" si="4"/>
        <v>2035</v>
      </c>
      <c r="AK24" s="36">
        <f>SUM(AB96:AB99)/AVERAGE(AF96:AF99)</f>
        <v>-3.2488301766839894E-2</v>
      </c>
      <c r="AL24" s="32">
        <v>10128281</v>
      </c>
      <c r="AM24" s="36">
        <f>AL24/AVERAGE(AF96:AF99)</f>
        <v>1.3152398939529641E-3</v>
      </c>
      <c r="AN24" s="36">
        <f>(AF99-AF95)/AF95</f>
        <v>1.0014261763210412E-2</v>
      </c>
      <c r="AO24" s="36"/>
      <c r="AP24" s="32">
        <f t="shared" si="5"/>
        <v>779369190.19925451</v>
      </c>
      <c r="AQ24" s="32">
        <f t="shared" si="7"/>
        <v>386993815.8474834</v>
      </c>
      <c r="AR24" s="37">
        <f>AP24/AF99</f>
        <v>0.10103933176461728</v>
      </c>
      <c r="AS24" s="37">
        <f>AQ24/AF99</f>
        <v>5.0170826665950595E-2</v>
      </c>
      <c r="AT24" s="23"/>
      <c r="AU24" s="23"/>
      <c r="AV24" s="23">
        <v>11118081</v>
      </c>
      <c r="AW24" s="23"/>
      <c r="AX24" s="23">
        <f t="shared" si="15"/>
        <v>-1.0143683034611332E-2</v>
      </c>
      <c r="AY24" s="30">
        <v>6599.67566578471</v>
      </c>
      <c r="AZ24" s="26">
        <f t="shared" si="16"/>
        <v>9.8252774364862138E-3</v>
      </c>
      <c r="BA24" s="23"/>
      <c r="BB24" s="23"/>
      <c r="BC24" s="23"/>
      <c r="BD24" s="23"/>
      <c r="BE24" s="34">
        <f>T33/AF33</f>
        <v>1.3330685986796622E-2</v>
      </c>
      <c r="BF24" s="31">
        <f t="shared" si="6"/>
        <v>2035</v>
      </c>
      <c r="BG24" s="34">
        <f>SUM(T96:T99)/AVERAGE(AF96:AF99)</f>
        <v>4.2039935402847388E-2</v>
      </c>
      <c r="BH24" s="34">
        <f>SUM(P96:P99)/AVERAGE(AF96:AF99)</f>
        <v>9.0362951936893993E-3</v>
      </c>
      <c r="BI24" s="34">
        <f>SUM(D96:D99)/AVERAGE(AF96:AF99)</f>
        <v>6.5491941975997878E-2</v>
      </c>
      <c r="BJ24" s="34">
        <f>(SUM(H96:H99)+SUM(J96:J99))/AVERAGE(AF96:AF99)</f>
        <v>1.3566637715985149E-2</v>
      </c>
      <c r="BK24" s="36">
        <f t="shared" si="2"/>
        <v>-4.6054939482825047E-2</v>
      </c>
      <c r="BL24" s="15">
        <f t="shared" si="8"/>
        <v>7.905857969198303E-2</v>
      </c>
    </row>
    <row r="25" spans="1:64">
      <c r="A25" s="31">
        <f t="shared" si="17"/>
        <v>2017</v>
      </c>
      <c r="B25" s="31">
        <f t="shared" si="18"/>
        <v>2</v>
      </c>
      <c r="C25" s="32"/>
      <c r="D25" s="32">
        <v>109911132.28496736</v>
      </c>
      <c r="E25" s="32"/>
      <c r="F25" s="33">
        <v>20056047.156482901</v>
      </c>
      <c r="G25" s="32">
        <v>78397.820885802605</v>
      </c>
      <c r="H25" s="32">
        <v>431321.67941694858</v>
      </c>
      <c r="I25" s="33">
        <v>2424.6748727567901</v>
      </c>
      <c r="J25" s="32">
        <v>13339.845755163404</v>
      </c>
      <c r="K25" s="32"/>
      <c r="L25" s="33">
        <v>3667429.0871864199</v>
      </c>
      <c r="M25" s="33"/>
      <c r="N25" s="33">
        <v>829417.59229794145</v>
      </c>
      <c r="O25" s="32"/>
      <c r="P25" s="32">
        <v>23593517.842705052</v>
      </c>
      <c r="Q25" s="33"/>
      <c r="R25" s="33">
        <v>21963942.539562602</v>
      </c>
      <c r="S25" s="33"/>
      <c r="T25" s="32">
        <v>83981037.952256218</v>
      </c>
      <c r="U25" s="32"/>
      <c r="V25" s="33">
        <v>91128.994240568398</v>
      </c>
      <c r="W25" s="33"/>
      <c r="X25" s="33">
        <v>228889.76031423631</v>
      </c>
      <c r="Y25" s="32"/>
      <c r="Z25" s="32">
        <f t="shared" si="9"/>
        <v>-2497822.3021640927</v>
      </c>
      <c r="AA25" s="32"/>
      <c r="AB25" s="32">
        <f t="shared" si="10"/>
        <v>-49523612.175416201</v>
      </c>
      <c r="AC25" s="12"/>
      <c r="AD25" s="32">
        <v>10595155405.883801</v>
      </c>
      <c r="AE25" s="32">
        <v>183.45579240999999</v>
      </c>
      <c r="AF25" s="32">
        <f t="shared" si="11"/>
        <v>5775318002.6090412</v>
      </c>
      <c r="AG25" s="32"/>
      <c r="AH25" s="32"/>
      <c r="AI25" s="34">
        <f t="shared" si="12"/>
        <v>-8.57504507163823E-3</v>
      </c>
      <c r="AJ25" s="35">
        <f t="shared" si="4"/>
        <v>2036</v>
      </c>
      <c r="AK25" s="36">
        <f>SUM(AB100:AB103)/AVERAGE(AF100:AF103)</f>
        <v>-3.2100919910605347E-2</v>
      </c>
      <c r="AL25" s="32">
        <v>9122979</v>
      </c>
      <c r="AM25" s="36">
        <f>AL25/AVERAGE(AF100:AF103)</f>
        <v>1.1754869834744157E-3</v>
      </c>
      <c r="AN25" s="36">
        <f>(AF103-AF99)/AF99</f>
        <v>8.2305298180253544E-3</v>
      </c>
      <c r="AO25" s="36"/>
      <c r="AP25" s="32">
        <f t="shared" si="5"/>
        <v>785783811.55843985</v>
      </c>
      <c r="AQ25" s="32">
        <f t="shared" si="7"/>
        <v>381021637.06923956</v>
      </c>
      <c r="AR25" s="37">
        <f>AP25/AF103</f>
        <v>0.1010393317646173</v>
      </c>
      <c r="AS25" s="37">
        <f>AQ25/AF103</f>
        <v>4.8993337647136467E-2</v>
      </c>
      <c r="AT25" s="31"/>
      <c r="AU25" s="31"/>
      <c r="AV25" s="31">
        <v>11015058</v>
      </c>
      <c r="AW25" s="31"/>
      <c r="AX25" s="31">
        <f t="shared" si="15"/>
        <v>-9.2662573694147401E-3</v>
      </c>
      <c r="AY25" s="38">
        <v>6584.7268313043196</v>
      </c>
      <c r="AZ25" s="34">
        <f t="shared" si="16"/>
        <v>-2.265086231114499E-3</v>
      </c>
      <c r="BA25" s="31"/>
      <c r="BB25" s="31"/>
      <c r="BC25" s="31"/>
      <c r="BD25" s="31"/>
      <c r="BE25" s="34">
        <f>T34/AF34</f>
        <v>1.148873184310459E-2</v>
      </c>
      <c r="BF25" s="31">
        <f t="shared" si="6"/>
        <v>2036</v>
      </c>
      <c r="BG25" s="34">
        <f>SUM(T100:T103)/AVERAGE(AF100:AF103)</f>
        <v>4.2012272422433335E-2</v>
      </c>
      <c r="BH25" s="34">
        <f>SUM(P100:P103)/AVERAGE(AF100:AF103)</f>
        <v>8.8718757684075871E-3</v>
      </c>
      <c r="BI25" s="34">
        <f>SUM(D100:D103)/AVERAGE(AF100:AF103)</f>
        <v>6.5241316564631099E-2</v>
      </c>
      <c r="BJ25" s="34">
        <f>(SUM(H100:H103)+SUM(J100:J103))/AVERAGE(AF100:AF103)</f>
        <v>1.4534267663490809E-2</v>
      </c>
      <c r="BK25" s="36">
        <f t="shared" si="2"/>
        <v>-4.6635187574096154E-2</v>
      </c>
      <c r="BL25" s="15">
        <f t="shared" si="8"/>
        <v>7.9775584228121907E-2</v>
      </c>
    </row>
    <row r="26" spans="1:64" s="23" customFormat="1">
      <c r="A26" s="31">
        <f t="shared" si="17"/>
        <v>2017</v>
      </c>
      <c r="B26" s="31">
        <f t="shared" si="18"/>
        <v>3</v>
      </c>
      <c r="C26" s="32"/>
      <c r="D26" s="32">
        <v>105553123.65015081</v>
      </c>
      <c r="E26" s="32"/>
      <c r="F26" s="33">
        <v>19294277.811195999</v>
      </c>
      <c r="G26" s="32">
        <v>108748.131705626</v>
      </c>
      <c r="H26" s="32">
        <v>598300.13475821516</v>
      </c>
      <c r="I26" s="33">
        <v>3363.3442795559968</v>
      </c>
      <c r="J26" s="32">
        <v>18504.127879123102</v>
      </c>
      <c r="K26" s="32"/>
      <c r="L26" s="33">
        <v>3368202.3449400198</v>
      </c>
      <c r="M26" s="33"/>
      <c r="N26" s="33">
        <v>797492.32214714587</v>
      </c>
      <c r="O26" s="32"/>
      <c r="P26" s="32">
        <v>21865185.437832251</v>
      </c>
      <c r="Q26" s="33"/>
      <c r="R26" s="33">
        <v>19809147.87893308</v>
      </c>
      <c r="S26" s="33"/>
      <c r="T26" s="32">
        <v>75741993.80762285</v>
      </c>
      <c r="U26" s="32"/>
      <c r="V26" s="33">
        <v>101705.453787598</v>
      </c>
      <c r="W26" s="33"/>
      <c r="X26" s="33">
        <v>255454.7774184756</v>
      </c>
      <c r="Y26" s="32"/>
      <c r="Z26" s="32">
        <f t="shared" si="9"/>
        <v>-3549119.1455624867</v>
      </c>
      <c r="AA26" s="32"/>
      <c r="AB26" s="32">
        <f t="shared" si="10"/>
        <v>-51676315.280360207</v>
      </c>
      <c r="AC26" s="12"/>
      <c r="AD26" s="32">
        <v>10937239663.7218</v>
      </c>
      <c r="AE26" s="32">
        <v>191.50871928999999</v>
      </c>
      <c r="AF26" s="32">
        <f t="shared" si="11"/>
        <v>5711092269.986743</v>
      </c>
      <c r="AG26" s="32"/>
      <c r="AH26" s="32"/>
      <c r="AI26" s="34">
        <f t="shared" si="12"/>
        <v>-9.0484119039596893E-3</v>
      </c>
      <c r="AJ26" s="27">
        <f t="shared" si="4"/>
        <v>2037</v>
      </c>
      <c r="AK26" s="28">
        <f>SUM(AB104:AB107)/AVERAGE(AF104:AF107)</f>
        <v>-3.2115701421294982E-2</v>
      </c>
      <c r="AL26" s="24">
        <v>8172054</v>
      </c>
      <c r="AM26" s="28">
        <f>AL26/AVERAGE(AF104:AF107)</f>
        <v>1.046722354170295E-3</v>
      </c>
      <c r="AN26" s="28">
        <f>(AF107-AF103)/AF103</f>
        <v>7.2059210388398572E-3</v>
      </c>
      <c r="AO26" s="28"/>
      <c r="AP26" s="24">
        <f t="shared" si="5"/>
        <v>791446107.6581285</v>
      </c>
      <c r="AQ26" s="24">
        <f t="shared" si="7"/>
        <v>375568239.93430209</v>
      </c>
      <c r="AR26" s="29">
        <f>AP26/AF107</f>
        <v>0.10103933176461728</v>
      </c>
      <c r="AS26" s="29">
        <f>AQ26/AF107</f>
        <v>4.7946617751725575E-2</v>
      </c>
      <c r="AT26" s="31"/>
      <c r="AU26" s="31"/>
      <c r="AV26" s="31">
        <v>11068924</v>
      </c>
      <c r="AW26" s="31"/>
      <c r="AX26" s="31">
        <f t="shared" si="15"/>
        <v>4.8902148313699299E-3</v>
      </c>
      <c r="AY26" s="38">
        <v>6762.9637094681602</v>
      </c>
      <c r="AZ26" s="34">
        <f t="shared" si="16"/>
        <v>2.7068226629613275E-2</v>
      </c>
      <c r="BA26" s="31"/>
      <c r="BB26" s="31"/>
      <c r="BC26" s="31"/>
      <c r="BD26" s="31"/>
      <c r="BE26" s="26">
        <f>T35/AF35</f>
        <v>1.3402887132078916E-2</v>
      </c>
      <c r="BF26" s="23">
        <f t="shared" si="6"/>
        <v>2037</v>
      </c>
      <c r="BG26" s="26">
        <f>SUM(T104:T107)/AVERAGE(AF104:AF107)</f>
        <v>4.2086780270832846E-2</v>
      </c>
      <c r="BH26" s="26">
        <f>SUM(P104:P107)/AVERAGE(AF104:AF107)</f>
        <v>8.9327651687435023E-3</v>
      </c>
      <c r="BI26" s="26">
        <f>SUM(D104:D107)/AVERAGE(AF104:AF107)</f>
        <v>6.5269716523384314E-2</v>
      </c>
      <c r="BJ26" s="26">
        <f>(SUM(H104:H107)+SUM(J104:J107))/AVERAGE(AF104:AF107)</f>
        <v>1.5655879430184292E-2</v>
      </c>
      <c r="BK26" s="28">
        <f t="shared" si="2"/>
        <v>-4.777158085147927E-2</v>
      </c>
      <c r="BL26" s="15">
        <f t="shared" si="8"/>
        <v>8.0925595953568602E-2</v>
      </c>
    </row>
    <row r="27" spans="1:64" s="31" customFormat="1">
      <c r="A27" s="31">
        <f t="shared" si="17"/>
        <v>2017</v>
      </c>
      <c r="B27" s="31">
        <f t="shared" si="18"/>
        <v>4</v>
      </c>
      <c r="C27" s="32"/>
      <c r="D27" s="32">
        <v>114582144.17451921</v>
      </c>
      <c r="E27" s="32"/>
      <c r="F27" s="33">
        <v>20962360.359708</v>
      </c>
      <c r="G27" s="32">
        <v>135699.32136608</v>
      </c>
      <c r="H27" s="32">
        <v>746577.62838351144</v>
      </c>
      <c r="I27" s="33">
        <v>4196.8862278170127</v>
      </c>
      <c r="J27" s="32">
        <v>23090.029743820523</v>
      </c>
      <c r="K27" s="32"/>
      <c r="L27" s="33">
        <v>3824885.2728388398</v>
      </c>
      <c r="M27" s="33"/>
      <c r="N27" s="33">
        <v>866827.09065068513</v>
      </c>
      <c r="O27" s="32"/>
      <c r="P27" s="32">
        <v>24616374.760921024</v>
      </c>
      <c r="Q27" s="33"/>
      <c r="R27" s="33">
        <v>22569951.063743986</v>
      </c>
      <c r="S27" s="33"/>
      <c r="T27" s="32">
        <v>86298164.068252742</v>
      </c>
      <c r="U27" s="32"/>
      <c r="V27" s="33">
        <v>105072.44690316101</v>
      </c>
      <c r="W27" s="33"/>
      <c r="X27" s="33">
        <v>263911.69339371868</v>
      </c>
      <c r="Y27" s="32"/>
      <c r="Z27" s="32">
        <f t="shared" si="9"/>
        <v>-2979049.2125503756</v>
      </c>
      <c r="AA27" s="32"/>
      <c r="AB27" s="32">
        <f t="shared" si="10"/>
        <v>-52900354.867187493</v>
      </c>
      <c r="AC27" s="12"/>
      <c r="AD27" s="32">
        <v>11544217084.2855</v>
      </c>
      <c r="AE27" s="32">
        <v>200.87293846</v>
      </c>
      <c r="AF27" s="32">
        <f t="shared" si="11"/>
        <v>5747024548.3486614</v>
      </c>
      <c r="AG27" s="32"/>
      <c r="AH27" s="32"/>
      <c r="AI27" s="34">
        <f t="shared" si="12"/>
        <v>-9.2048249354333752E-3</v>
      </c>
      <c r="AJ27" s="35">
        <f t="shared" si="4"/>
        <v>2038</v>
      </c>
      <c r="AK27" s="36">
        <f>SUM(AB108:AB111)/AVERAGE(AF108:AF111)</f>
        <v>-3.1711894650206775E-2</v>
      </c>
      <c r="AL27" s="32">
        <v>7273134</v>
      </c>
      <c r="AM27" s="36">
        <f>AL27/AVERAGE(AF108:AF111)</f>
        <v>9.2509401009183872E-4</v>
      </c>
      <c r="AN27" s="36">
        <f>(AF111-AF107)/AF107</f>
        <v>9.9619037290362127E-3</v>
      </c>
      <c r="AO27" s="36"/>
      <c r="AP27" s="32">
        <f t="shared" si="5"/>
        <v>799330417.58933914</v>
      </c>
      <c r="AQ27" s="32">
        <f t="shared" si="7"/>
        <v>372003331.81656206</v>
      </c>
      <c r="AR27" s="37">
        <f>AP27/AF111</f>
        <v>0.10103933176461727</v>
      </c>
      <c r="AS27" s="37">
        <f>AQ27/AF111</f>
        <v>4.7023067349686615E-2</v>
      </c>
      <c r="AV27" s="31">
        <v>11098065</v>
      </c>
      <c r="AX27" s="31">
        <f t="shared" si="15"/>
        <v>2.6326858870835143E-3</v>
      </c>
      <c r="AY27" s="38">
        <v>6752.19676820519</v>
      </c>
      <c r="AZ27" s="34">
        <f t="shared" si="16"/>
        <v>-1.5920448083872629E-3</v>
      </c>
      <c r="BB27">
        <v>100</v>
      </c>
      <c r="BC27"/>
      <c r="BD27"/>
      <c r="BE27" s="34">
        <f>T36/AF36</f>
        <v>1.0729649183868676E-2</v>
      </c>
      <c r="BF27" s="31">
        <f t="shared" si="6"/>
        <v>2038</v>
      </c>
      <c r="BG27" s="34">
        <f>SUM(T108:T111)/AVERAGE(AF108:AF111)</f>
        <v>4.2088491955663797E-2</v>
      </c>
      <c r="BH27" s="34">
        <f>SUM(P108:P111)/AVERAGE(AF108:AF111)</f>
        <v>8.8302032633948268E-3</v>
      </c>
      <c r="BI27" s="34">
        <f>SUM(D108:D111)/AVERAGE(AF108:AF111)</f>
        <v>6.4970183342475743E-2</v>
      </c>
      <c r="BJ27" s="34">
        <f>(SUM(H108:H111)+SUM(J108:J111))/AVERAGE(AF108:AF111)</f>
        <v>1.6534825247158731E-2</v>
      </c>
      <c r="BK27" s="36">
        <f t="shared" si="2"/>
        <v>-4.8246719897365509E-2</v>
      </c>
      <c r="BL27" s="15">
        <f t="shared" si="8"/>
        <v>8.150500858963447E-2</v>
      </c>
    </row>
    <row r="28" spans="1:64">
      <c r="A28" s="23">
        <f t="shared" si="17"/>
        <v>2018</v>
      </c>
      <c r="B28" s="23">
        <f t="shared" si="18"/>
        <v>1</v>
      </c>
      <c r="C28" s="24">
        <f>D28*0.081</f>
        <v>8734777.8057754319</v>
      </c>
      <c r="D28" s="24">
        <v>107836763.03426458</v>
      </c>
      <c r="E28" s="24"/>
      <c r="F28" s="52">
        <v>19767995.0661975</v>
      </c>
      <c r="G28" s="53">
        <v>167386.896691211</v>
      </c>
      <c r="H28" s="53">
        <v>920913.31847616402</v>
      </c>
      <c r="I28" s="25">
        <v>5176.9143306559999</v>
      </c>
      <c r="J28" s="24">
        <v>28481.855210602953</v>
      </c>
      <c r="K28" s="24"/>
      <c r="L28" s="52">
        <v>4008705.21654242</v>
      </c>
      <c r="M28" s="25"/>
      <c r="N28" s="25">
        <v>819303.32712144405</v>
      </c>
      <c r="O28" s="24"/>
      <c r="P28" s="24">
        <v>25308755.597481392</v>
      </c>
      <c r="Q28" s="25"/>
      <c r="R28" s="25">
        <v>18218114.958885111</v>
      </c>
      <c r="S28" s="25"/>
      <c r="T28" s="24">
        <v>69658541.540291503</v>
      </c>
      <c r="U28" s="24"/>
      <c r="V28" s="25">
        <v>91065.422296410907</v>
      </c>
      <c r="W28" s="25"/>
      <c r="X28" s="25">
        <v>228730.08591881275</v>
      </c>
      <c r="Y28" s="24"/>
      <c r="Z28" s="24">
        <f t="shared" si="9"/>
        <v>-6286823.2286798395</v>
      </c>
      <c r="AA28" s="24"/>
      <c r="AB28" s="24">
        <f t="shared" si="10"/>
        <v>-63486977.091454469</v>
      </c>
      <c r="AC28" s="12"/>
      <c r="AD28" s="24"/>
      <c r="AE28" s="24"/>
      <c r="AF28" s="24">
        <f>BB28/100*AF27</f>
        <v>5678829123.8249483</v>
      </c>
      <c r="AG28" s="26">
        <f t="shared" ref="AG28:AG59" si="19">(AF28-AF27)/AF27</f>
        <v>-1.1866214238341517E-2</v>
      </c>
      <c r="AH28" s="26"/>
      <c r="AI28" s="26">
        <f t="shared" si="12"/>
        <v>-1.117958926164926E-2</v>
      </c>
      <c r="AJ28" s="35">
        <f t="shared" si="4"/>
        <v>2039</v>
      </c>
      <c r="AK28" s="36">
        <f>SUM(AB112:AB115)/AVERAGE(AF112:AF115)</f>
        <v>-3.1090517176649225E-2</v>
      </c>
      <c r="AL28" s="32">
        <v>6456760</v>
      </c>
      <c r="AM28" s="36">
        <f>AL28/AVERAGE(AF112:AF115)</f>
        <v>8.1340311481257577E-4</v>
      </c>
      <c r="AN28" s="36">
        <f>(AF115-AF111)/AF111</f>
        <v>8.2717661439339271E-3</v>
      </c>
      <c r="AO28" s="36"/>
      <c r="AP28" s="32">
        <f t="shared" si="5"/>
        <v>805942291.87537122</v>
      </c>
      <c r="AQ28" s="32">
        <f t="shared" si="7"/>
        <v>368599253.75410998</v>
      </c>
      <c r="AR28" s="37">
        <f>AP28/AF115</f>
        <v>0.10103933176461727</v>
      </c>
      <c r="AS28" s="37">
        <f>AQ28/AF115</f>
        <v>4.6210532272217615E-2</v>
      </c>
      <c r="AT28" s="26">
        <f>AVERAGE(AG28:AG31)</f>
        <v>2.7502466424588665E-3</v>
      </c>
      <c r="AU28" s="23"/>
      <c r="AV28" s="23">
        <v>11182484</v>
      </c>
      <c r="AW28" s="23"/>
      <c r="AX28" s="23">
        <f t="shared" si="15"/>
        <v>7.6066413379269268E-3</v>
      </c>
      <c r="AY28" s="30">
        <v>6621.7048211540896</v>
      </c>
      <c r="AZ28" s="26">
        <f t="shared" si="16"/>
        <v>-1.9325850760979323E-2</v>
      </c>
      <c r="BA28" s="23"/>
      <c r="BB28" s="23">
        <f>BB27*(1+AX28)*(1+AZ28)</f>
        <v>98.81337857616586</v>
      </c>
      <c r="BC28" s="23"/>
      <c r="BD28" s="23">
        <f>AF27*(1+AX28)*(1+AZ28)</f>
        <v>5678829123.8249483</v>
      </c>
      <c r="BE28" s="34">
        <f>T37/AF37</f>
        <v>1.2544733555505295E-2</v>
      </c>
      <c r="BF28" s="31">
        <f t="shared" si="6"/>
        <v>2039</v>
      </c>
      <c r="BG28" s="34">
        <f>SUM(T112:T115)/AVERAGE(AF112:AF115)</f>
        <v>4.217954896396179E-2</v>
      </c>
      <c r="BH28" s="34">
        <f>SUM(P112:P115)/AVERAGE(AF112:AF115)</f>
        <v>8.8463552698940639E-3</v>
      </c>
      <c r="BI28" s="34">
        <f>SUM(D112:D115)/AVERAGE(AF112:AF115)</f>
        <v>6.4423710870716952E-2</v>
      </c>
      <c r="BJ28" s="34">
        <f>(SUM(H112:H115)+SUM(J112:J115))/AVERAGE(AF112:AF115)</f>
        <v>1.7401799536669885E-2</v>
      </c>
      <c r="BK28" s="36">
        <f t="shared" si="2"/>
        <v>-4.8492316713319106E-2</v>
      </c>
      <c r="BL28" s="15">
        <f t="shared" si="8"/>
        <v>8.1825510407386837E-2</v>
      </c>
    </row>
    <row r="29" spans="1:64">
      <c r="A29" s="31">
        <f t="shared" si="17"/>
        <v>2018</v>
      </c>
      <c r="B29" s="31">
        <f t="shared" si="18"/>
        <v>2</v>
      </c>
      <c r="C29" s="32">
        <f>D29*0.081</f>
        <v>8645219.8772584945</v>
      </c>
      <c r="D29" s="32">
        <v>106731109.59578387</v>
      </c>
      <c r="E29" s="32"/>
      <c r="F29" s="33">
        <v>19601205.0077493</v>
      </c>
      <c r="G29" s="32">
        <v>201562.43855541799</v>
      </c>
      <c r="H29" s="32">
        <v>1108937.0663980076</v>
      </c>
      <c r="I29" s="33">
        <v>6233.8898522300005</v>
      </c>
      <c r="J29" s="32">
        <v>34297.022672106512</v>
      </c>
      <c r="K29" s="32"/>
      <c r="L29" s="33">
        <v>3086453.5415152102</v>
      </c>
      <c r="M29" s="33"/>
      <c r="N29" s="33">
        <v>811823.4680486694</v>
      </c>
      <c r="O29" s="32"/>
      <c r="P29" s="32">
        <v>20482035.293861996</v>
      </c>
      <c r="Q29" s="33"/>
      <c r="R29" s="33">
        <v>21094733.930340242</v>
      </c>
      <c r="S29" s="33"/>
      <c r="T29" s="32">
        <v>80657543.499106705</v>
      </c>
      <c r="U29" s="32"/>
      <c r="V29" s="33">
        <v>95920.056547801796</v>
      </c>
      <c r="W29" s="33"/>
      <c r="X29" s="33">
        <v>240923.52752841494</v>
      </c>
      <c r="Y29" s="32"/>
      <c r="Z29" s="32">
        <f t="shared" si="9"/>
        <v>-2308828.030425135</v>
      </c>
      <c r="AA29" s="32"/>
      <c r="AB29" s="32">
        <f t="shared" si="10"/>
        <v>-46555601.390539169</v>
      </c>
      <c r="AC29" s="12"/>
      <c r="AD29" s="32"/>
      <c r="AE29" s="32"/>
      <c r="AF29" s="32">
        <f>BB29/100*AF27</f>
        <v>5678423533.4575605</v>
      </c>
      <c r="AG29" s="34">
        <f>(AF29-AF28)/AF28</f>
        <v>-7.1421477657455587E-5</v>
      </c>
      <c r="AH29" s="34"/>
      <c r="AI29" s="34">
        <f t="shared" si="12"/>
        <v>-8.1986842151225946E-3</v>
      </c>
      <c r="AJ29" s="35">
        <f t="shared" si="4"/>
        <v>2040</v>
      </c>
      <c r="AK29" s="36">
        <f>SUM(AB116:AB119)/AVERAGE(AF116:AF119)</f>
        <v>-3.0715759749037189E-2</v>
      </c>
      <c r="AL29" s="32">
        <v>5692353</v>
      </c>
      <c r="AM29" s="36">
        <f>AL29/AVERAGE(AF116:AF119)</f>
        <v>7.1051320000026664E-4</v>
      </c>
      <c r="AN29" s="36">
        <f>(AF119-AF115)/AF115</f>
        <v>1.0323992101310922E-2</v>
      </c>
      <c r="AO29" s="36"/>
      <c r="AP29" s="32">
        <f t="shared" si="5"/>
        <v>814262833.73080504</v>
      </c>
      <c r="AQ29" s="32">
        <f t="shared" si="7"/>
        <v>366685431.24461293</v>
      </c>
      <c r="AR29" s="37">
        <f>AP29/AF119</f>
        <v>0.10103933176461728</v>
      </c>
      <c r="AS29" s="37">
        <f>AQ29/AF119</f>
        <v>4.5500849855840041E-2</v>
      </c>
      <c r="AT29" s="31"/>
      <c r="AU29" s="31"/>
      <c r="AV29" s="31">
        <v>11244189</v>
      </c>
      <c r="AW29" s="31"/>
      <c r="AX29" s="31">
        <f t="shared" si="15"/>
        <v>5.518004765309747E-3</v>
      </c>
      <c r="AY29" s="38">
        <v>6584.8963994996402</v>
      </c>
      <c r="AZ29" s="34">
        <f t="shared" si="16"/>
        <v>-5.5587530173285609E-3</v>
      </c>
      <c r="BA29" s="31"/>
      <c r="BB29" s="31">
        <f t="shared" ref="BB29:BB92" si="20">BB28*(1+AX29)*(1+AZ29)</f>
        <v>98.806321178655622</v>
      </c>
      <c r="BC29" s="31"/>
      <c r="BD29" s="31"/>
      <c r="BE29" s="34">
        <f>T38/AF38</f>
        <v>1.0705154071515503E-2</v>
      </c>
      <c r="BF29" s="31">
        <f t="shared" si="6"/>
        <v>2040</v>
      </c>
      <c r="BG29" s="34">
        <f>SUM(T116:T119)/AVERAGE(AF116:AF119)</f>
        <v>4.2083244980359147E-2</v>
      </c>
      <c r="BH29" s="34">
        <f>SUM(P116:P119)/AVERAGE(AF116:AF119)</f>
        <v>8.6740106175570431E-3</v>
      </c>
      <c r="BI29" s="34">
        <f>SUM(D116:D119)/AVERAGE(AF116:AF119)</f>
        <v>6.4124994111839292E-2</v>
      </c>
      <c r="BJ29" s="34">
        <f>(SUM(H116:H119)+SUM(J116:J119))/AVERAGE(AF116:AF119)</f>
        <v>1.8073286009988251E-2</v>
      </c>
      <c r="BK29" s="36">
        <f t="shared" si="2"/>
        <v>-4.8789045759025443E-2</v>
      </c>
      <c r="BL29" s="15">
        <f t="shared" si="8"/>
        <v>8.2198280121827547E-2</v>
      </c>
    </row>
    <row r="30" spans="1:64" s="23" customFormat="1">
      <c r="A30" s="31">
        <f t="shared" si="17"/>
        <v>2018</v>
      </c>
      <c r="B30" s="31">
        <f t="shared" si="18"/>
        <v>3</v>
      </c>
      <c r="C30" s="32">
        <f>D30*0.081</f>
        <v>8564673.0751146544</v>
      </c>
      <c r="D30" s="32">
        <v>105736704.63104512</v>
      </c>
      <c r="E30" s="32"/>
      <c r="F30" s="33">
        <v>19447961.850080501</v>
      </c>
      <c r="G30" s="32">
        <v>229064.15422321</v>
      </c>
      <c r="H30" s="32">
        <v>1260243.3916842453</v>
      </c>
      <c r="I30" s="33">
        <v>7084.4583780379908</v>
      </c>
      <c r="J30" s="32">
        <v>38976.59974281484</v>
      </c>
      <c r="K30" s="32"/>
      <c r="L30" s="33">
        <v>2841902.6179004102</v>
      </c>
      <c r="M30" s="33"/>
      <c r="N30" s="33">
        <v>804926.8216390647</v>
      </c>
      <c r="O30" s="32"/>
      <c r="P30" s="32">
        <v>19175116.074972633</v>
      </c>
      <c r="Q30" s="33"/>
      <c r="R30" s="33">
        <v>18793593.053925417</v>
      </c>
      <c r="S30" s="33"/>
      <c r="T30" s="32">
        <v>71858931.914342925</v>
      </c>
      <c r="U30" s="32"/>
      <c r="V30" s="33">
        <v>99048.755220973006</v>
      </c>
      <c r="W30" s="33"/>
      <c r="X30" s="33">
        <v>248781.91656656394</v>
      </c>
      <c r="Y30" s="32"/>
      <c r="Z30" s="32">
        <f t="shared" si="9"/>
        <v>-4202149.4804735873</v>
      </c>
      <c r="AA30" s="32"/>
      <c r="AB30" s="32">
        <f t="shared" si="10"/>
        <v>-53052888.791674823</v>
      </c>
      <c r="AC30" s="12"/>
      <c r="AD30" s="32"/>
      <c r="AE30" s="32"/>
      <c r="AF30" s="32">
        <f>BB30/100*AF27</f>
        <v>5790043719.773551</v>
      </c>
      <c r="AG30" s="34">
        <f t="shared" si="19"/>
        <v>1.965689696415187E-2</v>
      </c>
      <c r="AH30" s="34"/>
      <c r="AI30" s="34">
        <f t="shared" si="12"/>
        <v>-9.1627786178011313E-3</v>
      </c>
      <c r="AL30" s="24"/>
      <c r="AQ30" s="39">
        <f>(AQ29-AQ6)/AQ6</f>
        <v>-0.36851921836723384</v>
      </c>
      <c r="AR30" s="29"/>
      <c r="AT30" s="32"/>
      <c r="AU30"/>
      <c r="AV30" s="31">
        <v>11308039</v>
      </c>
      <c r="AW30"/>
      <c r="AX30" s="31">
        <f t="shared" si="15"/>
        <v>5.6784886842439234E-3</v>
      </c>
      <c r="AY30" s="38">
        <v>6676.42303687808</v>
      </c>
      <c r="AZ30" s="34">
        <f>(AY30-AY29)/AY29</f>
        <v>1.3899480238655617E-2</v>
      </c>
      <c r="BA30" s="31"/>
      <c r="BB30" s="31">
        <f t="shared" si="20"/>
        <v>100.74854685347134</v>
      </c>
      <c r="BC30" s="31"/>
      <c r="BD30"/>
      <c r="BE30" s="26">
        <f>T39/AF39</f>
        <v>1.2588798145614906E-2</v>
      </c>
    </row>
    <row r="31" spans="1:64" s="31" customFormat="1">
      <c r="A31" s="31">
        <f t="shared" si="17"/>
        <v>2018</v>
      </c>
      <c r="B31" s="31">
        <f t="shared" si="18"/>
        <v>4</v>
      </c>
      <c r="C31" s="32">
        <f>D31*0.081</f>
        <v>8650788.2373264972</v>
      </c>
      <c r="D31" s="32">
        <v>106799854.78180861</v>
      </c>
      <c r="E31" s="32"/>
      <c r="F31" s="33">
        <v>19657154.057734001</v>
      </c>
      <c r="G31" s="32">
        <v>245016.237227887</v>
      </c>
      <c r="H31" s="32">
        <v>1348007.0457505775</v>
      </c>
      <c r="I31" s="33">
        <v>7577.8217699340021</v>
      </c>
      <c r="J31" s="32">
        <v>41690.939559292652</v>
      </c>
      <c r="K31" s="32"/>
      <c r="L31" s="33">
        <v>2832494.2336514299</v>
      </c>
      <c r="M31" s="33"/>
      <c r="N31" s="33">
        <v>815820.72594236583</v>
      </c>
      <c r="O31" s="32"/>
      <c r="P31" s="32">
        <v>19186230.971634451</v>
      </c>
      <c r="Q31" s="33"/>
      <c r="R31" s="33">
        <v>21791490.167954601</v>
      </c>
      <c r="S31" s="33"/>
      <c r="T31" s="32">
        <v>83321651.362672806</v>
      </c>
      <c r="U31" s="32"/>
      <c r="V31" s="33">
        <v>104492.014746856</v>
      </c>
      <c r="W31" s="33"/>
      <c r="X31" s="33">
        <v>262453.81516031467</v>
      </c>
      <c r="Y31" s="32"/>
      <c r="Z31" s="32">
        <f t="shared" si="9"/>
        <v>-1409486.8346263394</v>
      </c>
      <c r="AA31" s="32"/>
      <c r="AB31" s="32">
        <f t="shared" si="10"/>
        <v>-42664434.390770257</v>
      </c>
      <c r="AC31" s="12"/>
      <c r="AD31" s="32"/>
      <c r="AE31" s="37"/>
      <c r="AF31" s="32">
        <f>BB31/100*AF27</f>
        <v>5809045052.862381</v>
      </c>
      <c r="AG31" s="34">
        <f t="shared" si="19"/>
        <v>3.2817253216825687E-3</v>
      </c>
      <c r="AH31" s="34"/>
      <c r="AI31" s="34">
        <f t="shared" si="12"/>
        <v>-7.3444833019064891E-3</v>
      </c>
      <c r="AQ31" s="31">
        <f>AQ28*(1+AN29)-AL29*((1+AN29)^(11/12)+(1+AN29)^(10/12)+(1+AN29)^(9/12)+(1+AN29)^(8/12)+(1+AN29)^(7/12)+(1+AN29)^(6/12)+(1+AN29)^(5/12)+(1+AN29)^(4/12)+(1+AN29)^(3/12)+(1+AN29)^(2/12)+(1+AN29)^(1/12)+1)/12</f>
        <v>366685431.24461275</v>
      </c>
      <c r="AT31"/>
      <c r="AU31"/>
      <c r="AV31" s="31">
        <v>11333939</v>
      </c>
      <c r="AW31"/>
      <c r="AX31" s="31">
        <f t="shared" si="15"/>
        <v>2.2904059669408639E-3</v>
      </c>
      <c r="AY31" s="38">
        <v>6683.0263799186796</v>
      </c>
      <c r="AZ31" s="34">
        <f t="shared" si="16"/>
        <v>9.8905401951392201E-4</v>
      </c>
      <c r="BB31" s="31">
        <f t="shared" si="20"/>
        <v>101.0791759108031</v>
      </c>
      <c r="BC31" s="54" t="e">
        <f>(BA31-BA27)/BA27</f>
        <v>#DIV/0!</v>
      </c>
      <c r="BD31"/>
      <c r="BE31" s="34">
        <f>T40/AF40</f>
        <v>1.0046990003828929E-2</v>
      </c>
    </row>
    <row r="32" spans="1:64">
      <c r="A32" s="23">
        <f t="shared" si="17"/>
        <v>2019</v>
      </c>
      <c r="B32" s="23">
        <f t="shared" si="18"/>
        <v>1</v>
      </c>
      <c r="C32" s="24"/>
      <c r="D32" s="24">
        <v>107548541.36980434</v>
      </c>
      <c r="E32" s="24"/>
      <c r="F32" s="52">
        <v>19821116.612821199</v>
      </c>
      <c r="G32" s="53">
        <v>272896.142575256</v>
      </c>
      <c r="H32" s="53">
        <v>1501394.0590698528</v>
      </c>
      <c r="I32" s="25">
        <v>8440.0868837710004</v>
      </c>
      <c r="J32" s="24">
        <v>46434.867806285183</v>
      </c>
      <c r="K32" s="24"/>
      <c r="L32" s="52">
        <v>3404320.8563683699</v>
      </c>
      <c r="M32" s="25"/>
      <c r="N32" s="25">
        <v>822784.92874182761</v>
      </c>
      <c r="O32" s="24"/>
      <c r="P32" s="24">
        <v>22191757.02429267</v>
      </c>
      <c r="Q32" s="25"/>
      <c r="R32" s="25">
        <v>17519743.044699557</v>
      </c>
      <c r="S32" s="25"/>
      <c r="T32" s="24">
        <v>66988255.997322008</v>
      </c>
      <c r="U32" s="24"/>
      <c r="V32" s="25">
        <v>97333.914308488107</v>
      </c>
      <c r="W32" s="25"/>
      <c r="X32" s="25">
        <v>244474.73059675566</v>
      </c>
      <c r="Y32" s="24"/>
      <c r="Z32" s="24">
        <f t="shared" si="9"/>
        <v>-6431145.4389233515</v>
      </c>
      <c r="AA32" s="24"/>
      <c r="AB32" s="24">
        <f t="shared" si="10"/>
        <v>-62752042.396775</v>
      </c>
      <c r="AC32" s="12"/>
      <c r="AD32" s="24"/>
      <c r="AE32" s="24"/>
      <c r="AF32" s="24">
        <f>BB32/100*AF27</f>
        <v>5834413764.5172329</v>
      </c>
      <c r="AG32" s="26">
        <f t="shared" si="19"/>
        <v>4.3671053372794201E-3</v>
      </c>
      <c r="AH32" s="26"/>
      <c r="AI32" s="26">
        <f t="shared" si="12"/>
        <v>-1.0755500883123843E-2</v>
      </c>
      <c r="AJ32" s="31"/>
      <c r="AK32" s="31"/>
      <c r="AL32" s="31"/>
      <c r="AM32" s="31"/>
      <c r="AN32" s="31"/>
      <c r="AO32" s="31"/>
      <c r="AP32" s="31"/>
      <c r="AQ32" s="31">
        <f>AQ28*(1+AN29)</f>
        <v>372404669.5384165</v>
      </c>
      <c r="AR32" s="31"/>
      <c r="AS32" s="31"/>
      <c r="AT32" s="26">
        <f>AVERAGE(AG32:AG35)</f>
        <v>6.2686473973406738E-3</v>
      </c>
      <c r="AU32" s="23"/>
      <c r="AV32" s="23">
        <v>11357072</v>
      </c>
      <c r="AW32" s="23"/>
      <c r="AX32" s="23">
        <f t="shared" si="15"/>
        <v>2.0410379833524779E-3</v>
      </c>
      <c r="AY32" s="30">
        <v>6698.5398857517803</v>
      </c>
      <c r="AZ32" s="26">
        <f t="shared" si="16"/>
        <v>2.3213294323835144E-3</v>
      </c>
      <c r="BA32" s="23"/>
      <c r="BB32" s="23">
        <f t="shared" si="20"/>
        <v>101.52059931941098</v>
      </c>
      <c r="BC32" s="23"/>
      <c r="BD32" s="23"/>
      <c r="BE32" s="34">
        <f>T41/AF41</f>
        <v>1.1830164766113937E-2</v>
      </c>
    </row>
    <row r="33" spans="1:57" ht="48" customHeight="1">
      <c r="A33" s="31">
        <f t="shared" si="17"/>
        <v>2019</v>
      </c>
      <c r="B33" s="31">
        <f t="shared" si="18"/>
        <v>2</v>
      </c>
      <c r="C33" s="32"/>
      <c r="D33" s="32">
        <v>108001117.23136708</v>
      </c>
      <c r="E33" s="32"/>
      <c r="F33" s="33">
        <v>19940899.5342375</v>
      </c>
      <c r="G33" s="32">
        <v>310418.04391022102</v>
      </c>
      <c r="H33" s="32">
        <v>1707828.4894641419</v>
      </c>
      <c r="I33" s="33">
        <v>9600.55805907998</v>
      </c>
      <c r="J33" s="32">
        <v>52819.437818484002</v>
      </c>
      <c r="K33" s="32"/>
      <c r="L33" s="33">
        <v>2906461.6376582398</v>
      </c>
      <c r="M33" s="33"/>
      <c r="N33" s="33">
        <v>827629.60992311686</v>
      </c>
      <c r="O33" s="32"/>
      <c r="P33" s="32">
        <v>19635017.178130068</v>
      </c>
      <c r="Q33" s="33"/>
      <c r="R33" s="33">
        <v>20408647.484486151</v>
      </c>
      <c r="S33" s="33"/>
      <c r="T33" s="32">
        <v>78034232.509104982</v>
      </c>
      <c r="U33" s="32"/>
      <c r="V33" s="33">
        <v>99272.997190069698</v>
      </c>
      <c r="W33" s="33"/>
      <c r="X33" s="33">
        <v>249345.1477421812</v>
      </c>
      <c r="Y33" s="32"/>
      <c r="Z33" s="32">
        <f t="shared" si="9"/>
        <v>-3167070.3001426365</v>
      </c>
      <c r="AA33" s="32"/>
      <c r="AB33" s="32">
        <f t="shared" si="10"/>
        <v>-49601901.900392167</v>
      </c>
      <c r="AC33" s="12"/>
      <c r="AD33" s="32"/>
      <c r="AE33" s="32"/>
      <c r="AF33" s="32">
        <f>BB33/100*AF27</f>
        <v>5853729702.0118837</v>
      </c>
      <c r="AG33" s="34">
        <f t="shared" si="19"/>
        <v>3.310690375119313E-3</v>
      </c>
      <c r="AH33" s="34"/>
      <c r="AI33" s="34">
        <f t="shared" si="12"/>
        <v>-8.473555224687665E-3</v>
      </c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>
        <v>11351828</v>
      </c>
      <c r="AW33" s="31"/>
      <c r="AX33" s="31">
        <f t="shared" si="15"/>
        <v>-4.6173872984163526E-4</v>
      </c>
      <c r="AY33" s="38">
        <v>6723.8213259976401</v>
      </c>
      <c r="AZ33" s="34">
        <f t="shared" si="16"/>
        <v>3.7741717862477824E-3</v>
      </c>
      <c r="BA33" s="31"/>
      <c r="BB33" s="31">
        <f t="shared" si="20"/>
        <v>101.85670259045409</v>
      </c>
      <c r="BC33" s="31"/>
      <c r="BD33" s="31"/>
      <c r="BE33" s="34">
        <f>T42/AF42</f>
        <v>1.0004679876239616E-2</v>
      </c>
    </row>
    <row r="34" spans="1:57" s="23" customFormat="1">
      <c r="A34" s="31">
        <f t="shared" si="17"/>
        <v>2019</v>
      </c>
      <c r="B34" s="31">
        <f t="shared" si="18"/>
        <v>3</v>
      </c>
      <c r="C34" s="32">
        <f>SUM(C28:C31)</f>
        <v>34595458.995475076</v>
      </c>
      <c r="D34" s="32">
        <v>108519501.67904101</v>
      </c>
      <c r="E34" s="32"/>
      <c r="F34" s="33">
        <v>20097031.373689398</v>
      </c>
      <c r="G34" s="32">
        <v>372327.37376403197</v>
      </c>
      <c r="H34" s="32">
        <v>2048435.3561144278</v>
      </c>
      <c r="I34" s="33">
        <v>11515.279600949027</v>
      </c>
      <c r="J34" s="32">
        <v>63353.670807660426</v>
      </c>
      <c r="K34" s="32"/>
      <c r="L34" s="33">
        <v>2804997.4446376301</v>
      </c>
      <c r="M34" s="33"/>
      <c r="N34" s="33">
        <v>832729.67925434932</v>
      </c>
      <c r="O34" s="32"/>
      <c r="P34" s="32">
        <v>19136578.074902359</v>
      </c>
      <c r="Q34" s="33"/>
      <c r="R34" s="33">
        <v>17825933.177750219</v>
      </c>
      <c r="S34" s="33"/>
      <c r="T34" s="32">
        <v>68159000.509060562</v>
      </c>
      <c r="U34" s="32"/>
      <c r="V34" s="33">
        <v>99911.0231098308</v>
      </c>
      <c r="W34" s="33"/>
      <c r="X34" s="33">
        <v>250947.68490464421</v>
      </c>
      <c r="Y34" s="32"/>
      <c r="Z34" s="32">
        <f t="shared" si="9"/>
        <v>-5808914.296721328</v>
      </c>
      <c r="AA34" s="32"/>
      <c r="AB34" s="32">
        <f t="shared" si="10"/>
        <v>-59497079.244882807</v>
      </c>
      <c r="AC34" s="12"/>
      <c r="AD34" s="32"/>
      <c r="AE34" s="32"/>
      <c r="AF34" s="32">
        <f>BB34/100*AF27</f>
        <v>5932682687.6866169</v>
      </c>
      <c r="AG34" s="34">
        <f t="shared" si="19"/>
        <v>1.3487637744461895E-2</v>
      </c>
      <c r="AH34" s="34"/>
      <c r="AI34" s="34">
        <f t="shared" si="12"/>
        <v>-1.0028697366264001E-2</v>
      </c>
      <c r="AT34" s="32"/>
      <c r="AU34"/>
      <c r="AV34" s="31">
        <v>11449110</v>
      </c>
      <c r="AW34"/>
      <c r="AX34" s="31">
        <f t="shared" si="15"/>
        <v>8.5697211057109042E-3</v>
      </c>
      <c r="AY34" s="38">
        <v>6756.6075499771396</v>
      </c>
      <c r="AZ34" s="34">
        <f t="shared" si="16"/>
        <v>4.8761295682756504E-3</v>
      </c>
      <c r="BA34" s="31"/>
      <c r="BB34" s="31">
        <f t="shared" si="20"/>
        <v>103.23050889683954</v>
      </c>
      <c r="BC34" s="31"/>
      <c r="BD34"/>
      <c r="BE34" s="26">
        <f>T43/AF43</f>
        <v>1.1765781879389994E-2</v>
      </c>
    </row>
    <row r="35" spans="1:57" s="31" customFormat="1">
      <c r="A35" s="31">
        <f t="shared" si="17"/>
        <v>2019</v>
      </c>
      <c r="B35" s="31">
        <f t="shared" si="18"/>
        <v>4</v>
      </c>
      <c r="C35" s="32"/>
      <c r="D35" s="32">
        <v>110465148.60608102</v>
      </c>
      <c r="E35" s="32"/>
      <c r="F35" s="33">
        <v>20474770.7154148</v>
      </c>
      <c r="G35" s="32">
        <v>396422.35543943901</v>
      </c>
      <c r="H35" s="32">
        <v>2180998.8361235922</v>
      </c>
      <c r="I35" s="33">
        <v>12260.48521977698</v>
      </c>
      <c r="J35" s="32">
        <v>67453.572251247955</v>
      </c>
      <c r="K35" s="32"/>
      <c r="L35" s="33">
        <v>2783712.3998080501</v>
      </c>
      <c r="M35" s="33"/>
      <c r="N35" s="33">
        <v>846627.01271232218</v>
      </c>
      <c r="O35" s="32"/>
      <c r="P35" s="32">
        <v>19102588.904406317</v>
      </c>
      <c r="Q35" s="33"/>
      <c r="R35" s="33">
        <v>20877233.90529437</v>
      </c>
      <c r="S35" s="33"/>
      <c r="T35" s="32">
        <v>79825913.302246898</v>
      </c>
      <c r="U35" s="32"/>
      <c r="V35" s="33">
        <v>100341.77245190099</v>
      </c>
      <c r="W35" s="33"/>
      <c r="X35" s="33">
        <v>252029.60306344324</v>
      </c>
      <c r="Y35" s="32"/>
      <c r="Z35" s="32">
        <f t="shared" si="9"/>
        <v>-3127534.4501889013</v>
      </c>
      <c r="AA35" s="32"/>
      <c r="AB35" s="32">
        <f t="shared" si="10"/>
        <v>-49741824.208240442</v>
      </c>
      <c r="AC35" s="12"/>
      <c r="AD35" s="32"/>
      <c r="AE35" s="32"/>
      <c r="AF35" s="32">
        <f>BB35/100*AF27</f>
        <v>5955874470.5973759</v>
      </c>
      <c r="AG35" s="34">
        <f t="shared" si="19"/>
        <v>3.9091561325020653E-3</v>
      </c>
      <c r="AH35" s="34">
        <f>(AF35-AF31)/AF31</f>
        <v>2.5275999135631656E-2</v>
      </c>
      <c r="AI35" s="34">
        <f t="shared" si="12"/>
        <v>-8.351724747357096E-3</v>
      </c>
      <c r="AT35"/>
      <c r="AU35"/>
      <c r="AV35" s="31">
        <v>11459650</v>
      </c>
      <c r="AW35"/>
      <c r="AX35" s="31">
        <f t="shared" si="15"/>
        <v>9.2059557467785702E-4</v>
      </c>
      <c r="AY35" s="38">
        <v>6776.7815087485296</v>
      </c>
      <c r="AZ35" s="34">
        <f t="shared" si="16"/>
        <v>2.9858118326642072E-3</v>
      </c>
      <c r="BB35" s="31">
        <f t="shared" si="20"/>
        <v>103.63405307375493</v>
      </c>
      <c r="BC35" s="54" t="e">
        <f>(BA35-BA31)/BA31</f>
        <v>#DIV/0!</v>
      </c>
      <c r="BD35"/>
      <c r="BE35" s="34">
        <f>T44/AF44</f>
        <v>9.4249618671654531E-3</v>
      </c>
    </row>
    <row r="36" spans="1:57">
      <c r="A36" s="23">
        <f t="shared" si="17"/>
        <v>2020</v>
      </c>
      <c r="B36" s="23">
        <f t="shared" si="18"/>
        <v>1</v>
      </c>
      <c r="C36" s="24"/>
      <c r="D36" s="24">
        <v>110934681.93609536</v>
      </c>
      <c r="E36" s="24"/>
      <c r="F36" s="52">
        <v>20581796.033463899</v>
      </c>
      <c r="G36" s="53">
        <v>418104.43278675701</v>
      </c>
      <c r="H36" s="53">
        <v>2300287.2284414833</v>
      </c>
      <c r="I36" s="25">
        <v>12931.064931549015</v>
      </c>
      <c r="J36" s="24">
        <v>71142.903972416083</v>
      </c>
      <c r="K36" s="24"/>
      <c r="L36" s="52">
        <v>3361348.55372858</v>
      </c>
      <c r="M36" s="25"/>
      <c r="N36" s="25">
        <v>852652.23038695008</v>
      </c>
      <c r="O36" s="24"/>
      <c r="P36" s="24">
        <v>22133094.622985877</v>
      </c>
      <c r="Q36" s="25"/>
      <c r="R36" s="25">
        <v>16881492.315203995</v>
      </c>
      <c r="S36" s="25"/>
      <c r="T36" s="24">
        <v>64547849.014819972</v>
      </c>
      <c r="U36" s="24"/>
      <c r="V36" s="25">
        <v>102110.095455863</v>
      </c>
      <c r="W36" s="25"/>
      <c r="X36" s="25">
        <v>256471.12062772718</v>
      </c>
      <c r="Y36" s="24"/>
      <c r="Z36" s="24">
        <f t="shared" si="9"/>
        <v>-7812194.4069195725</v>
      </c>
      <c r="AA36" s="24"/>
      <c r="AB36" s="24">
        <f t="shared" si="10"/>
        <v>-68519927.544261262</v>
      </c>
      <c r="AC36" s="12"/>
      <c r="AD36" s="24"/>
      <c r="AE36" s="24"/>
      <c r="AF36" s="24">
        <f>BB36/100*AF27</f>
        <v>6015839652.228651</v>
      </c>
      <c r="AG36" s="26">
        <f t="shared" si="19"/>
        <v>1.0068241351846466E-2</v>
      </c>
      <c r="AH36" s="26"/>
      <c r="AI36" s="26">
        <f t="shared" si="12"/>
        <v>-1.1389919197543291E-2</v>
      </c>
      <c r="AJ36" s="31"/>
      <c r="AK36" s="34"/>
      <c r="AL36" s="34"/>
      <c r="AM36" s="34"/>
      <c r="AN36" s="34"/>
      <c r="AO36" s="34"/>
      <c r="AP36" s="34"/>
      <c r="AQ36" s="34"/>
      <c r="AR36" s="34"/>
      <c r="AS36" s="34"/>
      <c r="AT36" s="26">
        <f>AVERAGE(AG36:AG39)</f>
        <v>5.6960083929957573E-3</v>
      </c>
      <c r="AU36" s="23"/>
      <c r="AV36" s="23">
        <v>11525644</v>
      </c>
      <c r="AW36" s="23"/>
      <c r="AX36" s="23">
        <f t="shared" si="15"/>
        <v>5.7588146234832651E-3</v>
      </c>
      <c r="AY36" s="30">
        <v>6805.8183344183199</v>
      </c>
      <c r="AZ36" s="26">
        <f t="shared" si="16"/>
        <v>4.2847516379722374E-3</v>
      </c>
      <c r="BA36" s="23"/>
      <c r="BB36" s="23">
        <f t="shared" si="20"/>
        <v>104.67746573237154</v>
      </c>
      <c r="BC36" s="23"/>
      <c r="BD36" s="23"/>
      <c r="BE36" s="34">
        <f>T45/AF45</f>
        <v>1.1092895300064952E-2</v>
      </c>
    </row>
    <row r="37" spans="1:57">
      <c r="A37" s="31">
        <f t="shared" si="17"/>
        <v>2020</v>
      </c>
      <c r="B37" s="31">
        <f t="shared" si="18"/>
        <v>2</v>
      </c>
      <c r="C37" s="32"/>
      <c r="D37" s="32">
        <v>111255522.29903464</v>
      </c>
      <c r="E37" s="32"/>
      <c r="F37" s="33">
        <v>20671591.227333602</v>
      </c>
      <c r="G37" s="32">
        <v>449583.092832672</v>
      </c>
      <c r="H37" s="32">
        <v>2473473.5283078621</v>
      </c>
      <c r="I37" s="33">
        <v>13904.631737092976</v>
      </c>
      <c r="J37" s="32">
        <v>76499.181287872168</v>
      </c>
      <c r="K37" s="32"/>
      <c r="L37" s="33">
        <v>2765574.8591771601</v>
      </c>
      <c r="M37" s="33"/>
      <c r="N37" s="33">
        <v>857751.48669380695</v>
      </c>
      <c r="O37" s="32"/>
      <c r="P37" s="32">
        <v>19069676.693446055</v>
      </c>
      <c r="Q37" s="33"/>
      <c r="R37" s="33">
        <v>19827902.361942597</v>
      </c>
      <c r="S37" s="33"/>
      <c r="T37" s="32">
        <v>75813703.198892668</v>
      </c>
      <c r="U37" s="32"/>
      <c r="V37" s="33">
        <v>105160.918120865</v>
      </c>
      <c r="W37" s="33"/>
      <c r="X37" s="33">
        <v>264133.9075856313</v>
      </c>
      <c r="Y37" s="32"/>
      <c r="Z37" s="32">
        <f t="shared" si="9"/>
        <v>-4361854.293141108</v>
      </c>
      <c r="AA37" s="32"/>
      <c r="AB37" s="32">
        <f t="shared" si="10"/>
        <v>-54511495.793588027</v>
      </c>
      <c r="AC37" s="12"/>
      <c r="AD37" s="32"/>
      <c r="AE37" s="32"/>
      <c r="AF37" s="32">
        <f>BB37/100*AF27</f>
        <v>6043468588.906106</v>
      </c>
      <c r="AG37" s="34">
        <f t="shared" si="19"/>
        <v>4.5926983222066807E-3</v>
      </c>
      <c r="AH37" s="34"/>
      <c r="AI37" s="34">
        <f t="shared" si="12"/>
        <v>-9.0199022286065762E-3</v>
      </c>
      <c r="AJ37" s="54"/>
      <c r="AT37" s="31"/>
      <c r="AU37" s="31"/>
      <c r="AV37" s="31">
        <v>11583083</v>
      </c>
      <c r="AW37" s="31"/>
      <c r="AX37" s="31">
        <f t="shared" si="15"/>
        <v>4.98358269611659E-3</v>
      </c>
      <c r="AY37" s="38">
        <v>6803.17123840163</v>
      </c>
      <c r="AZ37" s="34">
        <f t="shared" si="16"/>
        <v>-3.8894602920900201E-4</v>
      </c>
      <c r="BA37" s="31"/>
      <c r="BB37" s="31">
        <f t="shared" si="20"/>
        <v>105.15821775361347</v>
      </c>
      <c r="BC37" s="31"/>
      <c r="BD37" s="31"/>
      <c r="BE37" s="34">
        <f>T46/AF46</f>
        <v>9.48003587374119E-3</v>
      </c>
    </row>
    <row r="38" spans="1:57" s="23" customFormat="1">
      <c r="A38" s="31">
        <f t="shared" si="17"/>
        <v>2020</v>
      </c>
      <c r="B38" s="31">
        <f t="shared" si="18"/>
        <v>3</v>
      </c>
      <c r="C38" s="32"/>
      <c r="D38" s="32">
        <v>111227599.22679627</v>
      </c>
      <c r="E38" s="32"/>
      <c r="F38" s="33">
        <v>20709664.336292502</v>
      </c>
      <c r="G38" s="32">
        <v>492731.550702587</v>
      </c>
      <c r="H38" s="32">
        <v>2710863.6126548816</v>
      </c>
      <c r="I38" s="33">
        <v>15239.120124822017</v>
      </c>
      <c r="J38" s="32">
        <v>83841.142659427889</v>
      </c>
      <c r="K38" s="32"/>
      <c r="L38" s="33">
        <v>2696586.1814027498</v>
      </c>
      <c r="M38" s="33"/>
      <c r="N38" s="33">
        <v>859443.7354917787</v>
      </c>
      <c r="O38" s="32"/>
      <c r="P38" s="32">
        <v>18721004.37010859</v>
      </c>
      <c r="Q38" s="33"/>
      <c r="R38" s="33">
        <v>16975248.222212888</v>
      </c>
      <c r="S38" s="33"/>
      <c r="T38" s="32">
        <v>64906332.851252325</v>
      </c>
      <c r="U38" s="32"/>
      <c r="V38" s="33">
        <v>105074.44036044501</v>
      </c>
      <c r="W38" s="33"/>
      <c r="X38" s="33">
        <v>263916.7003836864</v>
      </c>
      <c r="Y38" s="32"/>
      <c r="Z38" s="32">
        <f t="shared" si="9"/>
        <v>-7185371.5906136967</v>
      </c>
      <c r="AA38" s="32"/>
      <c r="AB38" s="32">
        <f t="shared" si="10"/>
        <v>-65042270.745652534</v>
      </c>
      <c r="AC38" s="12"/>
      <c r="AD38" s="32"/>
      <c r="AE38" s="32"/>
      <c r="AF38" s="32">
        <f>BB38/100*AF27</f>
        <v>6063091891.7791615</v>
      </c>
      <c r="AG38" s="34">
        <f t="shared" si="19"/>
        <v>3.2470265352379968E-3</v>
      </c>
      <c r="AH38" s="34"/>
      <c r="AI38" s="34">
        <f t="shared" si="12"/>
        <v>-1.0727574628028019E-2</v>
      </c>
      <c r="AT38" s="32"/>
      <c r="AU38"/>
      <c r="AV38" s="31">
        <v>11629280</v>
      </c>
      <c r="AW38"/>
      <c r="AX38" s="31">
        <f t="shared" si="15"/>
        <v>3.988316409370459E-3</v>
      </c>
      <c r="AY38" s="38">
        <v>6798.1481501160497</v>
      </c>
      <c r="AZ38" s="34">
        <f t="shared" si="16"/>
        <v>-7.3834512017376347E-4</v>
      </c>
      <c r="BA38" s="31"/>
      <c r="BB38" s="31">
        <f t="shared" si="20"/>
        <v>105.49966927705779</v>
      </c>
      <c r="BC38" s="31"/>
      <c r="BD38"/>
      <c r="BE38" s="26">
        <f>T47/AF47</f>
        <v>1.1086485390311674E-2</v>
      </c>
    </row>
    <row r="39" spans="1:57" s="31" customFormat="1">
      <c r="A39" s="31">
        <f t="shared" si="17"/>
        <v>2020</v>
      </c>
      <c r="B39" s="31">
        <f t="shared" si="18"/>
        <v>4</v>
      </c>
      <c r="C39" s="32"/>
      <c r="D39" s="32">
        <v>111694328.33351544</v>
      </c>
      <c r="E39" s="32"/>
      <c r="F39" s="33">
        <v>20839710.391772699</v>
      </c>
      <c r="G39" s="32">
        <v>537944.06625912106</v>
      </c>
      <c r="H39" s="32">
        <v>2959609.5333982054</v>
      </c>
      <c r="I39" s="33">
        <v>16637.445348219946</v>
      </c>
      <c r="J39" s="32">
        <v>91534.315465922278</v>
      </c>
      <c r="K39" s="32"/>
      <c r="L39" s="33">
        <v>2723782.6067046202</v>
      </c>
      <c r="M39" s="33"/>
      <c r="N39" s="33">
        <v>865993.51918888092</v>
      </c>
      <c r="O39" s="32"/>
      <c r="P39" s="32">
        <v>18898161.727689199</v>
      </c>
      <c r="Q39" s="33"/>
      <c r="R39" s="33">
        <v>20059494.484606542</v>
      </c>
      <c r="S39" s="33"/>
      <c r="T39" s="32">
        <v>76699215.752381235</v>
      </c>
      <c r="U39" s="32"/>
      <c r="V39" s="33">
        <v>103675.916246365</v>
      </c>
      <c r="W39" s="33"/>
      <c r="X39" s="33">
        <v>260404.01101480771</v>
      </c>
      <c r="Y39" s="32"/>
      <c r="Z39" s="32">
        <f t="shared" si="9"/>
        <v>-4266316.1168132927</v>
      </c>
      <c r="AA39" s="32"/>
      <c r="AB39" s="32">
        <f t="shared" si="10"/>
        <v>-53893274.308823399</v>
      </c>
      <c r="AC39" s="12"/>
      <c r="AD39" s="32"/>
      <c r="AE39" s="32"/>
      <c r="AF39" s="32">
        <f>BB39/100*AF27</f>
        <v>6092655936.2696676</v>
      </c>
      <c r="AG39" s="34">
        <f t="shared" si="19"/>
        <v>4.8760673626918856E-3</v>
      </c>
      <c r="AH39" s="34">
        <f>(AF39-AF35)/AF35</f>
        <v>2.2965807346603216E-2</v>
      </c>
      <c r="AI39" s="34">
        <f t="shared" si="12"/>
        <v>-8.8456126314299111E-3</v>
      </c>
      <c r="AT39"/>
      <c r="AU39"/>
      <c r="AV39" s="31">
        <v>11577296</v>
      </c>
      <c r="AW39"/>
      <c r="AX39" s="31">
        <f t="shared" si="15"/>
        <v>-4.4700961710441231E-3</v>
      </c>
      <c r="AY39" s="38">
        <v>6861.9700444591299</v>
      </c>
      <c r="AZ39" s="34">
        <f t="shared" si="16"/>
        <v>9.388129374907888E-3</v>
      </c>
      <c r="BB39" s="31">
        <f t="shared" si="20"/>
        <v>106.01409277119441</v>
      </c>
      <c r="BC39" s="54" t="e">
        <f>(BA39-BA35)/BA35</f>
        <v>#DIV/0!</v>
      </c>
      <c r="BD39"/>
      <c r="BE39" s="34">
        <f>T48/AF48</f>
        <v>9.4771198929658323E-3</v>
      </c>
    </row>
    <row r="40" spans="1:57">
      <c r="A40" s="23">
        <f t="shared" si="17"/>
        <v>2021</v>
      </c>
      <c r="B40" s="23">
        <f t="shared" si="18"/>
        <v>1</v>
      </c>
      <c r="C40" s="24"/>
      <c r="D40" s="24">
        <v>111947980.57760879</v>
      </c>
      <c r="E40" s="24"/>
      <c r="F40" s="52">
        <v>20929698.308185302</v>
      </c>
      <c r="G40" s="53">
        <v>581827.68476906605</v>
      </c>
      <c r="H40" s="53">
        <v>3201044.2546792137</v>
      </c>
      <c r="I40" s="25">
        <v>17994.670662960969</v>
      </c>
      <c r="J40" s="24">
        <v>99001.36870141988</v>
      </c>
      <c r="K40" s="24"/>
      <c r="L40" s="52">
        <v>3270266.6358007099</v>
      </c>
      <c r="M40" s="25"/>
      <c r="N40" s="25">
        <v>871092.72102083638</v>
      </c>
      <c r="O40" s="24"/>
      <c r="P40" s="24">
        <v>21761924.256516233</v>
      </c>
      <c r="Q40" s="25"/>
      <c r="R40" s="25">
        <v>16119295.078306871</v>
      </c>
      <c r="S40" s="25"/>
      <c r="T40" s="24">
        <v>61633521.818613559</v>
      </c>
      <c r="U40" s="24"/>
      <c r="V40" s="25">
        <v>108063.00797118399</v>
      </c>
      <c r="W40" s="25"/>
      <c r="X40" s="25">
        <v>271423.12059391203</v>
      </c>
      <c r="Y40" s="24"/>
      <c r="Z40" s="24">
        <f t="shared" si="9"/>
        <v>-8843699.5787287932</v>
      </c>
      <c r="AA40" s="24"/>
      <c r="AB40" s="24">
        <f t="shared" si="10"/>
        <v>-72076383.015511468</v>
      </c>
      <c r="AC40" s="12"/>
      <c r="AD40" s="24"/>
      <c r="AE40" s="24"/>
      <c r="AF40" s="24">
        <f>BB40/100*AF27</f>
        <v>6134526041.6428099</v>
      </c>
      <c r="AG40" s="26">
        <f t="shared" si="19"/>
        <v>6.8722254811549276E-3</v>
      </c>
      <c r="AH40" s="26"/>
      <c r="AI40" s="26">
        <f t="shared" si="12"/>
        <v>-1.1749299379648505E-2</v>
      </c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26">
        <f>AVERAGE(AG40:AG43)</f>
        <v>3.1447327685003345E-3</v>
      </c>
      <c r="AU40" s="23"/>
      <c r="AV40" s="23">
        <v>11641554</v>
      </c>
      <c r="AW40" s="23"/>
      <c r="AX40" s="23">
        <f t="shared" si="15"/>
        <v>5.5503461257274582E-3</v>
      </c>
      <c r="AY40" s="30">
        <v>6870.9906733856496</v>
      </c>
      <c r="AZ40" s="26">
        <f t="shared" si="16"/>
        <v>1.3145829649611604E-3</v>
      </c>
      <c r="BA40" s="23"/>
      <c r="BB40" s="23">
        <f t="shared" si="20"/>
        <v>106.74264552089817</v>
      </c>
      <c r="BC40" s="23"/>
      <c r="BD40" s="23"/>
      <c r="BE40" s="34">
        <f>T49/AF49</f>
        <v>1.11979136064692E-2</v>
      </c>
    </row>
    <row r="41" spans="1:57">
      <c r="A41" s="31">
        <f t="shared" si="17"/>
        <v>2021</v>
      </c>
      <c r="B41" s="31">
        <f t="shared" si="18"/>
        <v>2</v>
      </c>
      <c r="C41" s="32"/>
      <c r="D41" s="32">
        <v>112104350.02302279</v>
      </c>
      <c r="E41" s="32"/>
      <c r="F41" s="33">
        <v>20993363.358010098</v>
      </c>
      <c r="G41" s="32">
        <v>617070.73690955597</v>
      </c>
      <c r="H41" s="32">
        <v>3394941.1291747144</v>
      </c>
      <c r="I41" s="33">
        <v>19084.661966275075</v>
      </c>
      <c r="J41" s="32">
        <v>104998.17925282703</v>
      </c>
      <c r="K41" s="32"/>
      <c r="L41" s="33">
        <v>2665869.7825112999</v>
      </c>
      <c r="M41" s="33"/>
      <c r="N41" s="33">
        <v>875091.6988103278</v>
      </c>
      <c r="O41" s="32"/>
      <c r="P41" s="32">
        <v>18647707.307524309</v>
      </c>
      <c r="Q41" s="33"/>
      <c r="R41" s="33">
        <v>18941081.972897198</v>
      </c>
      <c r="S41" s="33"/>
      <c r="T41" s="32">
        <v>72422868.579146877</v>
      </c>
      <c r="U41" s="32"/>
      <c r="V41" s="33">
        <v>105227.700797717</v>
      </c>
      <c r="W41" s="33"/>
      <c r="X41" s="33">
        <v>264301.64641590352</v>
      </c>
      <c r="Y41" s="32"/>
      <c r="Z41" s="32">
        <f t="shared" si="9"/>
        <v>-5488015.1656368095</v>
      </c>
      <c r="AA41" s="32"/>
      <c r="AB41" s="32">
        <f t="shared" si="10"/>
        <v>-58329188.751400217</v>
      </c>
      <c r="AC41" s="12"/>
      <c r="AD41" s="32"/>
      <c r="AE41" s="32"/>
      <c r="AF41" s="32">
        <f>BB41/100*AF27</f>
        <v>6121881648.3937187</v>
      </c>
      <c r="AG41" s="34">
        <f t="shared" si="19"/>
        <v>-2.0611850309636983E-3</v>
      </c>
      <c r="AH41" s="34"/>
      <c r="AI41" s="34">
        <f t="shared" si="12"/>
        <v>-9.5279837313916125E-3</v>
      </c>
      <c r="AJ41" s="54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>
        <v>11619666</v>
      </c>
      <c r="AW41" s="31"/>
      <c r="AX41" s="31">
        <f t="shared" si="15"/>
        <v>-1.8801613599009205E-3</v>
      </c>
      <c r="AY41" s="38">
        <v>6869.74451845777</v>
      </c>
      <c r="AZ41" s="34">
        <f t="shared" si="16"/>
        <v>-1.8136466589985608E-4</v>
      </c>
      <c r="BA41" s="31"/>
      <c r="BB41" s="31">
        <f t="shared" si="20"/>
        <v>106.52262917778501</v>
      </c>
      <c r="BC41" s="31"/>
      <c r="BD41" s="31"/>
      <c r="BE41" s="34">
        <f>T50/AF50</f>
        <v>9.4604993247093139E-3</v>
      </c>
    </row>
    <row r="42" spans="1:57" s="23" customFormat="1">
      <c r="A42" s="31">
        <f t="shared" si="17"/>
        <v>2021</v>
      </c>
      <c r="B42" s="31">
        <f t="shared" si="18"/>
        <v>3</v>
      </c>
      <c r="C42" s="32"/>
      <c r="D42" s="32">
        <v>112254891.21098365</v>
      </c>
      <c r="E42" s="32"/>
      <c r="F42" s="33">
        <v>21051165.932173301</v>
      </c>
      <c r="G42" s="32">
        <v>647510.66817095794</v>
      </c>
      <c r="H42" s="32">
        <v>3562412.6497432413</v>
      </c>
      <c r="I42" s="33">
        <v>20026.103139308048</v>
      </c>
      <c r="J42" s="32">
        <v>110177.71081680167</v>
      </c>
      <c r="K42" s="32"/>
      <c r="L42" s="33">
        <v>2692946.4884525998</v>
      </c>
      <c r="M42" s="33"/>
      <c r="N42" s="33">
        <v>877762.74781599268</v>
      </c>
      <c r="O42" s="32"/>
      <c r="P42" s="32">
        <v>18802903.786913261</v>
      </c>
      <c r="Q42" s="33"/>
      <c r="R42" s="33">
        <v>16077731.775605991</v>
      </c>
      <c r="S42" s="33"/>
      <c r="T42" s="32">
        <v>61474600.928374648</v>
      </c>
      <c r="U42" s="32"/>
      <c r="V42" s="33">
        <v>107828.54422158501</v>
      </c>
      <c r="W42" s="33"/>
      <c r="X42" s="33">
        <v>270834.21525269409</v>
      </c>
      <c r="Y42" s="32"/>
      <c r="Z42" s="32">
        <f t="shared" si="9"/>
        <v>-8436314.8486143164</v>
      </c>
      <c r="AA42" s="32"/>
      <c r="AB42" s="32">
        <f t="shared" si="10"/>
        <v>-69583194.069522262</v>
      </c>
      <c r="AC42" s="12"/>
      <c r="AD42" s="32"/>
      <c r="AE42" s="32"/>
      <c r="AF42" s="32">
        <f>BB42/100*AF27</f>
        <v>6144584503.3355169</v>
      </c>
      <c r="AG42" s="34">
        <f t="shared" si="19"/>
        <v>3.7084766164591026E-3</v>
      </c>
      <c r="AH42" s="34"/>
      <c r="AI42" s="34">
        <f t="shared" si="12"/>
        <v>-1.1324312332550691E-2</v>
      </c>
      <c r="AT42" s="32"/>
      <c r="AU42"/>
      <c r="AV42" s="31">
        <v>11641111</v>
      </c>
      <c r="AW42"/>
      <c r="AX42" s="31">
        <f t="shared" si="15"/>
        <v>1.8455780054263177E-3</v>
      </c>
      <c r="AY42" s="38">
        <v>6882.5185804515004</v>
      </c>
      <c r="AZ42" s="34">
        <f t="shared" si="16"/>
        <v>1.8594668199681582E-3</v>
      </c>
      <c r="BA42" s="31"/>
      <c r="BB42" s="31">
        <f t="shared" si="20"/>
        <v>106.91766585721457</v>
      </c>
      <c r="BC42" s="31"/>
      <c r="BD42"/>
      <c r="BE42" s="26">
        <f>T51/AF51</f>
        <v>1.1135106124375628E-2</v>
      </c>
    </row>
    <row r="43" spans="1:57" s="31" customFormat="1">
      <c r="A43" s="31">
        <f t="shared" si="17"/>
        <v>2021</v>
      </c>
      <c r="B43" s="31">
        <f t="shared" si="18"/>
        <v>4</v>
      </c>
      <c r="C43" s="32"/>
      <c r="D43" s="32">
        <v>113062913.81753898</v>
      </c>
      <c r="E43" s="32"/>
      <c r="F43" s="33">
        <v>21250123.1246676</v>
      </c>
      <c r="G43" s="32">
        <v>699600.18717841699</v>
      </c>
      <c r="H43" s="32">
        <v>3848993.8144295039</v>
      </c>
      <c r="I43" s="33">
        <v>21637.119191084988</v>
      </c>
      <c r="J43" s="32">
        <v>119041.04580709765</v>
      </c>
      <c r="K43" s="32"/>
      <c r="L43" s="33">
        <v>2748942.1497983001</v>
      </c>
      <c r="M43" s="33"/>
      <c r="N43" s="33">
        <v>887210.72942291573</v>
      </c>
      <c r="O43" s="32"/>
      <c r="P43" s="32">
        <v>19145445.547024321</v>
      </c>
      <c r="Q43" s="33"/>
      <c r="R43" s="33">
        <v>18984614.705517739</v>
      </c>
      <c r="S43" s="33"/>
      <c r="T43" s="32">
        <v>72589319.755377457</v>
      </c>
      <c r="U43" s="32"/>
      <c r="V43" s="33">
        <v>108479.407753377</v>
      </c>
      <c r="W43" s="33"/>
      <c r="X43" s="33">
        <v>272468.99679539248</v>
      </c>
      <c r="Y43" s="32"/>
      <c r="Z43" s="32">
        <f t="shared" si="9"/>
        <v>-5793181.8906176984</v>
      </c>
      <c r="AA43" s="32"/>
      <c r="AB43" s="32">
        <f t="shared" si="10"/>
        <v>-59619039.609185845</v>
      </c>
      <c r="AC43" s="12"/>
      <c r="AD43" s="32"/>
      <c r="AE43" s="32"/>
      <c r="AF43" s="32">
        <f>BB43/100*AF27</f>
        <v>6169527915.737709</v>
      </c>
      <c r="AG43" s="34">
        <f t="shared" si="19"/>
        <v>4.0594140073510051E-3</v>
      </c>
      <c r="AH43" s="34">
        <f>(AF43-AF39)/AF39</f>
        <v>1.2617154205347692E-2</v>
      </c>
      <c r="AI43" s="34">
        <f t="shared" si="12"/>
        <v>-9.6634686516459366E-3</v>
      </c>
      <c r="AT43"/>
      <c r="AU43"/>
      <c r="AV43" s="31">
        <v>11709813</v>
      </c>
      <c r="AW43"/>
      <c r="AX43" s="31">
        <f t="shared" si="15"/>
        <v>5.901670381804623E-3</v>
      </c>
      <c r="AY43" s="38">
        <v>6869.9136071221301</v>
      </c>
      <c r="AZ43" s="34">
        <f t="shared" si="16"/>
        <v>-1.8314477733735949E-3</v>
      </c>
      <c r="BB43" s="31">
        <f t="shared" si="20"/>
        <v>107.35168892762863</v>
      </c>
      <c r="BC43" s="54" t="e">
        <f>(BA43-BA39)/BA39</f>
        <v>#DIV/0!</v>
      </c>
      <c r="BD43"/>
      <c r="BE43" s="34">
        <f>T52/AF52</f>
        <v>9.4713787792733723E-3</v>
      </c>
    </row>
    <row r="44" spans="1:57">
      <c r="A44" s="23">
        <f t="shared" si="17"/>
        <v>2022</v>
      </c>
      <c r="B44" s="23">
        <f t="shared" si="18"/>
        <v>1</v>
      </c>
      <c r="C44" s="24"/>
      <c r="D44" s="24">
        <v>113265686.31965326</v>
      </c>
      <c r="E44" s="24"/>
      <c r="F44" s="52">
        <v>21327284.6848341</v>
      </c>
      <c r="G44" s="53">
        <v>739905.44482191198</v>
      </c>
      <c r="H44" s="53">
        <v>4070741.4500104473</v>
      </c>
      <c r="I44" s="25">
        <v>22883.673551192973</v>
      </c>
      <c r="J44" s="24">
        <v>125899.2201034149</v>
      </c>
      <c r="K44" s="24"/>
      <c r="L44" s="52">
        <v>3307051.0683944998</v>
      </c>
      <c r="M44" s="25"/>
      <c r="N44" s="25">
        <v>890920.5635141097</v>
      </c>
      <c r="O44" s="24"/>
      <c r="P44" s="24">
        <v>22061885.791349914</v>
      </c>
      <c r="Q44" s="25"/>
      <c r="R44" s="25">
        <v>15348126.909336697</v>
      </c>
      <c r="S44" s="25"/>
      <c r="T44" s="24">
        <v>58684893.486099914</v>
      </c>
      <c r="U44" s="24"/>
      <c r="V44" s="25">
        <v>111586.73904857499</v>
      </c>
      <c r="W44" s="25"/>
      <c r="X44" s="25">
        <v>280273.71714045876</v>
      </c>
      <c r="Y44" s="24"/>
      <c r="Z44" s="24">
        <f t="shared" si="9"/>
        <v>-10065542.668357439</v>
      </c>
      <c r="AA44" s="24"/>
      <c r="AB44" s="24">
        <f t="shared" si="10"/>
        <v>-76642678.624903262</v>
      </c>
      <c r="AC44" s="12"/>
      <c r="AD44" s="24"/>
      <c r="AE44" s="24"/>
      <c r="AF44" s="24">
        <f>BB44/100*AF27</f>
        <v>6226539089.8339338</v>
      </c>
      <c r="AG44" s="26">
        <f t="shared" si="19"/>
        <v>9.2407676689161694E-3</v>
      </c>
      <c r="AH44" s="26"/>
      <c r="AI44" s="26">
        <f t="shared" si="12"/>
        <v>-1.230903356088099E-2</v>
      </c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26">
        <f>AVERAGE(AG44:AG47)</f>
        <v>7.3892507534139111E-3</v>
      </c>
      <c r="AU44" s="23"/>
      <c r="AV44" s="23">
        <v>11755723</v>
      </c>
      <c r="AW44" s="23"/>
      <c r="AX44" s="23">
        <f t="shared" si="15"/>
        <v>3.9206433100169918E-3</v>
      </c>
      <c r="AY44" s="30">
        <v>6906.3196666730901</v>
      </c>
      <c r="AZ44" s="26">
        <f t="shared" si="16"/>
        <v>5.2993475075461417E-3</v>
      </c>
      <c r="BA44" s="23"/>
      <c r="BB44" s="23">
        <f t="shared" si="20"/>
        <v>108.34370094387459</v>
      </c>
      <c r="BC44" s="23"/>
      <c r="BD44" s="23"/>
      <c r="BE44" s="34">
        <f>T53/AF53</f>
        <v>1.11493797081458E-2</v>
      </c>
    </row>
    <row r="45" spans="1:57">
      <c r="A45" s="31">
        <f t="shared" si="17"/>
        <v>2022</v>
      </c>
      <c r="B45" s="31">
        <f t="shared" si="18"/>
        <v>2</v>
      </c>
      <c r="C45" s="32"/>
      <c r="D45" s="32">
        <v>114224555.62981887</v>
      </c>
      <c r="E45" s="32"/>
      <c r="F45" s="33">
        <v>21521845.780977201</v>
      </c>
      <c r="G45" s="32">
        <v>760180.69349063199</v>
      </c>
      <c r="H45" s="32">
        <v>4182289.8860202585</v>
      </c>
      <c r="I45" s="33">
        <v>23510.743097648956</v>
      </c>
      <c r="J45" s="32">
        <v>129349.17173258831</v>
      </c>
      <c r="K45" s="32"/>
      <c r="L45" s="33">
        <v>2640710.9321240801</v>
      </c>
      <c r="M45" s="33"/>
      <c r="N45" s="33">
        <v>902158.02980455011</v>
      </c>
      <c r="O45" s="32"/>
      <c r="P45" s="32">
        <v>18666068.880536385</v>
      </c>
      <c r="Q45" s="33"/>
      <c r="R45" s="33">
        <v>18113687.665549438</v>
      </c>
      <c r="S45" s="33"/>
      <c r="T45" s="32">
        <v>69259254.733331531</v>
      </c>
      <c r="U45" s="32"/>
      <c r="V45" s="33">
        <v>112055.444778228</v>
      </c>
      <c r="W45" s="33"/>
      <c r="X45" s="33">
        <v>281450.97080173565</v>
      </c>
      <c r="Y45" s="32"/>
      <c r="Z45" s="32">
        <f t="shared" si="9"/>
        <v>-6838971.6325781662</v>
      </c>
      <c r="AA45" s="32"/>
      <c r="AB45" s="32">
        <f t="shared" si="10"/>
        <v>-63631369.777023725</v>
      </c>
      <c r="AC45" s="12"/>
      <c r="AD45" s="32"/>
      <c r="AE45" s="32"/>
      <c r="AF45" s="32">
        <f>BB45/100*AF27</f>
        <v>6243568776.2171516</v>
      </c>
      <c r="AG45" s="34">
        <f t="shared" si="19"/>
        <v>2.7350163770789087E-3</v>
      </c>
      <c r="AH45" s="34"/>
      <c r="AI45" s="34">
        <f t="shared" si="12"/>
        <v>-1.0191506181433729E-2</v>
      </c>
      <c r="AJ45" s="54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>
        <v>11779412</v>
      </c>
      <c r="AW45" s="31"/>
      <c r="AX45" s="31">
        <f t="shared" si="15"/>
        <v>2.0151036222952855E-3</v>
      </c>
      <c r="AY45" s="38">
        <v>6911.28161544879</v>
      </c>
      <c r="AZ45" s="34">
        <f t="shared" si="16"/>
        <v>7.1846497341329033E-4</v>
      </c>
      <c r="BA45" s="31"/>
      <c r="BB45" s="31">
        <f t="shared" si="20"/>
        <v>108.64002274030945</v>
      </c>
      <c r="BC45" s="31"/>
      <c r="BD45" s="31"/>
      <c r="BE45" s="34">
        <f>T54/AF54</f>
        <v>9.4800957463133401E-3</v>
      </c>
    </row>
    <row r="46" spans="1:57" s="23" customFormat="1">
      <c r="A46" s="31">
        <f t="shared" si="17"/>
        <v>2022</v>
      </c>
      <c r="B46" s="31">
        <f t="shared" si="18"/>
        <v>3</v>
      </c>
      <c r="C46" s="32"/>
      <c r="D46" s="32">
        <v>114166284.98584604</v>
      </c>
      <c r="E46" s="32"/>
      <c r="F46" s="33">
        <v>21543679.1408027</v>
      </c>
      <c r="G46" s="32">
        <v>792605.43262091698</v>
      </c>
      <c r="H46" s="32">
        <v>4360681.2338703824</v>
      </c>
      <c r="I46" s="33">
        <v>24513.570081059006</v>
      </c>
      <c r="J46" s="32">
        <v>134866.42991351546</v>
      </c>
      <c r="K46" s="32"/>
      <c r="L46" s="33">
        <v>2582992.6651833202</v>
      </c>
      <c r="M46" s="33"/>
      <c r="N46" s="33">
        <v>903315.90010694042</v>
      </c>
      <c r="O46" s="32"/>
      <c r="P46" s="32">
        <v>18372938.779776469</v>
      </c>
      <c r="Q46" s="33"/>
      <c r="R46" s="33">
        <v>15601370.296405444</v>
      </c>
      <c r="S46" s="33"/>
      <c r="T46" s="32">
        <v>59653191.525592141</v>
      </c>
      <c r="U46" s="32"/>
      <c r="V46" s="33">
        <v>108607.931258508</v>
      </c>
      <c r="W46" s="33"/>
      <c r="X46" s="33">
        <v>272791.81078592682</v>
      </c>
      <c r="Y46" s="32"/>
      <c r="Z46" s="32">
        <f t="shared" si="9"/>
        <v>-9320009.4784290083</v>
      </c>
      <c r="AA46" s="32"/>
      <c r="AB46" s="32">
        <f t="shared" si="10"/>
        <v>-72886032.240030378</v>
      </c>
      <c r="AC46" s="12"/>
      <c r="AD46" s="32"/>
      <c r="AE46" s="32"/>
      <c r="AF46" s="32">
        <f>BB46/100*AF27</f>
        <v>6292506939.8551416</v>
      </c>
      <c r="AG46" s="34">
        <f t="shared" si="19"/>
        <v>7.8381716278042857E-3</v>
      </c>
      <c r="AH46" s="34"/>
      <c r="AI46" s="34">
        <f t="shared" si="12"/>
        <v>-1.1582987978668526E-2</v>
      </c>
      <c r="AT46" s="32"/>
      <c r="AU46"/>
      <c r="AV46" s="31">
        <v>11836764</v>
      </c>
      <c r="AW46"/>
      <c r="AX46" s="31">
        <f t="shared" si="15"/>
        <v>4.8688338602979504E-3</v>
      </c>
      <c r="AY46" s="38">
        <v>6931.7041112324296</v>
      </c>
      <c r="AZ46" s="34">
        <f t="shared" si="16"/>
        <v>2.9549506039500866E-3</v>
      </c>
      <c r="BA46" s="31"/>
      <c r="BB46" s="31">
        <f t="shared" si="20"/>
        <v>109.49156188419654</v>
      </c>
      <c r="BC46" s="31"/>
      <c r="BD46"/>
      <c r="BE46" s="26">
        <f>T55/AF55</f>
        <v>1.12022294622063E-2</v>
      </c>
    </row>
    <row r="47" spans="1:57" s="31" customFormat="1">
      <c r="A47" s="31">
        <f t="shared" si="17"/>
        <v>2022</v>
      </c>
      <c r="B47" s="31">
        <f t="shared" si="18"/>
        <v>4</v>
      </c>
      <c r="C47" s="32"/>
      <c r="D47" s="32">
        <v>114257431.69994077</v>
      </c>
      <c r="E47" s="32"/>
      <c r="F47" s="33">
        <v>21577309.3976679</v>
      </c>
      <c r="G47" s="32">
        <v>809668.69527523499</v>
      </c>
      <c r="H47" s="32">
        <v>4454558.2705180403</v>
      </c>
      <c r="I47" s="33">
        <v>25041.299853872973</v>
      </c>
      <c r="J47" s="32">
        <v>137769.84341808219</v>
      </c>
      <c r="K47" s="32"/>
      <c r="L47" s="33">
        <v>2599856.2529878002</v>
      </c>
      <c r="M47" s="33"/>
      <c r="N47" s="33">
        <v>906308.53004042804</v>
      </c>
      <c r="O47" s="32"/>
      <c r="P47" s="32">
        <v>18476908.583985507</v>
      </c>
      <c r="Q47" s="33"/>
      <c r="R47" s="33">
        <v>18422880.057753779</v>
      </c>
      <c r="S47" s="54">
        <f>SUM(T44:T47)/AVERAGE(AF44:AF47)</f>
        <v>4.1094824227378195E-2</v>
      </c>
      <c r="T47" s="32">
        <v>70441478.643155083</v>
      </c>
      <c r="U47" s="32"/>
      <c r="V47" s="33">
        <v>110680.293064168</v>
      </c>
      <c r="W47" s="33"/>
      <c r="X47" s="33">
        <v>277996.98616325727</v>
      </c>
      <c r="Y47" s="32"/>
      <c r="Z47" s="32">
        <f t="shared" si="9"/>
        <v>-6549913.8298781794</v>
      </c>
      <c r="AA47" s="32"/>
      <c r="AB47" s="32">
        <f t="shared" si="10"/>
        <v>-62292861.640771195</v>
      </c>
      <c r="AC47" s="12"/>
      <c r="AD47" s="32"/>
      <c r="AE47" s="32"/>
      <c r="AF47" s="32">
        <f>BB47/100*AF27</f>
        <v>6353815132.8565245</v>
      </c>
      <c r="AG47" s="34">
        <f t="shared" si="19"/>
        <v>9.7430473398562815E-3</v>
      </c>
      <c r="AH47" s="34">
        <f>(AF47-AF43)/AF43</f>
        <v>2.9870554057907953E-2</v>
      </c>
      <c r="AI47" s="34">
        <f t="shared" si="12"/>
        <v>-9.8040091406886437E-3</v>
      </c>
      <c r="AT47"/>
      <c r="AU47"/>
      <c r="AV47" s="31">
        <v>11940703</v>
      </c>
      <c r="AW47"/>
      <c r="AX47" s="31">
        <f t="shared" si="15"/>
        <v>8.7810317076525302E-3</v>
      </c>
      <c r="AY47" s="38">
        <v>6938.3144731476696</v>
      </c>
      <c r="AZ47" s="34">
        <f t="shared" si="16"/>
        <v>9.536416744229285E-4</v>
      </c>
      <c r="BB47" s="31">
        <f t="shared" si="20"/>
        <v>110.55834335494907</v>
      </c>
      <c r="BC47" s="54" t="e">
        <f>(BA47-BA43)/BA43</f>
        <v>#DIV/0!</v>
      </c>
      <c r="BD47"/>
      <c r="BE47" s="34">
        <f>T56/AF56</f>
        <v>9.5073313838241989E-3</v>
      </c>
    </row>
    <row r="48" spans="1:57">
      <c r="A48" s="23">
        <f t="shared" si="17"/>
        <v>2023</v>
      </c>
      <c r="B48" s="23">
        <f t="shared" si="18"/>
        <v>1</v>
      </c>
      <c r="C48" s="24"/>
      <c r="D48" s="24">
        <v>114689451.69493005</v>
      </c>
      <c r="E48" s="24"/>
      <c r="F48" s="52">
        <v>21696485.430444401</v>
      </c>
      <c r="G48" s="53">
        <v>850319.98004454398</v>
      </c>
      <c r="H48" s="53">
        <v>4678209.6452507051</v>
      </c>
      <c r="I48" s="25">
        <v>26298.556083852076</v>
      </c>
      <c r="J48" s="24">
        <v>144686.89624486826</v>
      </c>
      <c r="K48" s="24"/>
      <c r="L48" s="52">
        <v>3146703.3856661902</v>
      </c>
      <c r="M48" s="25"/>
      <c r="N48" s="25">
        <v>911263.25443494692</v>
      </c>
      <c r="O48" s="24"/>
      <c r="P48" s="24">
        <v>21341760.38679418</v>
      </c>
      <c r="Q48" s="25"/>
      <c r="R48" s="25">
        <v>15747188.948034693</v>
      </c>
      <c r="S48" s="25"/>
      <c r="T48" s="24">
        <v>60210741.778446995</v>
      </c>
      <c r="U48" s="24"/>
      <c r="V48" s="25">
        <v>111633.37559944</v>
      </c>
      <c r="W48" s="25"/>
      <c r="X48" s="25">
        <v>280390.85471054097</v>
      </c>
      <c r="Y48" s="24"/>
      <c r="Z48" s="24">
        <f t="shared" ref="Z48:Z79" si="21">R48+V48-N48-L48-F48</f>
        <v>-9895629.7469114047</v>
      </c>
      <c r="AA48" s="24"/>
      <c r="AB48" s="24">
        <f t="shared" ref="AB48:AB79" si="22">T48-P48-D48</f>
        <v>-75820470.303277224</v>
      </c>
      <c r="AC48" s="12"/>
      <c r="AD48" s="24"/>
      <c r="AE48" s="24"/>
      <c r="AF48" s="24">
        <f>BB48/100*AF27</f>
        <v>6353274249.8210869</v>
      </c>
      <c r="AG48" s="26">
        <f t="shared" si="19"/>
        <v>-8.5127285595798529E-5</v>
      </c>
      <c r="AH48" s="26"/>
      <c r="AI48" s="26">
        <f t="shared" ref="AI48:AI79" si="23">AB48/AF48</f>
        <v>-1.1934077976472115E-2</v>
      </c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26">
        <f>AVERAGE(AG48:AG51)</f>
        <v>2.6613383345815808E-3</v>
      </c>
      <c r="AU48" s="23"/>
      <c r="AV48" s="23">
        <v>11843913</v>
      </c>
      <c r="AW48" s="23"/>
      <c r="AX48" s="23">
        <f t="shared" si="15"/>
        <v>-8.1058879029149294E-3</v>
      </c>
      <c r="AY48" s="30">
        <v>6994.4198162463799</v>
      </c>
      <c r="AZ48" s="26">
        <f t="shared" si="16"/>
        <v>8.0863073179871792E-3</v>
      </c>
      <c r="BA48" s="23"/>
      <c r="BB48" s="23">
        <f t="shared" si="20"/>
        <v>110.54893182327929</v>
      </c>
      <c r="BC48" s="23"/>
      <c r="BD48" s="23"/>
      <c r="BE48" s="34">
        <f>T57/AF57</f>
        <v>1.1224926701748017E-2</v>
      </c>
    </row>
    <row r="49" spans="1:57">
      <c r="A49" s="31">
        <f t="shared" si="17"/>
        <v>2023</v>
      </c>
      <c r="B49" s="31">
        <f t="shared" si="18"/>
        <v>2</v>
      </c>
      <c r="C49" s="32"/>
      <c r="D49" s="32">
        <v>115033843.98991954</v>
      </c>
      <c r="E49" s="32"/>
      <c r="F49" s="33">
        <v>21796237.732257899</v>
      </c>
      <c r="G49" s="32">
        <v>887474.90559461399</v>
      </c>
      <c r="H49" s="32">
        <v>4882625.083151863</v>
      </c>
      <c r="I49" s="33">
        <v>27447.677492617047</v>
      </c>
      <c r="J49" s="32">
        <v>151009.02319026444</v>
      </c>
      <c r="K49" s="32"/>
      <c r="L49" s="33">
        <v>2511009.4384805802</v>
      </c>
      <c r="M49" s="33"/>
      <c r="N49" s="33">
        <v>916006.96548488364</v>
      </c>
      <c r="O49" s="32"/>
      <c r="P49" s="32">
        <v>18069239.971461877</v>
      </c>
      <c r="Q49" s="33"/>
      <c r="R49" s="33">
        <v>18690194.574632697</v>
      </c>
      <c r="S49" s="33"/>
      <c r="T49" s="32">
        <v>71463578.867045239</v>
      </c>
      <c r="U49" s="32"/>
      <c r="V49" s="33">
        <v>111810.735497862</v>
      </c>
      <c r="W49" s="33"/>
      <c r="X49" s="33">
        <v>280836.33164109942</v>
      </c>
      <c r="Y49" s="32"/>
      <c r="Z49" s="32">
        <f t="shared" si="21"/>
        <v>-6421248.8260928039</v>
      </c>
      <c r="AA49" s="32"/>
      <c r="AB49" s="32">
        <f t="shared" si="22"/>
        <v>-61639505.094336182</v>
      </c>
      <c r="AC49" s="12"/>
      <c r="AD49" s="32"/>
      <c r="AE49" s="32"/>
      <c r="AF49" s="32">
        <f>BB49/100*AF27</f>
        <v>6381865531.2503643</v>
      </c>
      <c r="AG49" s="34">
        <f t="shared" si="19"/>
        <v>4.5002435445129054E-3</v>
      </c>
      <c r="AH49" s="34"/>
      <c r="AI49" s="34">
        <f t="shared" si="23"/>
        <v>-9.6585402485375605E-3</v>
      </c>
      <c r="AJ49" s="54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>
        <v>11860946</v>
      </c>
      <c r="AW49" s="31"/>
      <c r="AX49" s="31">
        <f t="shared" ref="AX49:AX80" si="24">(AV49-AV48)/AV48</f>
        <v>1.4381226880001566E-3</v>
      </c>
      <c r="AY49" s="38">
        <v>7015.8068179125903</v>
      </c>
      <c r="AZ49" s="34">
        <f t="shared" ref="AZ49:AZ80" si="25">(AY49-AY48)/AY48</f>
        <v>3.0577234750098132E-3</v>
      </c>
      <c r="BA49" s="31"/>
      <c r="BB49" s="31">
        <f t="shared" si="20"/>
        <v>111.04642894006982</v>
      </c>
      <c r="BC49" s="31"/>
      <c r="BD49" s="31"/>
      <c r="BE49" s="34">
        <f>T58/AF58</f>
        <v>9.5540884071687541E-3</v>
      </c>
    </row>
    <row r="50" spans="1:57" s="23" customFormat="1">
      <c r="A50" s="31">
        <f t="shared" si="17"/>
        <v>2023</v>
      </c>
      <c r="B50" s="31">
        <f t="shared" si="18"/>
        <v>3</v>
      </c>
      <c r="C50" s="32"/>
      <c r="D50" s="32">
        <v>115459445.90271668</v>
      </c>
      <c r="E50" s="32"/>
      <c r="F50" s="33">
        <v>21901268.896346599</v>
      </c>
      <c r="G50" s="32">
        <v>915147.88408682495</v>
      </c>
      <c r="H50" s="32">
        <v>5034873.6459673513</v>
      </c>
      <c r="I50" s="33">
        <v>28303.54280680907</v>
      </c>
      <c r="J50" s="32">
        <v>155717.74162785651</v>
      </c>
      <c r="K50" s="32"/>
      <c r="L50" s="33">
        <v>2518054.3102400298</v>
      </c>
      <c r="M50" s="33"/>
      <c r="N50" s="33">
        <v>921090.55082459375</v>
      </c>
      <c r="O50" s="32"/>
      <c r="P50" s="32">
        <v>18133764.231150497</v>
      </c>
      <c r="Q50" s="33"/>
      <c r="R50" s="33">
        <v>15818842.542626711</v>
      </c>
      <c r="S50" s="33"/>
      <c r="T50" s="32">
        <v>60484715.50770843</v>
      </c>
      <c r="U50" s="32"/>
      <c r="V50" s="33">
        <v>113443.675370128</v>
      </c>
      <c r="W50" s="33"/>
      <c r="X50" s="33">
        <v>284937.80581060291</v>
      </c>
      <c r="Y50" s="32"/>
      <c r="Z50" s="32">
        <f t="shared" si="21"/>
        <v>-9408127.5394143835</v>
      </c>
      <c r="AA50" s="32"/>
      <c r="AB50" s="32">
        <f t="shared" si="22"/>
        <v>-73108494.626158744</v>
      </c>
      <c r="AC50" s="12"/>
      <c r="AD50" s="32"/>
      <c r="AE50" s="32"/>
      <c r="AF50" s="32">
        <f>BB50/100*AF27</f>
        <v>6393395679.4153566</v>
      </c>
      <c r="AG50" s="34">
        <f t="shared" si="19"/>
        <v>1.8067049687167716E-3</v>
      </c>
      <c r="AH50" s="34"/>
      <c r="AI50" s="34">
        <f t="shared" si="23"/>
        <v>-1.1435002351183141E-2</v>
      </c>
      <c r="AT50" s="32"/>
      <c r="AU50"/>
      <c r="AV50" s="31">
        <v>11900713</v>
      </c>
      <c r="AW50"/>
      <c r="AX50" s="31">
        <f t="shared" si="24"/>
        <v>3.3527679832620434E-3</v>
      </c>
      <c r="AY50" s="38">
        <v>7004.99618402141</v>
      </c>
      <c r="AZ50" s="34">
        <f t="shared" si="25"/>
        <v>-1.540896745272234E-3</v>
      </c>
      <c r="BA50" s="31"/>
      <c r="BB50" s="31">
        <f t="shared" si="20"/>
        <v>111.2470570749941</v>
      </c>
      <c r="BC50" s="31"/>
      <c r="BD50"/>
      <c r="BE50" s="26">
        <f>T59/AF59</f>
        <v>1.1253255299615624E-2</v>
      </c>
    </row>
    <row r="51" spans="1:57" s="31" customFormat="1">
      <c r="A51" s="31">
        <f t="shared" si="17"/>
        <v>2023</v>
      </c>
      <c r="B51" s="31">
        <f t="shared" si="18"/>
        <v>4</v>
      </c>
      <c r="C51" s="32"/>
      <c r="D51" s="32">
        <v>115560998.87257953</v>
      </c>
      <c r="E51" s="32"/>
      <c r="F51" s="33">
        <v>21947613.253754798</v>
      </c>
      <c r="G51" s="32">
        <v>943033.78711709799</v>
      </c>
      <c r="H51" s="32">
        <v>5188293.656768362</v>
      </c>
      <c r="I51" s="33">
        <v>29165.993415993056</v>
      </c>
      <c r="J51" s="32">
        <v>160462.69041551818</v>
      </c>
      <c r="K51" s="32"/>
      <c r="L51" s="33">
        <v>2514481.3153745201</v>
      </c>
      <c r="M51" s="33"/>
      <c r="N51" s="33">
        <v>923217.97801120952</v>
      </c>
      <c r="O51" s="32"/>
      <c r="P51" s="32">
        <v>18126928.420496326</v>
      </c>
      <c r="Q51" s="33"/>
      <c r="R51" s="33">
        <v>18701303.727656987</v>
      </c>
      <c r="S51" s="33"/>
      <c r="T51" s="32">
        <v>71506055.676482782</v>
      </c>
      <c r="U51" s="32"/>
      <c r="V51" s="33">
        <v>113302.578360592</v>
      </c>
      <c r="W51" s="33"/>
      <c r="X51" s="33">
        <v>284583.41080204514</v>
      </c>
      <c r="Y51" s="32"/>
      <c r="Z51" s="32">
        <f t="shared" si="21"/>
        <v>-6570706.2411229499</v>
      </c>
      <c r="AA51" s="32"/>
      <c r="AB51" s="32">
        <f t="shared" si="22"/>
        <v>-62181871.616593078</v>
      </c>
      <c r="AC51" s="12"/>
      <c r="AD51" s="32"/>
      <c r="AE51" s="32"/>
      <c r="AF51" s="32">
        <f>BB51/100*AF27</f>
        <v>6421677070.4996128</v>
      </c>
      <c r="AG51" s="34">
        <f t="shared" si="19"/>
        <v>4.4235321106924448E-3</v>
      </c>
      <c r="AH51" s="34">
        <f>(AF51-AF47)/AF47</f>
        <v>1.0680502379139763E-2</v>
      </c>
      <c r="AI51" s="34">
        <f t="shared" si="23"/>
        <v>-9.6831203023660089E-3</v>
      </c>
      <c r="AT51"/>
      <c r="AU51"/>
      <c r="AV51" s="31">
        <v>11929838</v>
      </c>
      <c r="AW51"/>
      <c r="AX51" s="31">
        <f t="shared" si="24"/>
        <v>2.4473323573133811E-3</v>
      </c>
      <c r="AY51" s="38">
        <v>7018.8056593768197</v>
      </c>
      <c r="AZ51" s="34">
        <f t="shared" si="25"/>
        <v>1.971375143202708E-3</v>
      </c>
      <c r="BB51" s="31">
        <f t="shared" si="20"/>
        <v>111.73916200418536</v>
      </c>
      <c r="BC51" s="54" t="e">
        <f>(BA51-BA47)/BA47</f>
        <v>#DIV/0!</v>
      </c>
      <c r="BD51"/>
      <c r="BE51" s="34">
        <f>T60/AF60</f>
        <v>9.5491881430540288E-3</v>
      </c>
    </row>
    <row r="52" spans="1:57">
      <c r="A52" s="23">
        <f t="shared" ref="A52:A83" si="26">A48+1</f>
        <v>2024</v>
      </c>
      <c r="B52" s="23">
        <f t="shared" ref="B52:B83" si="27">B48</f>
        <v>1</v>
      </c>
      <c r="C52" s="24"/>
      <c r="D52" s="24">
        <v>116023551.13538887</v>
      </c>
      <c r="E52" s="24"/>
      <c r="F52" s="52">
        <v>22052383.371278498</v>
      </c>
      <c r="G52" s="53">
        <v>963729.55553998495</v>
      </c>
      <c r="H52" s="53">
        <v>5302155.6683922131</v>
      </c>
      <c r="I52" s="25">
        <v>29806.06872804102</v>
      </c>
      <c r="J52" s="24">
        <v>163984.19592965744</v>
      </c>
      <c r="K52" s="24"/>
      <c r="L52" s="52">
        <v>3113095.3275675299</v>
      </c>
      <c r="M52" s="25"/>
      <c r="N52" s="25">
        <v>929784.14554595947</v>
      </c>
      <c r="O52" s="24"/>
      <c r="P52" s="24">
        <v>21269264.491900709</v>
      </c>
      <c r="Q52" s="25"/>
      <c r="R52" s="25">
        <v>16031845.42160636</v>
      </c>
      <c r="S52" s="25"/>
      <c r="T52" s="24">
        <v>61299150.476808749</v>
      </c>
      <c r="U52" s="24"/>
      <c r="V52" s="25">
        <v>113374.514023342</v>
      </c>
      <c r="W52" s="25"/>
      <c r="X52" s="25">
        <v>284764.09244724608</v>
      </c>
      <c r="Y52" s="24"/>
      <c r="Z52" s="24">
        <f t="shared" si="21"/>
        <v>-9950042.9087622873</v>
      </c>
      <c r="AA52" s="24"/>
      <c r="AB52" s="24">
        <f t="shared" si="22"/>
        <v>-75993665.150480822</v>
      </c>
      <c r="AC52" s="12"/>
      <c r="AD52" s="24"/>
      <c r="AE52" s="24"/>
      <c r="AF52" s="24">
        <f>BB52/100*AF27</f>
        <v>6472040861.7753019</v>
      </c>
      <c r="AG52" s="26">
        <f t="shared" si="19"/>
        <v>7.8427785643495115E-3</v>
      </c>
      <c r="AH52" s="26"/>
      <c r="AI52" s="26">
        <f t="shared" si="23"/>
        <v>-1.174183951762559E-2</v>
      </c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26">
        <f>AVERAGE(AG52:AG55)</f>
        <v>6.7665394035273194E-3</v>
      </c>
      <c r="AU52" s="23"/>
      <c r="AV52" s="23">
        <v>12047987</v>
      </c>
      <c r="AW52" s="23"/>
      <c r="AX52" s="23">
        <f t="shared" si="24"/>
        <v>9.9036550202944926E-3</v>
      </c>
      <c r="AY52" s="30">
        <v>7004.4826185002403</v>
      </c>
      <c r="AZ52" s="26">
        <f t="shared" si="25"/>
        <v>-2.0406663999087134E-3</v>
      </c>
      <c r="BA52" s="23"/>
      <c r="BB52" s="23">
        <f t="shared" si="20"/>
        <v>112.61550750875016</v>
      </c>
      <c r="BC52" s="23"/>
      <c r="BD52" s="23"/>
      <c r="BE52" s="34">
        <f>T61/AF61</f>
        <v>1.1269105091605149E-2</v>
      </c>
    </row>
    <row r="53" spans="1:57">
      <c r="A53" s="31">
        <f t="shared" si="26"/>
        <v>2024</v>
      </c>
      <c r="B53" s="31">
        <f t="shared" si="27"/>
        <v>2</v>
      </c>
      <c r="C53" s="32"/>
      <c r="D53" s="32">
        <v>115993847.83228892</v>
      </c>
      <c r="E53" s="32"/>
      <c r="F53" s="33">
        <v>22065275.904287901</v>
      </c>
      <c r="G53" s="32">
        <v>982021.01549248304</v>
      </c>
      <c r="H53" s="32">
        <v>5402789.8841976691</v>
      </c>
      <c r="I53" s="33">
        <v>30371.783984296955</v>
      </c>
      <c r="J53" s="32">
        <v>167096.59435659237</v>
      </c>
      <c r="K53" s="32"/>
      <c r="L53" s="33">
        <v>2518250.3706669901</v>
      </c>
      <c r="M53" s="33"/>
      <c r="N53" s="33">
        <v>930860.4934737049</v>
      </c>
      <c r="O53" s="32"/>
      <c r="P53" s="32">
        <v>18188532.931494325</v>
      </c>
      <c r="Q53" s="33"/>
      <c r="R53" s="33">
        <v>19022995.307661969</v>
      </c>
      <c r="S53" s="33"/>
      <c r="T53" s="32">
        <v>72736071.314187944</v>
      </c>
      <c r="U53" s="32"/>
      <c r="V53" s="33">
        <v>118549.338881331</v>
      </c>
      <c r="W53" s="33"/>
      <c r="X53" s="33">
        <v>297761.7605471093</v>
      </c>
      <c r="Y53" s="32"/>
      <c r="Z53" s="32">
        <f t="shared" si="21"/>
        <v>-6372842.1218852941</v>
      </c>
      <c r="AA53" s="32"/>
      <c r="AB53" s="32">
        <f t="shared" si="22"/>
        <v>-61446309.449595302</v>
      </c>
      <c r="AC53" s="12"/>
      <c r="AD53" s="32"/>
      <c r="AE53" s="32"/>
      <c r="AF53" s="32">
        <f>BB53/100*AF27</f>
        <v>6523777395.5304937</v>
      </c>
      <c r="AG53" s="34">
        <f t="shared" si="19"/>
        <v>7.9938515315554261E-3</v>
      </c>
      <c r="AH53" s="34"/>
      <c r="AI53" s="34">
        <f t="shared" si="23"/>
        <v>-9.4188237464529062E-3</v>
      </c>
      <c r="AJ53" s="54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>
        <v>12053713</v>
      </c>
      <c r="AW53" s="31"/>
      <c r="AX53" s="31">
        <f t="shared" si="24"/>
        <v>4.7526611707001342E-4</v>
      </c>
      <c r="AY53" s="38">
        <v>7057.1214019215104</v>
      </c>
      <c r="AZ53" s="34">
        <f t="shared" si="25"/>
        <v>7.515013783065223E-3</v>
      </c>
      <c r="BA53" s="31"/>
      <c r="BB53" s="31">
        <f t="shared" si="20"/>
        <v>113.51573915592589</v>
      </c>
      <c r="BC53" s="31"/>
      <c r="BD53" s="31"/>
      <c r="BE53" s="34">
        <f>T62/AF62</f>
        <v>9.5441962270956544E-3</v>
      </c>
    </row>
    <row r="54" spans="1:57" s="23" customFormat="1">
      <c r="A54" s="31">
        <f t="shared" si="26"/>
        <v>2024</v>
      </c>
      <c r="B54" s="31">
        <f t="shared" si="27"/>
        <v>3</v>
      </c>
      <c r="C54" s="32"/>
      <c r="D54" s="32">
        <v>115672907.66016528</v>
      </c>
      <c r="E54" s="32"/>
      <c r="F54" s="33">
        <v>22047423.7554482</v>
      </c>
      <c r="G54" s="32">
        <v>1022503.5419772899</v>
      </c>
      <c r="H54" s="32">
        <v>5625512.800640747</v>
      </c>
      <c r="I54" s="33">
        <v>31623.820885890047</v>
      </c>
      <c r="J54" s="32">
        <v>173984.93197854943</v>
      </c>
      <c r="K54" s="32"/>
      <c r="L54" s="33">
        <v>2511575.5083151599</v>
      </c>
      <c r="M54" s="33"/>
      <c r="N54" s="33">
        <v>929095.3592868112</v>
      </c>
      <c r="O54" s="32"/>
      <c r="P54" s="32">
        <v>18144185.791522212</v>
      </c>
      <c r="Q54" s="33"/>
      <c r="R54" s="33">
        <v>16245221.837786287</v>
      </c>
      <c r="S54" s="33"/>
      <c r="T54" s="32">
        <v>62115013.697769433</v>
      </c>
      <c r="U54" s="32"/>
      <c r="V54" s="33">
        <v>118650.390947875</v>
      </c>
      <c r="W54" s="33"/>
      <c r="X54" s="33">
        <v>298015.57420414861</v>
      </c>
      <c r="Y54" s="32"/>
      <c r="Z54" s="32">
        <f t="shared" si="21"/>
        <v>-9124222.3943160102</v>
      </c>
      <c r="AA54" s="32"/>
      <c r="AB54" s="32">
        <f t="shared" si="22"/>
        <v>-71702079.753918052</v>
      </c>
      <c r="AC54" s="12"/>
      <c r="AD54" s="32"/>
      <c r="AE54" s="32"/>
      <c r="AF54" s="32">
        <f>BB54/100*AF27</f>
        <v>6552150459.2319107</v>
      </c>
      <c r="AG54" s="34">
        <f t="shared" si="19"/>
        <v>4.3491771685612145E-3</v>
      </c>
      <c r="AH54" s="34"/>
      <c r="AI54" s="34">
        <f t="shared" si="23"/>
        <v>-1.0943289565777687E-2</v>
      </c>
      <c r="AT54" s="32"/>
      <c r="AU54"/>
      <c r="AV54" s="31">
        <v>12085051</v>
      </c>
      <c r="AW54"/>
      <c r="AX54" s="31">
        <f t="shared" si="24"/>
        <v>2.5998627974633212E-3</v>
      </c>
      <c r="AY54" s="38">
        <v>7069.4345134080004</v>
      </c>
      <c r="AZ54" s="34">
        <f t="shared" si="25"/>
        <v>1.7447781871993029E-3</v>
      </c>
      <c r="BA54" s="31"/>
      <c r="BB54" s="31">
        <f t="shared" si="20"/>
        <v>114.00943921693519</v>
      </c>
      <c r="BC54" s="31"/>
      <c r="BD54"/>
      <c r="BE54" s="26">
        <f>T63/AF63</f>
        <v>1.1255617580240261E-2</v>
      </c>
    </row>
    <row r="55" spans="1:57" s="31" customFormat="1">
      <c r="A55" s="31">
        <f t="shared" si="26"/>
        <v>2024</v>
      </c>
      <c r="B55" s="31">
        <f t="shared" si="27"/>
        <v>4</v>
      </c>
      <c r="C55" s="32"/>
      <c r="D55" s="32">
        <v>115610184.18305691</v>
      </c>
      <c r="E55" s="32"/>
      <c r="F55" s="33">
        <v>22130557.324616302</v>
      </c>
      <c r="G55" s="32">
        <v>1117037.8455817499</v>
      </c>
      <c r="H55" s="32">
        <v>6145612.6469436362</v>
      </c>
      <c r="I55" s="33">
        <v>34547.562234480167</v>
      </c>
      <c r="J55" s="32">
        <v>190070.49423533198</v>
      </c>
      <c r="K55" s="32"/>
      <c r="L55" s="33">
        <v>2564211.2291557398</v>
      </c>
      <c r="M55" s="33"/>
      <c r="N55" s="33">
        <v>930379.79335551709</v>
      </c>
      <c r="O55" s="32"/>
      <c r="P55" s="32">
        <v>18424379.374460373</v>
      </c>
      <c r="Q55" s="33"/>
      <c r="R55" s="33">
        <v>19328370.97290659</v>
      </c>
      <c r="S55" s="33"/>
      <c r="T55" s="32">
        <v>73903701.637678802</v>
      </c>
      <c r="U55" s="32"/>
      <c r="V55" s="33">
        <v>118203.849812585</v>
      </c>
      <c r="W55" s="33"/>
      <c r="X55" s="33">
        <v>296893.99161368178</v>
      </c>
      <c r="Y55" s="32"/>
      <c r="Z55" s="32">
        <f t="shared" si="21"/>
        <v>-6178573.5244083833</v>
      </c>
      <c r="AA55" s="32"/>
      <c r="AB55" s="32">
        <f t="shared" si="22"/>
        <v>-60130861.919838473</v>
      </c>
      <c r="AC55" s="12"/>
      <c r="AD55" s="32"/>
      <c r="AE55" s="32"/>
      <c r="AF55" s="32">
        <f>BB55/100*AF27</f>
        <v>6597231549.9350014</v>
      </c>
      <c r="AG55" s="34">
        <f t="shared" si="19"/>
        <v>6.880350349643129E-3</v>
      </c>
      <c r="AH55" s="34">
        <f>(AF55-AF51)/AF51</f>
        <v>2.7337793150930004E-2</v>
      </c>
      <c r="AI55" s="34">
        <f t="shared" si="23"/>
        <v>-9.1145598672265644E-3</v>
      </c>
      <c r="AT55"/>
      <c r="AU55"/>
      <c r="AV55" s="31">
        <v>12078420</v>
      </c>
      <c r="AW55"/>
      <c r="AX55" s="31">
        <f t="shared" si="24"/>
        <v>-5.4869441593585332E-4</v>
      </c>
      <c r="AY55" s="38">
        <v>7121.9824916576699</v>
      </c>
      <c r="AZ55" s="34">
        <f t="shared" si="25"/>
        <v>7.4331232788147654E-3</v>
      </c>
      <c r="BB55" s="31">
        <f t="shared" si="20"/>
        <v>114.79386410191402</v>
      </c>
      <c r="BC55" s="54" t="e">
        <f>(BA55-BA51)/BA51</f>
        <v>#DIV/0!</v>
      </c>
      <c r="BD55"/>
      <c r="BE55" s="34">
        <f>T64/AF64</f>
        <v>9.5590302346742814E-3</v>
      </c>
    </row>
    <row r="56" spans="1:57">
      <c r="A56" s="23">
        <f t="shared" si="26"/>
        <v>2025</v>
      </c>
      <c r="B56" s="23">
        <f t="shared" si="27"/>
        <v>1</v>
      </c>
      <c r="C56" s="24"/>
      <c r="D56" s="24">
        <v>116272215.98042211</v>
      </c>
      <c r="E56" s="24"/>
      <c r="F56" s="52">
        <v>22357945.910872299</v>
      </c>
      <c r="G56" s="53">
        <v>1224094.3160472701</v>
      </c>
      <c r="H56" s="53">
        <v>6734605.7606795467</v>
      </c>
      <c r="I56" s="25">
        <v>37858.587094249902</v>
      </c>
      <c r="J56" s="24">
        <v>208286.77610351556</v>
      </c>
      <c r="K56" s="24"/>
      <c r="L56" s="52">
        <v>3098592.3691958599</v>
      </c>
      <c r="M56" s="25"/>
      <c r="N56" s="25">
        <v>938217.41237225011</v>
      </c>
      <c r="O56" s="24"/>
      <c r="P56" s="24">
        <v>21240405.917828221</v>
      </c>
      <c r="Q56" s="25"/>
      <c r="R56" s="25">
        <v>16613186.942496357</v>
      </c>
      <c r="S56" s="25"/>
      <c r="T56" s="24">
        <v>63521960.167789549</v>
      </c>
      <c r="U56" s="24"/>
      <c r="V56" s="25">
        <v>120275.505474773</v>
      </c>
      <c r="W56" s="25"/>
      <c r="X56" s="25">
        <v>302097.39336219738</v>
      </c>
      <c r="Y56" s="24"/>
      <c r="Z56" s="24">
        <f t="shared" si="21"/>
        <v>-9661293.2444692794</v>
      </c>
      <c r="AA56" s="24"/>
      <c r="AB56" s="24">
        <f t="shared" si="22"/>
        <v>-73990661.730460778</v>
      </c>
      <c r="AC56" s="12"/>
      <c r="AD56" s="24"/>
      <c r="AE56" s="24"/>
      <c r="AF56" s="24">
        <f>BB56/100*AF27</f>
        <v>6681365948.3739042</v>
      </c>
      <c r="AG56" s="26">
        <f t="shared" si="19"/>
        <v>1.2752985521590762E-2</v>
      </c>
      <c r="AH56" s="26"/>
      <c r="AI56" s="26">
        <f t="shared" si="23"/>
        <v>-1.1074181881695682E-2</v>
      </c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26">
        <f>AVERAGE(AG56:AG59)</f>
        <v>4.5108246187597848E-3</v>
      </c>
      <c r="AU56" s="23"/>
      <c r="AV56" s="23">
        <v>12218341</v>
      </c>
      <c r="AW56" s="23"/>
      <c r="AX56" s="23">
        <f t="shared" si="24"/>
        <v>1.1584379413863734E-2</v>
      </c>
      <c r="AY56" s="30">
        <v>7130.2099736238297</v>
      </c>
      <c r="AZ56" s="26">
        <f t="shared" si="25"/>
        <v>1.1552235597036377E-3</v>
      </c>
      <c r="BA56" s="23"/>
      <c r="BB56" s="23">
        <f t="shared" si="20"/>
        <v>116.25782858877321</v>
      </c>
      <c r="BC56" s="23"/>
      <c r="BD56" s="23"/>
      <c r="BE56" s="34">
        <f>T65/AF65</f>
        <v>1.1258827027467088E-2</v>
      </c>
    </row>
    <row r="57" spans="1:57">
      <c r="A57" s="31">
        <f t="shared" si="26"/>
        <v>2025</v>
      </c>
      <c r="B57" s="31">
        <f t="shared" si="27"/>
        <v>2</v>
      </c>
      <c r="C57" s="32"/>
      <c r="D57" s="32">
        <v>116331910.17538439</v>
      </c>
      <c r="E57" s="32"/>
      <c r="F57" s="33">
        <v>22464740.742126901</v>
      </c>
      <c r="G57" s="32">
        <v>1320039.02075386</v>
      </c>
      <c r="H57" s="32">
        <v>7262465.2177107539</v>
      </c>
      <c r="I57" s="33">
        <v>40825.949095479911</v>
      </c>
      <c r="J57" s="32">
        <v>224612.32632094953</v>
      </c>
      <c r="K57" s="32"/>
      <c r="L57" s="33">
        <v>2538213.54389189</v>
      </c>
      <c r="M57" s="33"/>
      <c r="N57" s="33">
        <v>940174.50666562095</v>
      </c>
      <c r="O57" s="32"/>
      <c r="P57" s="32">
        <v>18343364.884763017</v>
      </c>
      <c r="Q57" s="33"/>
      <c r="R57" s="33">
        <v>19640238.415845655</v>
      </c>
      <c r="S57" s="33"/>
      <c r="T57" s="32">
        <v>75096153.835837767</v>
      </c>
      <c r="U57" s="32"/>
      <c r="V57" s="33">
        <v>120031.32656935199</v>
      </c>
      <c r="W57" s="33"/>
      <c r="X57" s="33">
        <v>301484.08635051164</v>
      </c>
      <c r="Y57" s="32"/>
      <c r="Z57" s="32">
        <f t="shared" si="21"/>
        <v>-6182859.0502694044</v>
      </c>
      <c r="AA57" s="32"/>
      <c r="AB57" s="32">
        <f t="shared" si="22"/>
        <v>-59579121.224309638</v>
      </c>
      <c r="AC57" s="12"/>
      <c r="AD57" s="32"/>
      <c r="AE57" s="32"/>
      <c r="AF57" s="32">
        <f>BB57/100*AF27</f>
        <v>6690124205.8127041</v>
      </c>
      <c r="AG57" s="34">
        <f t="shared" si="19"/>
        <v>1.3108483364739844E-3</v>
      </c>
      <c r="AH57" s="34"/>
      <c r="AI57" s="34">
        <f t="shared" si="23"/>
        <v>-8.905532900651443E-3</v>
      </c>
      <c r="AJ57" s="54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>
        <v>12199854</v>
      </c>
      <c r="AW57" s="31"/>
      <c r="AX57" s="31">
        <f t="shared" si="24"/>
        <v>-1.513053204195234E-3</v>
      </c>
      <c r="AY57" s="38">
        <v>7150.3754960619799</v>
      </c>
      <c r="AZ57" s="34">
        <f t="shared" si="25"/>
        <v>2.8281807285825797E-3</v>
      </c>
      <c r="BA57" s="31"/>
      <c r="BB57" s="31">
        <f t="shared" si="20"/>
        <v>116.41022496998087</v>
      </c>
      <c r="BC57" s="31"/>
      <c r="BD57" s="31"/>
      <c r="BE57" s="34">
        <f>T66/AF66</f>
        <v>9.5981055415042885E-3</v>
      </c>
    </row>
    <row r="58" spans="1:57" s="23" customFormat="1">
      <c r="A58" s="31">
        <f t="shared" si="26"/>
        <v>2025</v>
      </c>
      <c r="B58" s="31">
        <f t="shared" si="27"/>
        <v>3</v>
      </c>
      <c r="C58" s="32"/>
      <c r="D58" s="32">
        <v>116615752.40169188</v>
      </c>
      <c r="E58" s="32"/>
      <c r="F58" s="33">
        <v>22600824.602613099</v>
      </c>
      <c r="G58" s="32">
        <v>1404531.19670437</v>
      </c>
      <c r="H58" s="32">
        <v>7727316.2405682774</v>
      </c>
      <c r="I58" s="33">
        <v>43439.109176420141</v>
      </c>
      <c r="J58" s="32">
        <v>238989.16207941106</v>
      </c>
      <c r="K58" s="32"/>
      <c r="L58" s="33">
        <v>2451562.9339112602</v>
      </c>
      <c r="M58" s="33"/>
      <c r="N58" s="33">
        <v>945919.96835818142</v>
      </c>
      <c r="O58" s="32"/>
      <c r="P58" s="32">
        <v>17925344.292701073</v>
      </c>
      <c r="Q58" s="33"/>
      <c r="R58" s="33">
        <v>16703516.9672924</v>
      </c>
      <c r="S58" s="33"/>
      <c r="T58" s="32">
        <v>63867344.846654028</v>
      </c>
      <c r="U58" s="32"/>
      <c r="V58" s="33">
        <v>116732.615250569</v>
      </c>
      <c r="W58" s="33"/>
      <c r="X58" s="33">
        <v>293198.67456259165</v>
      </c>
      <c r="Y58" s="32"/>
      <c r="Z58" s="32">
        <f t="shared" si="21"/>
        <v>-9178057.9223395698</v>
      </c>
      <c r="AA58" s="32"/>
      <c r="AB58" s="32">
        <f t="shared" si="22"/>
        <v>-70673751.847738922</v>
      </c>
      <c r="AC58" s="12"/>
      <c r="AD58" s="32"/>
      <c r="AE58" s="32"/>
      <c r="AF58" s="32">
        <f>BB58/100*AF27</f>
        <v>6684818281.4314556</v>
      </c>
      <c r="AG58" s="34">
        <f t="shared" si="19"/>
        <v>-7.9309803794650477E-4</v>
      </c>
      <c r="AH58" s="34"/>
      <c r="AI58" s="34">
        <f t="shared" si="23"/>
        <v>-1.057227719174517E-2</v>
      </c>
      <c r="AT58" s="32"/>
      <c r="AU58"/>
      <c r="AV58" s="31">
        <v>12150737</v>
      </c>
      <c r="AW58"/>
      <c r="AX58" s="31">
        <f t="shared" si="24"/>
        <v>-4.0260317869377782E-3</v>
      </c>
      <c r="AY58" s="38">
        <v>7173.5856310624504</v>
      </c>
      <c r="AZ58" s="34">
        <f t="shared" si="25"/>
        <v>3.2460022572595375E-3</v>
      </c>
      <c r="BA58" s="31"/>
      <c r="BB58" s="31">
        <f t="shared" si="20"/>
        <v>116.31790024896027</v>
      </c>
      <c r="BC58" s="31"/>
      <c r="BD58"/>
      <c r="BE58" s="26">
        <f>T67/AF67</f>
        <v>1.1333379010400789E-2</v>
      </c>
    </row>
    <row r="59" spans="1:57" s="31" customFormat="1">
      <c r="A59" s="31">
        <f t="shared" si="26"/>
        <v>2025</v>
      </c>
      <c r="B59" s="31">
        <f t="shared" si="27"/>
        <v>4</v>
      </c>
      <c r="C59" s="32"/>
      <c r="D59" s="32">
        <v>116718364.9756458</v>
      </c>
      <c r="E59" s="32"/>
      <c r="F59" s="33">
        <v>22707778.455554198</v>
      </c>
      <c r="G59" s="32">
        <v>1492833.9996812199</v>
      </c>
      <c r="H59" s="32">
        <v>8213132.209007984</v>
      </c>
      <c r="I59" s="33">
        <v>46170.123701479984</v>
      </c>
      <c r="J59" s="32">
        <v>254014.39821673604</v>
      </c>
      <c r="K59" s="32"/>
      <c r="L59" s="33">
        <v>2477304.6800244702</v>
      </c>
      <c r="M59" s="33"/>
      <c r="N59" s="33">
        <v>948834.988233421</v>
      </c>
      <c r="O59" s="32"/>
      <c r="P59" s="32">
        <v>18074955.914937288</v>
      </c>
      <c r="Q59" s="33"/>
      <c r="R59" s="33">
        <v>19768085.27750292</v>
      </c>
      <c r="S59" s="33"/>
      <c r="T59" s="32">
        <v>75584987.392089173</v>
      </c>
      <c r="U59" s="32"/>
      <c r="V59" s="33">
        <v>114945.466349685</v>
      </c>
      <c r="W59" s="33"/>
      <c r="X59" s="33">
        <v>288709.87177289638</v>
      </c>
      <c r="Y59" s="32"/>
      <c r="Z59" s="32">
        <f t="shared" si="21"/>
        <v>-6250887.3799594864</v>
      </c>
      <c r="AA59" s="32"/>
      <c r="AB59" s="32">
        <f t="shared" si="22"/>
        <v>-59208333.49849391</v>
      </c>
      <c r="AC59" s="12"/>
      <c r="AD59" s="32"/>
      <c r="AE59" s="32"/>
      <c r="AF59" s="32">
        <f>BB59/100*AF27</f>
        <v>6716721995.5163479</v>
      </c>
      <c r="AG59" s="34">
        <f t="shared" si="19"/>
        <v>4.7725626549208998E-3</v>
      </c>
      <c r="AH59" s="34">
        <f>(AF59-AF55)/AF55</f>
        <v>1.8112210353223662E-2</v>
      </c>
      <c r="AI59" s="34">
        <f t="shared" si="23"/>
        <v>-8.8150638865234551E-3</v>
      </c>
      <c r="AT59"/>
      <c r="AU59"/>
      <c r="AV59" s="31">
        <v>12170656</v>
      </c>
      <c r="AW59"/>
      <c r="AX59" s="31">
        <f t="shared" si="24"/>
        <v>1.6393244294564189E-3</v>
      </c>
      <c r="AY59" s="38">
        <v>7196.0253977176699</v>
      </c>
      <c r="AZ59" s="34">
        <f t="shared" si="25"/>
        <v>3.128110237933556E-3</v>
      </c>
      <c r="BB59" s="31">
        <f t="shared" si="20"/>
        <v>116.87303471578727</v>
      </c>
      <c r="BC59" s="54" t="e">
        <f>(BA59-BA55)/BA55</f>
        <v>#DIV/0!</v>
      </c>
      <c r="BD59"/>
      <c r="BE59" s="34">
        <f>T68/AF68</f>
        <v>9.5927828834918502E-3</v>
      </c>
    </row>
    <row r="60" spans="1:57">
      <c r="A60" s="23">
        <f t="shared" si="26"/>
        <v>2026</v>
      </c>
      <c r="B60" s="23">
        <f t="shared" si="27"/>
        <v>1</v>
      </c>
      <c r="C60" s="24"/>
      <c r="D60" s="24">
        <v>116262728.53880505</v>
      </c>
      <c r="E60" s="24"/>
      <c r="F60" s="52">
        <v>22697560.910173599</v>
      </c>
      <c r="G60" s="53">
        <v>1565433.77016745</v>
      </c>
      <c r="H60" s="53">
        <v>8612554.7258279193</v>
      </c>
      <c r="I60" s="25">
        <v>48415.477427860023</v>
      </c>
      <c r="J60" s="24">
        <v>266367.67193282634</v>
      </c>
      <c r="K60" s="24"/>
      <c r="L60" s="52">
        <v>3004929.6975894501</v>
      </c>
      <c r="M60" s="25"/>
      <c r="N60" s="25">
        <v>945446.0249030441</v>
      </c>
      <c r="O60" s="24"/>
      <c r="P60" s="24">
        <v>20794159.562967878</v>
      </c>
      <c r="Q60" s="25"/>
      <c r="R60" s="25">
        <v>16865747.183190018</v>
      </c>
      <c r="S60" s="25"/>
      <c r="T60" s="24">
        <v>64487646.137907177</v>
      </c>
      <c r="U60" s="24"/>
      <c r="V60" s="25">
        <v>117971.617786973</v>
      </c>
      <c r="W60" s="25"/>
      <c r="X60" s="25">
        <v>296310.69171969523</v>
      </c>
      <c r="Y60" s="24"/>
      <c r="Z60" s="24">
        <f t="shared" si="21"/>
        <v>-9664217.8316891007</v>
      </c>
      <c r="AA60" s="24"/>
      <c r="AB60" s="24">
        <f t="shared" si="22"/>
        <v>-72569241.963865757</v>
      </c>
      <c r="AC60" s="12"/>
      <c r="AD60" s="24"/>
      <c r="AE60" s="24"/>
      <c r="AF60" s="24">
        <f>BB60/100*AF27</f>
        <v>6753207201.6839209</v>
      </c>
      <c r="AG60" s="26">
        <f t="shared" ref="AG60:AG91" si="28">(AF60-AF59)/AF59</f>
        <v>5.4319958741672137E-3</v>
      </c>
      <c r="AH60" s="26"/>
      <c r="AI60" s="26">
        <f t="shared" si="23"/>
        <v>-1.0745892995223147E-2</v>
      </c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26">
        <f>AVERAGE(AG60:AG63)</f>
        <v>6.4546608031430946E-3</v>
      </c>
      <c r="AU60" s="23"/>
      <c r="AV60" s="23">
        <v>12217230</v>
      </c>
      <c r="AW60" s="23"/>
      <c r="AX60" s="23">
        <f t="shared" si="24"/>
        <v>3.8267452469283496E-3</v>
      </c>
      <c r="AY60" s="30">
        <v>7207.5327861569704</v>
      </c>
      <c r="AZ60" s="26">
        <f t="shared" si="25"/>
        <v>1.5991311596746489E-3</v>
      </c>
      <c r="BA60" s="23"/>
      <c r="BB60" s="23">
        <f t="shared" si="20"/>
        <v>117.50788855816484</v>
      </c>
      <c r="BC60" s="23"/>
      <c r="BD60" s="23"/>
      <c r="BE60" s="34">
        <f>T69/AF69</f>
        <v>1.1288091361354299E-2</v>
      </c>
    </row>
    <row r="61" spans="1:57">
      <c r="A61" s="31">
        <f t="shared" si="26"/>
        <v>2026</v>
      </c>
      <c r="B61" s="31">
        <f t="shared" si="27"/>
        <v>2</v>
      </c>
      <c r="C61" s="32"/>
      <c r="D61" s="32">
        <v>116755517.26213717</v>
      </c>
      <c r="E61" s="32"/>
      <c r="F61" s="33">
        <v>22892098.525527</v>
      </c>
      <c r="G61" s="32">
        <v>1670401.20180424</v>
      </c>
      <c r="H61" s="32">
        <v>9190054.5642942581</v>
      </c>
      <c r="I61" s="33">
        <v>51661.892839309992</v>
      </c>
      <c r="J61" s="32">
        <v>284228.49167922366</v>
      </c>
      <c r="K61" s="32"/>
      <c r="L61" s="33">
        <v>2442728.8526437799</v>
      </c>
      <c r="M61" s="33"/>
      <c r="N61" s="33">
        <v>953237.69631168619</v>
      </c>
      <c r="O61" s="32"/>
      <c r="P61" s="32">
        <v>17919764.183130041</v>
      </c>
      <c r="Q61" s="33"/>
      <c r="R61" s="33">
        <v>20110576.096640565</v>
      </c>
      <c r="S61" s="33"/>
      <c r="T61" s="32">
        <v>76894530.723323479</v>
      </c>
      <c r="U61" s="32"/>
      <c r="V61" s="33">
        <v>118203.638164052</v>
      </c>
      <c r="W61" s="33"/>
      <c r="X61" s="33">
        <v>296893.46001358679</v>
      </c>
      <c r="Y61" s="32"/>
      <c r="Z61" s="32">
        <f t="shared" si="21"/>
        <v>-6059285.3396778516</v>
      </c>
      <c r="AA61" s="32"/>
      <c r="AB61" s="32">
        <f t="shared" si="22"/>
        <v>-57780750.721943736</v>
      </c>
      <c r="AC61" s="12"/>
      <c r="AD61" s="32"/>
      <c r="AE61" s="32"/>
      <c r="AF61" s="32">
        <f>BB61/100*AF27</f>
        <v>6823481554.0593004</v>
      </c>
      <c r="AG61" s="34">
        <f t="shared" si="28"/>
        <v>1.0406070815931217E-2</v>
      </c>
      <c r="AH61" s="34"/>
      <c r="AI61" s="34">
        <f t="shared" si="23"/>
        <v>-8.467928031192503E-3</v>
      </c>
      <c r="AJ61" s="54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>
        <v>12274471</v>
      </c>
      <c r="AW61" s="31"/>
      <c r="AX61" s="31">
        <f t="shared" si="24"/>
        <v>4.6852682645738847E-3</v>
      </c>
      <c r="AY61" s="38">
        <v>7248.5733719548098</v>
      </c>
      <c r="AZ61" s="34">
        <f t="shared" si="25"/>
        <v>5.6941240526388361E-3</v>
      </c>
      <c r="BA61" s="31"/>
      <c r="BB61" s="31">
        <f t="shared" si="20"/>
        <v>118.73068396793165</v>
      </c>
      <c r="BC61" s="31"/>
      <c r="BD61" s="31"/>
      <c r="BE61" s="34">
        <f>T70/AF70</f>
        <v>9.5737174918138282E-3</v>
      </c>
    </row>
    <row r="62" spans="1:57" s="23" customFormat="1">
      <c r="A62" s="31">
        <f t="shared" si="26"/>
        <v>2026</v>
      </c>
      <c r="B62" s="31">
        <f t="shared" si="27"/>
        <v>3</v>
      </c>
      <c r="C62" s="32"/>
      <c r="D62" s="32">
        <v>116975124.23064438</v>
      </c>
      <c r="E62" s="32"/>
      <c r="F62" s="33">
        <v>23048643.822140198</v>
      </c>
      <c r="G62" s="32">
        <v>1787030.33235415</v>
      </c>
      <c r="H62" s="32">
        <v>9831713.6294231415</v>
      </c>
      <c r="I62" s="33">
        <v>55268.979351159884</v>
      </c>
      <c r="J62" s="32">
        <v>304073.61740484275</v>
      </c>
      <c r="K62" s="32"/>
      <c r="L62" s="33">
        <v>2412980.8130395701</v>
      </c>
      <c r="M62" s="33"/>
      <c r="N62" s="33">
        <v>957650.00203104317</v>
      </c>
      <c r="O62" s="32"/>
      <c r="P62" s="32">
        <v>17789676.668434814</v>
      </c>
      <c r="Q62" s="33"/>
      <c r="R62" s="33">
        <v>17079885.310905587</v>
      </c>
      <c r="S62" s="33"/>
      <c r="T62" s="32">
        <v>65306421.828943215</v>
      </c>
      <c r="U62" s="32"/>
      <c r="V62" s="33">
        <v>118327.44242773599</v>
      </c>
      <c r="W62" s="33"/>
      <c r="X62" s="33">
        <v>297204.42063020135</v>
      </c>
      <c r="Y62" s="32"/>
      <c r="Z62" s="32">
        <f t="shared" si="21"/>
        <v>-9221061.8838774897</v>
      </c>
      <c r="AA62" s="32"/>
      <c r="AB62" s="32">
        <f t="shared" si="22"/>
        <v>-69458379.070135981</v>
      </c>
      <c r="AC62" s="12"/>
      <c r="AD62" s="32"/>
      <c r="AE62" s="32"/>
      <c r="AF62" s="32">
        <f>BB62/100*AF27</f>
        <v>6842527152.10742</v>
      </c>
      <c r="AG62" s="34">
        <f t="shared" si="28"/>
        <v>2.7911848075253148E-3</v>
      </c>
      <c r="AH62" s="34"/>
      <c r="AI62" s="34">
        <f t="shared" si="23"/>
        <v>-1.0150983332049123E-2</v>
      </c>
      <c r="AT62" s="32"/>
      <c r="AU62"/>
      <c r="AV62" s="31">
        <v>12309675</v>
      </c>
      <c r="AW62"/>
      <c r="AX62" s="31">
        <f t="shared" si="24"/>
        <v>2.8680665749261209E-3</v>
      </c>
      <c r="AY62" s="38">
        <v>7248.0176825769704</v>
      </c>
      <c r="AZ62" s="34">
        <f t="shared" si="25"/>
        <v>-7.6661895979334213E-5</v>
      </c>
      <c r="BA62" s="31"/>
      <c r="BB62" s="31">
        <f t="shared" si="20"/>
        <v>119.06208324921003</v>
      </c>
      <c r="BC62" s="31"/>
      <c r="BD62"/>
      <c r="BE62" s="26">
        <f>T71/AF71</f>
        <v>1.1335746957326089E-2</v>
      </c>
    </row>
    <row r="63" spans="1:57" s="31" customFormat="1">
      <c r="A63" s="31">
        <f t="shared" si="26"/>
        <v>2026</v>
      </c>
      <c r="B63" s="31">
        <f t="shared" si="27"/>
        <v>4</v>
      </c>
      <c r="C63" s="32"/>
      <c r="D63" s="32">
        <v>117196869.93240903</v>
      </c>
      <c r="E63" s="32"/>
      <c r="F63" s="33">
        <v>23184791.5225127</v>
      </c>
      <c r="G63" s="32">
        <v>1882873.1265771601</v>
      </c>
      <c r="H63" s="32">
        <v>10359012.405042145</v>
      </c>
      <c r="I63" s="33">
        <v>58233.18948175991</v>
      </c>
      <c r="J63" s="32">
        <v>320381.82696002274</v>
      </c>
      <c r="K63" s="32"/>
      <c r="L63" s="33">
        <v>2404380.1322816601</v>
      </c>
      <c r="M63" s="33"/>
      <c r="N63" s="33">
        <v>962059.87212094292</v>
      </c>
      <c r="O63" s="32"/>
      <c r="P63" s="32">
        <v>17769309.499208704</v>
      </c>
      <c r="Q63" s="33"/>
      <c r="R63" s="33">
        <v>20287384.596220218</v>
      </c>
      <c r="S63" s="33"/>
      <c r="T63" s="32">
        <v>77570573.345759511</v>
      </c>
      <c r="U63" s="32"/>
      <c r="V63" s="33">
        <v>117060.214520119</v>
      </c>
      <c r="W63" s="33"/>
      <c r="X63" s="33">
        <v>294021.50947821105</v>
      </c>
      <c r="Y63" s="32"/>
      <c r="Z63" s="32">
        <f t="shared" si="21"/>
        <v>-6146786.7161749676</v>
      </c>
      <c r="AA63" s="32"/>
      <c r="AB63" s="32">
        <f t="shared" si="22"/>
        <v>-57395606.085858226</v>
      </c>
      <c r="AC63" s="12"/>
      <c r="AD63" s="32"/>
      <c r="AE63" s="32"/>
      <c r="AF63" s="32">
        <f>BB63/100*AF27</f>
        <v>6891720760.1240921</v>
      </c>
      <c r="AG63" s="34">
        <f t="shared" si="28"/>
        <v>7.1893917149486305E-3</v>
      </c>
      <c r="AH63" s="34">
        <f>(AF63-AF59)/AF59</f>
        <v>2.6054192018749943E-2</v>
      </c>
      <c r="AI63" s="34">
        <f t="shared" si="23"/>
        <v>-8.3281966991397317E-3</v>
      </c>
      <c r="AT63"/>
      <c r="AU63"/>
      <c r="AV63" s="31">
        <v>12393691</v>
      </c>
      <c r="AW63"/>
      <c r="AX63" s="31">
        <f t="shared" si="24"/>
        <v>6.8252005028564926E-3</v>
      </c>
      <c r="AY63" s="38">
        <v>7250.6394528145102</v>
      </c>
      <c r="AZ63" s="34">
        <f t="shared" si="25"/>
        <v>3.6172238429302528E-4</v>
      </c>
      <c r="BB63" s="31">
        <f t="shared" si="20"/>
        <v>119.91806720408643</v>
      </c>
      <c r="BC63" s="54" t="e">
        <f>(BA63-BA59)/BA59</f>
        <v>#DIV/0!</v>
      </c>
      <c r="BD63"/>
      <c r="BE63" s="34">
        <f>T72/AF72</f>
        <v>9.6164401901242466E-3</v>
      </c>
    </row>
    <row r="64" spans="1:57">
      <c r="A64" s="23">
        <f t="shared" si="26"/>
        <v>2027</v>
      </c>
      <c r="B64" s="23">
        <f t="shared" si="27"/>
        <v>1</v>
      </c>
      <c r="C64" s="24"/>
      <c r="D64" s="24">
        <v>117566566.43498394</v>
      </c>
      <c r="E64" s="24"/>
      <c r="F64" s="52">
        <v>23320287.611099299</v>
      </c>
      <c r="G64" s="53">
        <v>1951172.4996400799</v>
      </c>
      <c r="H64" s="53">
        <v>10734775.404061398</v>
      </c>
      <c r="I64" s="25">
        <v>60345.541225980036</v>
      </c>
      <c r="J64" s="24">
        <v>332003.36301219818</v>
      </c>
      <c r="K64" s="24"/>
      <c r="L64" s="52">
        <v>2865635.5075103501</v>
      </c>
      <c r="M64" s="25"/>
      <c r="N64" s="25">
        <v>967070.54254652187</v>
      </c>
      <c r="O64" s="24"/>
      <c r="P64" s="24">
        <v>20190333.064280927</v>
      </c>
      <c r="Q64" s="25"/>
      <c r="R64" s="25">
        <v>17313023.74063218</v>
      </c>
      <c r="S64" s="25"/>
      <c r="T64" s="24">
        <v>66197846.821506888</v>
      </c>
      <c r="U64" s="24"/>
      <c r="V64" s="25">
        <v>119019.920222455</v>
      </c>
      <c r="W64" s="25"/>
      <c r="X64" s="25">
        <v>298943.72520364745</v>
      </c>
      <c r="Y64" s="24"/>
      <c r="Z64" s="24">
        <f t="shared" si="21"/>
        <v>-9720950.0003015362</v>
      </c>
      <c r="AA64" s="24"/>
      <c r="AB64" s="24">
        <f t="shared" si="22"/>
        <v>-71559052.677757978</v>
      </c>
      <c r="AC64" s="12"/>
      <c r="AD64" s="24"/>
      <c r="AE64" s="24"/>
      <c r="AF64" s="24">
        <f>BB64/100*AF27</f>
        <v>6925163452.3951836</v>
      </c>
      <c r="AG64" s="26">
        <f t="shared" si="28"/>
        <v>4.8525895687174204E-3</v>
      </c>
      <c r="AH64" s="26"/>
      <c r="AI64" s="26">
        <f t="shared" si="23"/>
        <v>-1.0333193313005209E-2</v>
      </c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26">
        <f>AVERAGE(AG64:AG67)</f>
        <v>3.3928871626122113E-3</v>
      </c>
      <c r="AU64" s="23"/>
      <c r="AV64" s="23">
        <v>12400259</v>
      </c>
      <c r="AW64" s="23"/>
      <c r="AX64" s="23">
        <f t="shared" si="24"/>
        <v>5.2994705128601321E-4</v>
      </c>
      <c r="AY64" s="30">
        <v>7281.96477442999</v>
      </c>
      <c r="AZ64" s="26">
        <f t="shared" si="25"/>
        <v>4.3203529591200676E-3</v>
      </c>
      <c r="BA64" s="23"/>
      <c r="BB64" s="23">
        <f t="shared" si="20"/>
        <v>120.49998036610172</v>
      </c>
      <c r="BC64" s="23"/>
      <c r="BD64" s="23"/>
      <c r="BE64" s="34">
        <f>T73/AF73</f>
        <v>1.1390262653194655E-2</v>
      </c>
    </row>
    <row r="65" spans="1:57">
      <c r="A65" s="31">
        <f t="shared" si="26"/>
        <v>2027</v>
      </c>
      <c r="B65" s="31">
        <f t="shared" si="27"/>
        <v>2</v>
      </c>
      <c r="C65" s="32"/>
      <c r="D65" s="32">
        <v>117985331.57026212</v>
      </c>
      <c r="E65" s="32"/>
      <c r="F65" s="33">
        <v>23460025.7619147</v>
      </c>
      <c r="G65" s="32">
        <v>2014795.1301015399</v>
      </c>
      <c r="H65" s="32">
        <v>11084808.345149565</v>
      </c>
      <c r="I65" s="33">
        <v>62313.251446440117</v>
      </c>
      <c r="J65" s="32">
        <v>342829.12407679472</v>
      </c>
      <c r="K65" s="32"/>
      <c r="L65" s="33">
        <v>2355086.2082640999</v>
      </c>
      <c r="M65" s="33"/>
      <c r="N65" s="33">
        <v>973379.87133275717</v>
      </c>
      <c r="O65" s="32"/>
      <c r="P65" s="32">
        <v>17575802.388871796</v>
      </c>
      <c r="Q65" s="33"/>
      <c r="R65" s="33">
        <v>20478274.885248564</v>
      </c>
      <c r="S65" s="33"/>
      <c r="T65" s="32">
        <v>78300458.910645261</v>
      </c>
      <c r="U65" s="32"/>
      <c r="V65" s="33">
        <v>121619.87754534101</v>
      </c>
      <c r="W65" s="33"/>
      <c r="X65" s="33">
        <v>305474.06841024128</v>
      </c>
      <c r="Y65" s="32"/>
      <c r="Z65" s="32">
        <f t="shared" si="21"/>
        <v>-6188597.0787176527</v>
      </c>
      <c r="AA65" s="32"/>
      <c r="AB65" s="32">
        <f t="shared" si="22"/>
        <v>-57260675.048488654</v>
      </c>
      <c r="AC65" s="12"/>
      <c r="AD65" s="32"/>
      <c r="AE65" s="32"/>
      <c r="AF65" s="32">
        <f>BB65/100*AF27</f>
        <v>6954584053.8826189</v>
      </c>
      <c r="AG65" s="34">
        <f t="shared" si="28"/>
        <v>4.2483620335718912E-3</v>
      </c>
      <c r="AH65" s="34"/>
      <c r="AI65" s="34">
        <f t="shared" si="23"/>
        <v>-8.2335154201667957E-3</v>
      </c>
      <c r="AJ65" s="54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>
        <v>12441646</v>
      </c>
      <c r="AW65" s="31"/>
      <c r="AX65" s="31">
        <f t="shared" si="24"/>
        <v>3.3375915777243042E-3</v>
      </c>
      <c r="AY65" s="38">
        <v>7288.5749108713499</v>
      </c>
      <c r="AZ65" s="34">
        <f t="shared" si="25"/>
        <v>9.0774078783939862E-4</v>
      </c>
      <c r="BA65" s="31"/>
      <c r="BB65" s="31">
        <f t="shared" si="20"/>
        <v>121.01190790773525</v>
      </c>
      <c r="BC65" s="31"/>
      <c r="BD65" s="31"/>
      <c r="BE65" s="34">
        <f>T74/AF74</f>
        <v>9.592632735546943E-3</v>
      </c>
    </row>
    <row r="66" spans="1:57" s="23" customFormat="1">
      <c r="A66" s="31">
        <f t="shared" si="26"/>
        <v>2027</v>
      </c>
      <c r="B66" s="31">
        <f t="shared" si="27"/>
        <v>3</v>
      </c>
      <c r="C66" s="32"/>
      <c r="D66" s="32">
        <v>117909502.52258332</v>
      </c>
      <c r="E66" s="32"/>
      <c r="F66" s="33">
        <v>23504492.669756301</v>
      </c>
      <c r="G66" s="32">
        <v>2073044.86496426</v>
      </c>
      <c r="H66" s="32">
        <v>11405281.199913954</v>
      </c>
      <c r="I66" s="33">
        <v>64114.789638070157</v>
      </c>
      <c r="J66" s="32">
        <v>352740.65566744329</v>
      </c>
      <c r="K66" s="32"/>
      <c r="L66" s="33">
        <v>2387228.1621689098</v>
      </c>
      <c r="M66" s="33"/>
      <c r="N66" s="33">
        <v>974512.15293113142</v>
      </c>
      <c r="O66" s="32"/>
      <c r="P66" s="32">
        <v>17748816.619757451</v>
      </c>
      <c r="Q66" s="33"/>
      <c r="R66" s="33">
        <v>17474715.972605068</v>
      </c>
      <c r="S66" s="33"/>
      <c r="T66" s="32">
        <v>66816091.084595844</v>
      </c>
      <c r="U66" s="32"/>
      <c r="V66" s="33">
        <v>119774.10741361701</v>
      </c>
      <c r="W66" s="33"/>
      <c r="X66" s="33">
        <v>300838.02598964574</v>
      </c>
      <c r="Y66" s="32"/>
      <c r="Z66" s="32">
        <f t="shared" si="21"/>
        <v>-9271742.9048376568</v>
      </c>
      <c r="AA66" s="32"/>
      <c r="AB66" s="32">
        <f t="shared" si="22"/>
        <v>-68842228.05774492</v>
      </c>
      <c r="AC66" s="12"/>
      <c r="AD66" s="32"/>
      <c r="AE66" s="32"/>
      <c r="AF66" s="32">
        <f>BB66/100*AF27</f>
        <v>6961383243.356576</v>
      </c>
      <c r="AG66" s="34">
        <f t="shared" si="28"/>
        <v>9.7765580533334647E-4</v>
      </c>
      <c r="AH66" s="34"/>
      <c r="AI66" s="34">
        <f t="shared" si="23"/>
        <v>-9.8891593310054867E-3</v>
      </c>
      <c r="AT66" s="32"/>
      <c r="AU66"/>
      <c r="AV66" s="31">
        <v>12412586</v>
      </c>
      <c r="AW66"/>
      <c r="AX66" s="31">
        <f t="shared" si="24"/>
        <v>-2.3357038128234801E-3</v>
      </c>
      <c r="AY66" s="38">
        <v>7312.781119188</v>
      </c>
      <c r="AZ66" s="34">
        <f t="shared" si="25"/>
        <v>3.321116763243411E-3</v>
      </c>
      <c r="BA66" s="31"/>
      <c r="BB66" s="31">
        <f t="shared" si="20"/>
        <v>121.13021590201569</v>
      </c>
      <c r="BC66" s="31"/>
      <c r="BD66"/>
      <c r="BE66" s="26">
        <f>T75/AF75</f>
        <v>1.1358918516775488E-2</v>
      </c>
    </row>
    <row r="67" spans="1:57" s="31" customFormat="1">
      <c r="A67" s="31">
        <f t="shared" si="26"/>
        <v>2027</v>
      </c>
      <c r="B67" s="31">
        <f t="shared" si="27"/>
        <v>4</v>
      </c>
      <c r="C67" s="32"/>
      <c r="D67" s="32">
        <v>118218778.76471655</v>
      </c>
      <c r="E67" s="32"/>
      <c r="F67" s="33">
        <v>23648727.5343825</v>
      </c>
      <c r="G67" s="32">
        <v>2161065.1116102799</v>
      </c>
      <c r="H67" s="32">
        <v>11889542.62678903</v>
      </c>
      <c r="I67" s="33">
        <v>66837.065307530109</v>
      </c>
      <c r="J67" s="32">
        <v>367717.81319963693</v>
      </c>
      <c r="K67" s="32"/>
      <c r="L67" s="33">
        <v>2321935.5989342299</v>
      </c>
      <c r="M67" s="33"/>
      <c r="N67" s="33">
        <v>979595.54733096808</v>
      </c>
      <c r="O67" s="32"/>
      <c r="P67" s="32">
        <v>17437980.534888986</v>
      </c>
      <c r="Q67" s="33"/>
      <c r="R67" s="33">
        <v>20706101.523340553</v>
      </c>
      <c r="S67" s="33"/>
      <c r="T67" s="32">
        <v>79171573.807512015</v>
      </c>
      <c r="U67" s="32"/>
      <c r="V67" s="33">
        <v>120957.76213164</v>
      </c>
      <c r="W67" s="33"/>
      <c r="X67" s="33">
        <v>303811.02538419503</v>
      </c>
      <c r="Y67" s="32"/>
      <c r="Z67" s="32">
        <f t="shared" si="21"/>
        <v>-6123199.3951755054</v>
      </c>
      <c r="AA67" s="32"/>
      <c r="AB67" s="32">
        <f t="shared" si="22"/>
        <v>-56485185.492093518</v>
      </c>
      <c r="AC67" s="12"/>
      <c r="AD67" s="32"/>
      <c r="AE67" s="32"/>
      <c r="AF67" s="32">
        <f>BB67/100*AF27</f>
        <v>6985698945.9944153</v>
      </c>
      <c r="AG67" s="34">
        <f t="shared" si="28"/>
        <v>3.4929412428261878E-3</v>
      </c>
      <c r="AH67" s="34">
        <f>(AF67-AF63)/AF63</f>
        <v>1.3636389102426578E-2</v>
      </c>
      <c r="AI67" s="34">
        <f t="shared" si="23"/>
        <v>-8.0858316295582718E-3</v>
      </c>
      <c r="AT67"/>
      <c r="AU67"/>
      <c r="AV67" s="31">
        <v>12427912</v>
      </c>
      <c r="AW67"/>
      <c r="AX67" s="31">
        <f t="shared" si="24"/>
        <v>1.234714506711172E-3</v>
      </c>
      <c r="AY67" s="38">
        <v>7329.27467219754</v>
      </c>
      <c r="AZ67" s="34">
        <f t="shared" si="25"/>
        <v>2.2554419092706765E-3</v>
      </c>
      <c r="BB67" s="31">
        <f t="shared" si="20"/>
        <v>121.55331662889228</v>
      </c>
      <c r="BC67" s="54" t="e">
        <f>(BA67-BA63)/BA63</f>
        <v>#DIV/0!</v>
      </c>
      <c r="BD67"/>
      <c r="BE67" s="34">
        <f>T76/AF76</f>
        <v>9.652051180849051E-3</v>
      </c>
    </row>
    <row r="68" spans="1:57">
      <c r="A68" s="23">
        <f t="shared" si="26"/>
        <v>2028</v>
      </c>
      <c r="B68" s="23">
        <f t="shared" si="27"/>
        <v>1</v>
      </c>
      <c r="C68" s="24"/>
      <c r="D68" s="24">
        <v>118169622.76499835</v>
      </c>
      <c r="E68" s="24"/>
      <c r="F68" s="52">
        <v>23696365.232811399</v>
      </c>
      <c r="G68" s="53">
        <v>2217637.49485859</v>
      </c>
      <c r="H68" s="53">
        <v>12200787.18786967</v>
      </c>
      <c r="I68" s="25">
        <v>68586.726645110175</v>
      </c>
      <c r="J68" s="24">
        <v>377343.933645449</v>
      </c>
      <c r="K68" s="24"/>
      <c r="L68" s="52">
        <v>2892928.55262877</v>
      </c>
      <c r="M68" s="25"/>
      <c r="N68" s="25">
        <v>980581.97559218854</v>
      </c>
      <c r="O68" s="24"/>
      <c r="P68" s="24">
        <v>20406292.723246101</v>
      </c>
      <c r="Q68" s="25"/>
      <c r="R68" s="25">
        <v>17587609.19335258</v>
      </c>
      <c r="S68" s="25"/>
      <c r="T68" s="24">
        <v>67247748.098771319</v>
      </c>
      <c r="U68" s="24"/>
      <c r="V68" s="25">
        <v>115269.879768313</v>
      </c>
      <c r="W68" s="25"/>
      <c r="X68" s="25">
        <v>289524.70474950603</v>
      </c>
      <c r="Y68" s="24"/>
      <c r="Z68" s="24">
        <f t="shared" si="21"/>
        <v>-9866996.6879114658</v>
      </c>
      <c r="AA68" s="24"/>
      <c r="AB68" s="24">
        <f t="shared" si="22"/>
        <v>-71328167.389473125</v>
      </c>
      <c r="AC68" s="12"/>
      <c r="AD68" s="24"/>
      <c r="AE68" s="24"/>
      <c r="AF68" s="24">
        <f>BB68/100*AF27</f>
        <v>7010243942.2972317</v>
      </c>
      <c r="AG68" s="26">
        <f t="shared" si="28"/>
        <v>3.5136063681774376E-3</v>
      </c>
      <c r="AH68" s="26"/>
      <c r="AI68" s="26">
        <f t="shared" si="23"/>
        <v>-1.0174848118922827E-2</v>
      </c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26">
        <f>AVERAGE(AG68:AG71)</f>
        <v>5.0629614126385392E-3</v>
      </c>
      <c r="AU68" s="23"/>
      <c r="AV68" s="23">
        <v>12482172</v>
      </c>
      <c r="AW68" s="23"/>
      <c r="AX68" s="23">
        <f t="shared" si="24"/>
        <v>4.3659787742301361E-3</v>
      </c>
      <c r="AY68" s="30">
        <v>7323.0545575988899</v>
      </c>
      <c r="AZ68" s="26">
        <f t="shared" si="25"/>
        <v>-8.4866714331843839E-4</v>
      </c>
      <c r="BA68" s="23"/>
      <c r="BB68" s="23">
        <f t="shared" si="20"/>
        <v>121.98040713627266</v>
      </c>
      <c r="BC68" s="23"/>
      <c r="BD68" s="23"/>
      <c r="BE68" s="34">
        <f>T77/AF77</f>
        <v>1.1425280067181753E-2</v>
      </c>
    </row>
    <row r="69" spans="1:57">
      <c r="A69" s="31">
        <f t="shared" si="26"/>
        <v>2028</v>
      </c>
      <c r="B69" s="31">
        <f t="shared" si="27"/>
        <v>2</v>
      </c>
      <c r="C69" s="32"/>
      <c r="D69" s="32">
        <v>118311042.28008306</v>
      </c>
      <c r="E69" s="32"/>
      <c r="F69" s="33">
        <v>23785635.132988099</v>
      </c>
      <c r="G69" s="32">
        <v>2281202.7241540202</v>
      </c>
      <c r="H69" s="32">
        <v>12550504.324678423</v>
      </c>
      <c r="I69" s="33">
        <v>70552.661571779754</v>
      </c>
      <c r="J69" s="32">
        <v>388159.92756740656</v>
      </c>
      <c r="K69" s="32"/>
      <c r="L69" s="33">
        <v>2385022.2646162198</v>
      </c>
      <c r="M69" s="33"/>
      <c r="N69" s="33">
        <v>983824.36839262396</v>
      </c>
      <c r="O69" s="32"/>
      <c r="P69" s="32">
        <v>17788603.268791527</v>
      </c>
      <c r="Q69" s="33"/>
      <c r="R69" s="33">
        <v>20875154.225710012</v>
      </c>
      <c r="S69" s="33"/>
      <c r="T69" s="32">
        <v>79817961.467106745</v>
      </c>
      <c r="U69" s="32"/>
      <c r="V69" s="33">
        <v>121182.154822984</v>
      </c>
      <c r="W69" s="33"/>
      <c r="X69" s="33">
        <v>304374.63513064309</v>
      </c>
      <c r="Y69" s="32"/>
      <c r="Z69" s="32">
        <f t="shared" si="21"/>
        <v>-6158145.3854639493</v>
      </c>
      <c r="AA69" s="32"/>
      <c r="AB69" s="32">
        <f t="shared" si="22"/>
        <v>-56281684.081767842</v>
      </c>
      <c r="AC69" s="12"/>
      <c r="AD69" s="32"/>
      <c r="AE69" s="32"/>
      <c r="AF69" s="32">
        <f>BB69/100*AF27</f>
        <v>7070988257.6225462</v>
      </c>
      <c r="AG69" s="34">
        <f t="shared" si="28"/>
        <v>8.6650786799023754E-3</v>
      </c>
      <c r="AH69" s="34"/>
      <c r="AI69" s="34">
        <f t="shared" si="23"/>
        <v>-7.9595216441062568E-3</v>
      </c>
      <c r="AJ69" s="54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>
        <v>12573860</v>
      </c>
      <c r="AW69" s="31"/>
      <c r="AX69" s="31">
        <f t="shared" si="24"/>
        <v>7.3455164694093307E-3</v>
      </c>
      <c r="AY69" s="38">
        <v>7332.6473198652602</v>
      </c>
      <c r="AZ69" s="34">
        <f t="shared" si="25"/>
        <v>1.3099400244691896E-3</v>
      </c>
      <c r="BA69" s="31"/>
      <c r="BB69" s="31">
        <f t="shared" si="20"/>
        <v>123.03737696151498</v>
      </c>
      <c r="BC69" s="31"/>
      <c r="BD69" s="31"/>
      <c r="BE69" s="34">
        <f>T78/AF78</f>
        <v>9.6716201174522516E-3</v>
      </c>
    </row>
    <row r="70" spans="1:57" s="23" customFormat="1">
      <c r="A70" s="31">
        <f t="shared" si="26"/>
        <v>2028</v>
      </c>
      <c r="B70" s="31">
        <f t="shared" si="27"/>
        <v>3</v>
      </c>
      <c r="C70" s="32"/>
      <c r="D70" s="32">
        <v>118822176.85826777</v>
      </c>
      <c r="E70" s="32"/>
      <c r="F70" s="33">
        <v>23950408.825445801</v>
      </c>
      <c r="G70" s="32">
        <v>2353071.65661164</v>
      </c>
      <c r="H70" s="32">
        <v>12945905.986297024</v>
      </c>
      <c r="I70" s="33">
        <v>72775.41206016019</v>
      </c>
      <c r="J70" s="32">
        <v>400388.84493705648</v>
      </c>
      <c r="K70" s="32"/>
      <c r="L70" s="33">
        <v>2412121.4123458099</v>
      </c>
      <c r="M70" s="33"/>
      <c r="N70" s="33">
        <v>990857.76765814051</v>
      </c>
      <c r="O70" s="32"/>
      <c r="P70" s="32">
        <v>17967916.562754892</v>
      </c>
      <c r="Q70" s="33"/>
      <c r="R70" s="33">
        <v>17796770.652695566</v>
      </c>
      <c r="S70" s="33"/>
      <c r="T70" s="32">
        <v>68047495.066948488</v>
      </c>
      <c r="U70" s="32"/>
      <c r="V70" s="33">
        <v>125134.250345764</v>
      </c>
      <c r="W70" s="33"/>
      <c r="X70" s="33">
        <v>314301.15966311045</v>
      </c>
      <c r="Y70" s="32"/>
      <c r="Z70" s="32">
        <f t="shared" si="21"/>
        <v>-9431483.1024084222</v>
      </c>
      <c r="AA70" s="32"/>
      <c r="AB70" s="32">
        <f t="shared" si="22"/>
        <v>-68742598.35407418</v>
      </c>
      <c r="AC70" s="12"/>
      <c r="AD70" s="32"/>
      <c r="AE70" s="32"/>
      <c r="AF70" s="32">
        <f>BB70/100*AF27</f>
        <v>7107740031.5116529</v>
      </c>
      <c r="AG70" s="34">
        <f t="shared" si="28"/>
        <v>5.1975441833732689E-3</v>
      </c>
      <c r="AH70" s="34"/>
      <c r="AI70" s="34">
        <f t="shared" si="23"/>
        <v>-9.6715127521981425E-3</v>
      </c>
      <c r="AT70" s="32"/>
      <c r="AU70"/>
      <c r="AV70" s="31">
        <v>12586789</v>
      </c>
      <c r="AW70"/>
      <c r="AX70" s="31">
        <f t="shared" si="24"/>
        <v>1.0282443100209481E-3</v>
      </c>
      <c r="AY70" s="38">
        <v>7363.18792220673</v>
      </c>
      <c r="AZ70" s="34">
        <f t="shared" si="25"/>
        <v>4.1650172180967534E-3</v>
      </c>
      <c r="BA70" s="31"/>
      <c r="BB70" s="31">
        <f t="shared" si="20"/>
        <v>123.6768691644788</v>
      </c>
      <c r="BC70" s="31"/>
      <c r="BD70"/>
      <c r="BE70" s="26">
        <f>T79/AF79</f>
        <v>1.1421788800454972E-2</v>
      </c>
    </row>
    <row r="71" spans="1:57" s="31" customFormat="1">
      <c r="A71" s="31">
        <f t="shared" si="26"/>
        <v>2028</v>
      </c>
      <c r="B71" s="31">
        <f t="shared" si="27"/>
        <v>4</v>
      </c>
      <c r="C71" s="32"/>
      <c r="D71" s="32">
        <v>119103475.42476773</v>
      </c>
      <c r="E71" s="32"/>
      <c r="F71" s="33">
        <v>24088820.823709499</v>
      </c>
      <c r="G71" s="32">
        <v>2440354.31061954</v>
      </c>
      <c r="H71" s="32">
        <v>13426109.396102175</v>
      </c>
      <c r="I71" s="33">
        <v>75474.875586169772</v>
      </c>
      <c r="J71" s="32">
        <v>415240.49678665661</v>
      </c>
      <c r="K71" s="32"/>
      <c r="L71" s="33">
        <v>2360925.7464502598</v>
      </c>
      <c r="M71" s="33"/>
      <c r="N71" s="33">
        <v>994815.05451732874</v>
      </c>
      <c r="O71" s="32"/>
      <c r="P71" s="32">
        <v>17724033.833759792</v>
      </c>
      <c r="Q71" s="33"/>
      <c r="R71" s="33">
        <v>21132837.365521926</v>
      </c>
      <c r="S71" s="33"/>
      <c r="T71" s="32">
        <v>80803235.28601338</v>
      </c>
      <c r="U71" s="32"/>
      <c r="V71" s="33">
        <v>123864.532918674</v>
      </c>
      <c r="W71" s="33"/>
      <c r="X71" s="33">
        <v>311111.99555595237</v>
      </c>
      <c r="Y71" s="32"/>
      <c r="Z71" s="32">
        <f t="shared" si="21"/>
        <v>-6187859.7262364887</v>
      </c>
      <c r="AA71" s="32"/>
      <c r="AB71" s="32">
        <f t="shared" si="22"/>
        <v>-56024273.972514145</v>
      </c>
      <c r="AC71" s="12"/>
      <c r="AD71" s="32"/>
      <c r="AE71" s="32"/>
      <c r="AF71" s="32">
        <f>BB71/100*AF27</f>
        <v>7128179165.4489698</v>
      </c>
      <c r="AG71" s="34">
        <f t="shared" si="28"/>
        <v>2.8756164191010738E-3</v>
      </c>
      <c r="AH71" s="34">
        <f>(AF71-AF67)/AF67</f>
        <v>2.0395986222144946E-2</v>
      </c>
      <c r="AI71" s="34">
        <f t="shared" si="23"/>
        <v>-7.8595490758803684E-3</v>
      </c>
      <c r="AT71"/>
      <c r="AU71"/>
      <c r="AV71" s="31">
        <v>12554980</v>
      </c>
      <c r="AW71"/>
      <c r="AX71" s="31">
        <f t="shared" si="24"/>
        <v>-2.5271735309140399E-3</v>
      </c>
      <c r="AY71" s="38">
        <v>7403.0704700321103</v>
      </c>
      <c r="AZ71" s="34">
        <f t="shared" si="25"/>
        <v>5.4164783306830961E-3</v>
      </c>
      <c r="BB71" s="31">
        <f t="shared" si="20"/>
        <v>124.03251640011119</v>
      </c>
      <c r="BC71" s="54" t="e">
        <f>(BA71-BA67)/BA67</f>
        <v>#DIV/0!</v>
      </c>
      <c r="BD71"/>
      <c r="BE71" s="34">
        <f>T80/AF80</f>
        <v>9.6027526373928425E-3</v>
      </c>
    </row>
    <row r="72" spans="1:57">
      <c r="A72" s="23">
        <f t="shared" si="26"/>
        <v>2029</v>
      </c>
      <c r="B72" s="23">
        <f t="shared" si="27"/>
        <v>1</v>
      </c>
      <c r="C72" s="24"/>
      <c r="D72" s="24">
        <v>119652990.88994156</v>
      </c>
      <c r="E72" s="24"/>
      <c r="F72" s="52">
        <v>24267885.994915001</v>
      </c>
      <c r="G72" s="53">
        <v>2519538.5412914902</v>
      </c>
      <c r="H72" s="53">
        <v>13861757.670134109</v>
      </c>
      <c r="I72" s="25">
        <v>77923.872411079705</v>
      </c>
      <c r="J72" s="24">
        <v>428714.15474643052</v>
      </c>
      <c r="K72" s="24"/>
      <c r="L72" s="52">
        <v>2853585.9305684501</v>
      </c>
      <c r="M72" s="25"/>
      <c r="N72" s="25">
        <v>1002444.1598366201</v>
      </c>
      <c r="O72" s="24"/>
      <c r="P72" s="24">
        <v>20322422.957673829</v>
      </c>
      <c r="Q72" s="25"/>
      <c r="R72" s="25">
        <v>17943723.876048524</v>
      </c>
      <c r="S72" s="25"/>
      <c r="T72" s="24">
        <v>68609383.45312421</v>
      </c>
      <c r="U72" s="24"/>
      <c r="V72" s="25">
        <v>120903.07238639701</v>
      </c>
      <c r="W72" s="25"/>
      <c r="X72" s="25">
        <v>303673.66051163571</v>
      </c>
      <c r="Y72" s="24"/>
      <c r="Z72" s="24">
        <f t="shared" si="21"/>
        <v>-10059289.136885151</v>
      </c>
      <c r="AA72" s="24"/>
      <c r="AB72" s="24">
        <f t="shared" si="22"/>
        <v>-71366030.394491181</v>
      </c>
      <c r="AC72" s="12"/>
      <c r="AD72" s="24"/>
      <c r="AE72" s="24"/>
      <c r="AF72" s="24">
        <f>BB72/100*AF27</f>
        <v>7134592645.164443</v>
      </c>
      <c r="AG72" s="26">
        <f t="shared" si="28"/>
        <v>8.9973604290980542E-4</v>
      </c>
      <c r="AH72" s="26"/>
      <c r="AI72" s="26">
        <f t="shared" si="23"/>
        <v>-1.000281781229099E-2</v>
      </c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26">
        <f>AVERAGE(AG72:AG75)</f>
        <v>5.1835588485241672E-3</v>
      </c>
      <c r="AU72" s="23"/>
      <c r="AV72" s="23">
        <v>12520611</v>
      </c>
      <c r="AW72" s="23"/>
      <c r="AX72" s="23">
        <f t="shared" si="24"/>
        <v>-2.737479470297842E-3</v>
      </c>
      <c r="AY72" s="30">
        <v>7430.0709460398402</v>
      </c>
      <c r="AZ72" s="26">
        <f t="shared" si="25"/>
        <v>3.647199647366432E-3</v>
      </c>
      <c r="BA72" s="23"/>
      <c r="BB72" s="23">
        <f t="shared" si="20"/>
        <v>124.14411292560918</v>
      </c>
      <c r="BC72" s="23"/>
      <c r="BD72" s="23"/>
      <c r="BE72" s="34">
        <f>T81/AF81</f>
        <v>1.138162838091686E-2</v>
      </c>
    </row>
    <row r="73" spans="1:57">
      <c r="A73" s="31">
        <f t="shared" si="26"/>
        <v>2029</v>
      </c>
      <c r="B73" s="31">
        <f t="shared" si="27"/>
        <v>2</v>
      </c>
      <c r="C73" s="32"/>
      <c r="D73" s="32">
        <v>119973034.41499349</v>
      </c>
      <c r="E73" s="32"/>
      <c r="F73" s="33">
        <v>24421462.846961699</v>
      </c>
      <c r="G73" s="32">
        <v>2614943.69423278</v>
      </c>
      <c r="H73" s="32">
        <v>14386648.672546143</v>
      </c>
      <c r="I73" s="33">
        <v>80874.547244309913</v>
      </c>
      <c r="J73" s="32">
        <v>444947.89708904014</v>
      </c>
      <c r="K73" s="32"/>
      <c r="L73" s="33">
        <v>2311615.6936608502</v>
      </c>
      <c r="M73" s="33"/>
      <c r="N73" s="33">
        <v>1007356.2329913899</v>
      </c>
      <c r="O73" s="32"/>
      <c r="P73" s="32">
        <v>17537161.599143837</v>
      </c>
      <c r="Q73" s="33"/>
      <c r="R73" s="33">
        <v>21285734.050724126</v>
      </c>
      <c r="S73" s="33"/>
      <c r="T73" s="32">
        <v>81387849.013699621</v>
      </c>
      <c r="U73" s="32"/>
      <c r="V73" s="33">
        <v>120808.05955982</v>
      </c>
      <c r="W73" s="33"/>
      <c r="X73" s="33">
        <v>303435.01568423229</v>
      </c>
      <c r="Y73" s="32"/>
      <c r="Z73" s="32">
        <f t="shared" si="21"/>
        <v>-6333892.6633299962</v>
      </c>
      <c r="AA73" s="32"/>
      <c r="AB73" s="32">
        <f t="shared" si="22"/>
        <v>-56122347.000437707</v>
      </c>
      <c r="AC73" s="12"/>
      <c r="AD73" s="32"/>
      <c r="AE73" s="32"/>
      <c r="AF73" s="32">
        <f>BB73/100*AF27</f>
        <v>7145388257.6511593</v>
      </c>
      <c r="AG73" s="34">
        <f t="shared" si="28"/>
        <v>1.5131364919668017E-3</v>
      </c>
      <c r="AH73" s="34"/>
      <c r="AI73" s="34">
        <f t="shared" si="23"/>
        <v>-7.8543453451032363E-3</v>
      </c>
      <c r="AJ73" s="54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>
        <v>12491099</v>
      </c>
      <c r="AW73" s="31"/>
      <c r="AX73" s="31">
        <f t="shared" si="24"/>
        <v>-2.3570734686989316E-3</v>
      </c>
      <c r="AY73" s="38">
        <v>7458.8948206136802</v>
      </c>
      <c r="AZ73" s="34">
        <f t="shared" si="25"/>
        <v>3.8793538827785745E-3</v>
      </c>
      <c r="BA73" s="31"/>
      <c r="BB73" s="31">
        <f t="shared" si="20"/>
        <v>124.33195991313977</v>
      </c>
      <c r="BC73" s="31"/>
      <c r="BD73" s="31"/>
      <c r="BE73" s="34">
        <f>T82/AF82</f>
        <v>9.5983685603091597E-3</v>
      </c>
    </row>
    <row r="74" spans="1:57" s="23" customFormat="1">
      <c r="A74" s="31">
        <f t="shared" si="26"/>
        <v>2029</v>
      </c>
      <c r="B74" s="31">
        <f t="shared" si="27"/>
        <v>3</v>
      </c>
      <c r="C74" s="32"/>
      <c r="D74" s="32">
        <v>120113419.96610038</v>
      </c>
      <c r="E74" s="32"/>
      <c r="F74" s="33">
        <v>24517011.138545401</v>
      </c>
      <c r="G74" s="32">
        <v>2684975.2501274501</v>
      </c>
      <c r="H74" s="32">
        <v>14771941.630429123</v>
      </c>
      <c r="I74" s="33">
        <v>83040.471653420012</v>
      </c>
      <c r="J74" s="32">
        <v>456864.17413694866</v>
      </c>
      <c r="K74" s="32"/>
      <c r="L74" s="33">
        <v>2334731.42034938</v>
      </c>
      <c r="M74" s="33"/>
      <c r="N74" s="33">
        <v>1009354.1513965763</v>
      </c>
      <c r="O74" s="32"/>
      <c r="P74" s="32">
        <v>17668101.172402266</v>
      </c>
      <c r="Q74" s="33"/>
      <c r="R74" s="33">
        <v>18048659.705441549</v>
      </c>
      <c r="S74" s="33"/>
      <c r="T74" s="32">
        <v>69010614.691775158</v>
      </c>
      <c r="U74" s="32"/>
      <c r="V74" s="33">
        <v>124104.049662499</v>
      </c>
      <c r="W74" s="33"/>
      <c r="X74" s="33">
        <v>311713.59256184741</v>
      </c>
      <c r="Y74" s="32"/>
      <c r="Z74" s="32">
        <f t="shared" si="21"/>
        <v>-9688332.9551873077</v>
      </c>
      <c r="AA74" s="32"/>
      <c r="AB74" s="32">
        <f t="shared" si="22"/>
        <v>-68770906.446727484</v>
      </c>
      <c r="AC74" s="12"/>
      <c r="AD74" s="32"/>
      <c r="AE74" s="32"/>
      <c r="AF74" s="32">
        <f>BB74/100*AF27</f>
        <v>7194126638.0444174</v>
      </c>
      <c r="AG74" s="34">
        <f t="shared" si="28"/>
        <v>6.8209562078127622E-3</v>
      </c>
      <c r="AH74" s="34"/>
      <c r="AI74" s="34">
        <f t="shared" si="23"/>
        <v>-9.5593127431270117E-3</v>
      </c>
      <c r="AT74" s="32"/>
      <c r="AU74"/>
      <c r="AV74" s="31">
        <v>12596315</v>
      </c>
      <c r="AW74"/>
      <c r="AX74" s="31">
        <f t="shared" si="24"/>
        <v>8.4232780478322999E-3</v>
      </c>
      <c r="AY74" s="38">
        <v>7447.0431008709402</v>
      </c>
      <c r="AZ74" s="34">
        <f t="shared" si="25"/>
        <v>-1.5889377753371898E-3</v>
      </c>
      <c r="BA74" s="31"/>
      <c r="BB74" s="31">
        <f t="shared" si="20"/>
        <v>125.18002276693883</v>
      </c>
      <c r="BC74" s="31"/>
      <c r="BD74"/>
      <c r="BE74" s="26">
        <f>T83/AF83</f>
        <v>1.1364380871741223E-2</v>
      </c>
    </row>
    <row r="75" spans="1:57" s="31" customFormat="1">
      <c r="A75" s="31">
        <f t="shared" si="26"/>
        <v>2029</v>
      </c>
      <c r="B75" s="31">
        <f t="shared" si="27"/>
        <v>4</v>
      </c>
      <c r="C75" s="32"/>
      <c r="D75" s="32">
        <v>120826238.42547441</v>
      </c>
      <c r="E75" s="32"/>
      <c r="F75" s="33">
        <v>24748460.274571199</v>
      </c>
      <c r="G75" s="32">
        <v>2786861.1933695199</v>
      </c>
      <c r="H75" s="32">
        <v>15332488.028933775</v>
      </c>
      <c r="I75" s="33">
        <v>86191.583300089929</v>
      </c>
      <c r="J75" s="32">
        <v>474200.66068868275</v>
      </c>
      <c r="K75" s="32"/>
      <c r="L75" s="33">
        <v>2323332.7035344699</v>
      </c>
      <c r="M75" s="33"/>
      <c r="N75" s="33">
        <v>1018412.341287408</v>
      </c>
      <c r="O75" s="32"/>
      <c r="P75" s="32">
        <v>17658788.664843738</v>
      </c>
      <c r="Q75" s="33"/>
      <c r="R75" s="33">
        <v>21617734.823028482</v>
      </c>
      <c r="S75" s="33"/>
      <c r="T75" s="32">
        <v>82657282.741676673</v>
      </c>
      <c r="U75" s="32"/>
      <c r="V75" s="33">
        <v>129296.285546164</v>
      </c>
      <c r="W75" s="33"/>
      <c r="X75" s="33">
        <v>324754.9921384707</v>
      </c>
      <c r="Y75" s="32"/>
      <c r="Z75" s="32">
        <f t="shared" si="21"/>
        <v>-6343174.2108184285</v>
      </c>
      <c r="AA75" s="32"/>
      <c r="AB75" s="32">
        <f t="shared" si="22"/>
        <v>-55827744.34864147</v>
      </c>
      <c r="AC75" s="12"/>
      <c r="AD75" s="32"/>
      <c r="AE75" s="32"/>
      <c r="AF75" s="32">
        <f>BB75/100*AF27</f>
        <v>7276862019.8836498</v>
      </c>
      <c r="AG75" s="34">
        <f t="shared" si="28"/>
        <v>1.1500406651407299E-2</v>
      </c>
      <c r="AH75" s="34">
        <f>(AF75-AF71)/AF71</f>
        <v>2.0858462025668677E-2</v>
      </c>
      <c r="AI75" s="34">
        <f t="shared" si="23"/>
        <v>-7.6719531298099428E-3</v>
      </c>
      <c r="AT75"/>
      <c r="AU75"/>
      <c r="AV75" s="31">
        <v>12683542</v>
      </c>
      <c r="AW75"/>
      <c r="AX75" s="31">
        <f t="shared" si="24"/>
        <v>6.9248030078638079E-3</v>
      </c>
      <c r="AY75" s="38">
        <v>7480.8834804545804</v>
      </c>
      <c r="AZ75" s="34">
        <f t="shared" si="25"/>
        <v>4.5441363941726848E-3</v>
      </c>
      <c r="BB75" s="31">
        <f t="shared" si="20"/>
        <v>126.61964393339105</v>
      </c>
      <c r="BC75" s="54" t="e">
        <f>(BA75-BA71)/BA71</f>
        <v>#DIV/0!</v>
      </c>
      <c r="BD75"/>
      <c r="BE75" s="34">
        <f>T84/AF84</f>
        <v>9.6191045506943112E-3</v>
      </c>
    </row>
    <row r="76" spans="1:57">
      <c r="A76" s="23">
        <f t="shared" si="26"/>
        <v>2030</v>
      </c>
      <c r="B76" s="23">
        <f t="shared" si="27"/>
        <v>1</v>
      </c>
      <c r="C76" s="24"/>
      <c r="D76" s="24">
        <v>121256186.33678566</v>
      </c>
      <c r="E76" s="24"/>
      <c r="F76" s="52">
        <v>24921549.0074776</v>
      </c>
      <c r="G76" s="53">
        <v>2881801.80400493</v>
      </c>
      <c r="H76" s="53">
        <v>15854823.256640997</v>
      </c>
      <c r="I76" s="25">
        <v>89127.890845519956</v>
      </c>
      <c r="J76" s="24">
        <v>490355.35845285095</v>
      </c>
      <c r="K76" s="24"/>
      <c r="L76" s="52">
        <v>2740192.7215063302</v>
      </c>
      <c r="M76" s="25"/>
      <c r="N76" s="25">
        <v>1024303.2220871821</v>
      </c>
      <c r="O76" s="24"/>
      <c r="P76" s="24">
        <v>19854287.167838402</v>
      </c>
      <c r="Q76" s="25"/>
      <c r="R76" s="25">
        <v>18494960.990108188</v>
      </c>
      <c r="S76" s="25"/>
      <c r="T76" s="24">
        <v>70717086.335389107</v>
      </c>
      <c r="U76" s="24"/>
      <c r="V76" s="25">
        <v>129010.53675559199</v>
      </c>
      <c r="W76" s="25"/>
      <c r="X76" s="25">
        <v>324037.27356021618</v>
      </c>
      <c r="Y76" s="24"/>
      <c r="Z76" s="24">
        <f t="shared" si="21"/>
        <v>-10062073.424207333</v>
      </c>
      <c r="AA76" s="24"/>
      <c r="AB76" s="24">
        <f t="shared" si="22"/>
        <v>-70393387.169234961</v>
      </c>
      <c r="AC76" s="12"/>
      <c r="AD76" s="24"/>
      <c r="AE76" s="24"/>
      <c r="AF76" s="24">
        <f>BB76/100*AF27</f>
        <v>7326638142.5433359</v>
      </c>
      <c r="AG76" s="26">
        <f t="shared" si="28"/>
        <v>6.8403279495578458E-3</v>
      </c>
      <c r="AH76" s="26"/>
      <c r="AI76" s="26">
        <f t="shared" si="23"/>
        <v>-9.6078700489497515E-3</v>
      </c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26">
        <f>AVERAGE(AG76:AG79)</f>
        <v>3.1880016279711371E-3</v>
      </c>
      <c r="AU76" s="23"/>
      <c r="AV76" s="23">
        <v>12692803</v>
      </c>
      <c r="AW76" s="23"/>
      <c r="AX76" s="23">
        <f t="shared" si="24"/>
        <v>7.3015881525838756E-4</v>
      </c>
      <c r="AY76" s="30">
        <v>7526.5595929779402</v>
      </c>
      <c r="AZ76" s="26">
        <f t="shared" si="25"/>
        <v>6.1057109955927552E-3</v>
      </c>
      <c r="BA76" s="23"/>
      <c r="BB76" s="23">
        <f t="shared" si="20"/>
        <v>127.48576382275168</v>
      </c>
      <c r="BC76" s="23"/>
      <c r="BD76" s="23"/>
      <c r="BE76" s="34">
        <f>T85/AF85</f>
        <v>1.1402041758648156E-2</v>
      </c>
    </row>
    <row r="77" spans="1:57">
      <c r="A77" s="31">
        <f t="shared" si="26"/>
        <v>2030</v>
      </c>
      <c r="B77" s="31">
        <f t="shared" si="27"/>
        <v>2</v>
      </c>
      <c r="C77" s="32"/>
      <c r="D77" s="32">
        <v>121082208.61509092</v>
      </c>
      <c r="E77" s="32"/>
      <c r="F77" s="33">
        <v>24964190.610604201</v>
      </c>
      <c r="G77" s="32">
        <v>2956065.9174629902</v>
      </c>
      <c r="H77" s="32">
        <v>16263402.497431375</v>
      </c>
      <c r="I77" s="33">
        <v>91424.719096790068</v>
      </c>
      <c r="J77" s="32">
        <v>502991.8298174463</v>
      </c>
      <c r="K77" s="32"/>
      <c r="L77" s="33">
        <v>2259598.44490259</v>
      </c>
      <c r="M77" s="33"/>
      <c r="N77" s="33">
        <v>1023665.8981809095</v>
      </c>
      <c r="O77" s="32"/>
      <c r="P77" s="32">
        <v>17356974.813801162</v>
      </c>
      <c r="Q77" s="33"/>
      <c r="R77" s="33">
        <v>22100914.493431315</v>
      </c>
      <c r="S77" s="33"/>
      <c r="T77" s="32">
        <v>84504762.089465335</v>
      </c>
      <c r="U77" s="32"/>
      <c r="V77" s="33">
        <v>132388.75336897699</v>
      </c>
      <c r="W77" s="33"/>
      <c r="X77" s="33">
        <v>332522.37972616393</v>
      </c>
      <c r="Y77" s="32"/>
      <c r="Z77" s="32">
        <f t="shared" si="21"/>
        <v>-6014151.7068874091</v>
      </c>
      <c r="AA77" s="32"/>
      <c r="AB77" s="32">
        <f t="shared" si="22"/>
        <v>-53934421.339426741</v>
      </c>
      <c r="AC77" s="12"/>
      <c r="AD77" s="32"/>
      <c r="AE77" s="32"/>
      <c r="AF77" s="32">
        <f>BB77/100*AF27</f>
        <v>7396296772.8203735</v>
      </c>
      <c r="AG77" s="34">
        <f t="shared" si="28"/>
        <v>9.5075843684094708E-3</v>
      </c>
      <c r="AH77" s="34"/>
      <c r="AI77" s="34">
        <f t="shared" si="23"/>
        <v>-7.2920845385251272E-3</v>
      </c>
      <c r="AJ77" s="54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>
        <v>12713381</v>
      </c>
      <c r="AW77" s="31"/>
      <c r="AX77" s="31">
        <f t="shared" si="24"/>
        <v>1.6212337022799455E-3</v>
      </c>
      <c r="AY77" s="38">
        <v>7585.8206052873002</v>
      </c>
      <c r="AZ77" s="34">
        <f t="shared" si="25"/>
        <v>7.873585743564537E-3</v>
      </c>
      <c r="BA77" s="31"/>
      <c r="BB77" s="31">
        <f t="shared" si="20"/>
        <v>128.69784547806762</v>
      </c>
      <c r="BC77" s="31"/>
      <c r="BD77" s="31"/>
      <c r="BE77" s="34">
        <f>T86/AF86</f>
        <v>9.5929587347559821E-3</v>
      </c>
    </row>
    <row r="78" spans="1:57" s="23" customFormat="1">
      <c r="A78" s="31">
        <f t="shared" si="26"/>
        <v>2030</v>
      </c>
      <c r="B78" s="31">
        <f t="shared" si="27"/>
        <v>3</v>
      </c>
      <c r="C78" s="32"/>
      <c r="D78" s="32">
        <v>121259324.94473417</v>
      </c>
      <c r="E78" s="32"/>
      <c r="F78" s="33">
        <v>25097280.4227877</v>
      </c>
      <c r="G78" s="32">
        <v>3056962.7401679801</v>
      </c>
      <c r="H78" s="32">
        <v>16818507.046578754</v>
      </c>
      <c r="I78" s="33">
        <v>94545.239386629779</v>
      </c>
      <c r="J78" s="32">
        <v>520160.01174981007</v>
      </c>
      <c r="K78" s="32"/>
      <c r="L78" s="33">
        <v>2249550.4082772601</v>
      </c>
      <c r="M78" s="33"/>
      <c r="N78" s="33">
        <v>1026992.4405934699</v>
      </c>
      <c r="O78" s="32"/>
      <c r="P78" s="32">
        <v>17323137.158851191</v>
      </c>
      <c r="Q78" s="33"/>
      <c r="R78" s="33">
        <v>18716283.695093933</v>
      </c>
      <c r="S78" s="33"/>
      <c r="T78" s="32">
        <v>71563332.880317196</v>
      </c>
      <c r="U78" s="32"/>
      <c r="V78" s="33">
        <v>129534.35851724001</v>
      </c>
      <c r="W78" s="33"/>
      <c r="X78" s="33">
        <v>325352.96280347148</v>
      </c>
      <c r="Y78" s="32"/>
      <c r="Z78" s="32">
        <f t="shared" si="21"/>
        <v>-9528005.2180472557</v>
      </c>
      <c r="AA78" s="32"/>
      <c r="AB78" s="32">
        <f t="shared" si="22"/>
        <v>-67019129.223268166</v>
      </c>
      <c r="AC78" s="12"/>
      <c r="AD78" s="32"/>
      <c r="AE78" s="32"/>
      <c r="AF78" s="32">
        <f>BB78/100*AF27</f>
        <v>7399311802.0819025</v>
      </c>
      <c r="AG78" s="34">
        <f t="shared" si="28"/>
        <v>4.0764038465958833E-4</v>
      </c>
      <c r="AH78" s="34"/>
      <c r="AI78" s="34">
        <f t="shared" si="23"/>
        <v>-9.0574814274499652E-3</v>
      </c>
      <c r="AT78" s="32"/>
      <c r="AU78"/>
      <c r="AV78" s="31">
        <v>12748422</v>
      </c>
      <c r="AW78"/>
      <c r="AX78" s="31">
        <f t="shared" si="24"/>
        <v>2.7562298337476081E-3</v>
      </c>
      <c r="AY78" s="38">
        <v>7568.0535970093197</v>
      </c>
      <c r="AZ78" s="34">
        <f t="shared" si="25"/>
        <v>-2.342133989511554E-3</v>
      </c>
      <c r="BA78" s="31"/>
      <c r="BB78" s="31">
        <f t="shared" si="20"/>
        <v>128.75030791730316</v>
      </c>
      <c r="BC78" s="31"/>
      <c r="BD78"/>
      <c r="BE78" s="26">
        <f>T87/AF87</f>
        <v>1.1320339930224915E-2</v>
      </c>
    </row>
    <row r="79" spans="1:57" s="31" customFormat="1">
      <c r="A79" s="31">
        <f t="shared" si="26"/>
        <v>2030</v>
      </c>
      <c r="B79" s="31">
        <f t="shared" si="27"/>
        <v>4</v>
      </c>
      <c r="C79" s="32"/>
      <c r="D79" s="32">
        <v>121278202.96639711</v>
      </c>
      <c r="E79" s="32"/>
      <c r="F79" s="33">
        <v>25147811.159706298</v>
      </c>
      <c r="G79" s="32">
        <v>3104062.1731859501</v>
      </c>
      <c r="H79" s="32">
        <v>17077634.230464242</v>
      </c>
      <c r="I79" s="33">
        <v>96001.922882040031</v>
      </c>
      <c r="J79" s="32">
        <v>528174.25455044233</v>
      </c>
      <c r="K79" s="32"/>
      <c r="L79" s="33">
        <v>2285312.0823644702</v>
      </c>
      <c r="M79" s="33"/>
      <c r="N79" s="33">
        <v>1028910.0892191604</v>
      </c>
      <c r="O79" s="32"/>
      <c r="P79" s="32">
        <v>17519254.992634304</v>
      </c>
      <c r="Q79" s="33"/>
      <c r="R79" s="33">
        <v>22014676.452312794</v>
      </c>
      <c r="S79" s="33"/>
      <c r="T79" s="32">
        <v>84175023.464851037</v>
      </c>
      <c r="U79" s="32"/>
      <c r="V79" s="33">
        <v>128420.17440786801</v>
      </c>
      <c r="W79" s="33"/>
      <c r="X79" s="33">
        <v>322554.45354892127</v>
      </c>
      <c r="Y79" s="32"/>
      <c r="Z79" s="32">
        <f t="shared" si="21"/>
        <v>-6318936.7045692652</v>
      </c>
      <c r="AA79" s="32"/>
      <c r="AB79" s="32">
        <f t="shared" si="22"/>
        <v>-54622434.494180374</v>
      </c>
      <c r="AC79" s="12"/>
      <c r="AD79" s="32"/>
      <c r="AE79" s="32"/>
      <c r="AF79" s="32">
        <f>BB79/100*AF27</f>
        <v>7369688315.5025625</v>
      </c>
      <c r="AG79" s="34">
        <f t="shared" si="28"/>
        <v>-4.0035461907423587E-3</v>
      </c>
      <c r="AH79" s="34">
        <f>(AF79-AF75)/AF75</f>
        <v>1.2756363301278715E-2</v>
      </c>
      <c r="AI79" s="34">
        <f t="shared" si="23"/>
        <v>-7.4117699630904263E-3</v>
      </c>
      <c r="AT79"/>
      <c r="AU79"/>
      <c r="AV79" s="31">
        <v>12710857</v>
      </c>
      <c r="AW79"/>
      <c r="AX79" s="31">
        <f t="shared" si="24"/>
        <v>-2.9466391997378183E-3</v>
      </c>
      <c r="AY79" s="38">
        <v>7560.03122923097</v>
      </c>
      <c r="AZ79" s="34">
        <f t="shared" si="25"/>
        <v>-1.0600305184836299E-3</v>
      </c>
      <c r="BB79" s="31">
        <f t="shared" si="20"/>
        <v>128.23485011248391</v>
      </c>
      <c r="BC79" s="54" t="e">
        <f>(BA79-BA75)/BA75</f>
        <v>#DIV/0!</v>
      </c>
      <c r="BD79"/>
      <c r="BE79" s="34">
        <f>T88/AF88</f>
        <v>9.5773846676947029E-3</v>
      </c>
    </row>
    <row r="80" spans="1:57">
      <c r="A80" s="23">
        <f t="shared" si="26"/>
        <v>2031</v>
      </c>
      <c r="B80" s="23">
        <f t="shared" si="27"/>
        <v>1</v>
      </c>
      <c r="C80" s="24"/>
      <c r="D80" s="24">
        <v>122250228.89470451</v>
      </c>
      <c r="E80" s="24"/>
      <c r="F80" s="52">
        <v>25378432.698005501</v>
      </c>
      <c r="G80" s="53">
        <v>3158006.49292565</v>
      </c>
      <c r="H80" s="53">
        <v>17374419.961524602</v>
      </c>
      <c r="I80" s="25">
        <v>97670.303904910106</v>
      </c>
      <c r="J80" s="24">
        <v>537353.19468628999</v>
      </c>
      <c r="K80" s="24"/>
      <c r="L80" s="52">
        <v>2828978.14590568</v>
      </c>
      <c r="M80" s="25"/>
      <c r="N80" s="25">
        <v>1039920.4239592887</v>
      </c>
      <c r="O80" s="24"/>
      <c r="P80" s="24">
        <v>20400916.39399562</v>
      </c>
      <c r="Q80" s="25"/>
      <c r="R80" s="25">
        <v>18570327.030474655</v>
      </c>
      <c r="S80" s="25"/>
      <c r="T80" s="24">
        <v>71005254.92283313</v>
      </c>
      <c r="U80" s="24"/>
      <c r="V80" s="25">
        <v>134774.002324203</v>
      </c>
      <c r="W80" s="25"/>
      <c r="X80" s="25">
        <v>338513.43741533585</v>
      </c>
      <c r="Y80" s="24"/>
      <c r="Z80" s="24">
        <f t="shared" ref="Z80:Z111" si="29">R80+V80-N80-L80-F80</f>
        <v>-10542230.235071614</v>
      </c>
      <c r="AA80" s="24"/>
      <c r="AB80" s="24">
        <f t="shared" ref="AB80:AB111" si="30">T80-P80-D80</f>
        <v>-71645890.365866989</v>
      </c>
      <c r="AC80" s="12"/>
      <c r="AD80" s="24"/>
      <c r="AE80" s="24"/>
      <c r="AF80" s="24">
        <f>BB80/100*AF27</f>
        <v>7394260542.1637859</v>
      </c>
      <c r="AG80" s="26">
        <f t="shared" si="28"/>
        <v>3.3342287501541036E-3</v>
      </c>
      <c r="AH80" s="26"/>
      <c r="AI80" s="26">
        <f t="shared" ref="AI80:AI111" si="31">AB80/AF80</f>
        <v>-9.6893921924072774E-3</v>
      </c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26">
        <f>AVERAGE(AG80:AG83)</f>
        <v>1.9228415816587463E-4</v>
      </c>
      <c r="AU80" s="23"/>
      <c r="AV80" s="23">
        <v>12739949</v>
      </c>
      <c r="AW80" s="23"/>
      <c r="AX80" s="23">
        <f t="shared" si="24"/>
        <v>2.2887520487406949E-3</v>
      </c>
      <c r="AY80" s="30">
        <v>7567.9170171298802</v>
      </c>
      <c r="AZ80" s="26">
        <f t="shared" si="25"/>
        <v>1.0430893285757409E-3</v>
      </c>
      <c r="BA80" s="23"/>
      <c r="BB80" s="23">
        <f t="shared" si="20"/>
        <v>128.66241443650068</v>
      </c>
      <c r="BC80" s="23"/>
      <c r="BD80" s="23"/>
      <c r="BE80" s="34">
        <f>T89/AF89</f>
        <v>1.137152839070161E-2</v>
      </c>
    </row>
    <row r="81" spans="1:57">
      <c r="A81" s="31">
        <f t="shared" si="26"/>
        <v>2031</v>
      </c>
      <c r="B81" s="31">
        <f t="shared" si="27"/>
        <v>2</v>
      </c>
      <c r="C81" s="32"/>
      <c r="D81" s="32">
        <v>122598697.48088433</v>
      </c>
      <c r="E81" s="32"/>
      <c r="F81" s="33">
        <v>25538890.955564599</v>
      </c>
      <c r="G81" s="32">
        <v>3255126.4600455002</v>
      </c>
      <c r="H81" s="32">
        <v>17908745.365595095</v>
      </c>
      <c r="I81" s="33">
        <v>100674.01422821963</v>
      </c>
      <c r="J81" s="32">
        <v>553878.72264731664</v>
      </c>
      <c r="K81" s="32"/>
      <c r="L81" s="33">
        <v>2275043.9823084902</v>
      </c>
      <c r="M81" s="33"/>
      <c r="N81" s="33">
        <v>1044260.687003985</v>
      </c>
      <c r="O81" s="32"/>
      <c r="P81" s="32">
        <v>17550428.232484862</v>
      </c>
      <c r="Q81" s="33"/>
      <c r="R81" s="33">
        <v>22061093.60548009</v>
      </c>
      <c r="S81" s="33"/>
      <c r="T81" s="32">
        <v>84352503.473039776</v>
      </c>
      <c r="U81" s="32"/>
      <c r="V81" s="33">
        <v>129968.210228162</v>
      </c>
      <c r="W81" s="33"/>
      <c r="X81" s="33">
        <v>326442.67321838852</v>
      </c>
      <c r="Y81" s="32"/>
      <c r="Z81" s="32">
        <f t="shared" si="29"/>
        <v>-6667133.8091688193</v>
      </c>
      <c r="AA81" s="32"/>
      <c r="AB81" s="32">
        <f t="shared" si="30"/>
        <v>-55796622.240329415</v>
      </c>
      <c r="AC81" s="12"/>
      <c r="AD81" s="32"/>
      <c r="AE81" s="32"/>
      <c r="AF81" s="32">
        <f>BB81/100*AF27</f>
        <v>7411286034.8234863</v>
      </c>
      <c r="AG81" s="34">
        <f t="shared" si="28"/>
        <v>2.3025280976531853E-3</v>
      </c>
      <c r="AH81" s="34"/>
      <c r="AI81" s="34">
        <f t="shared" si="31"/>
        <v>-7.5286019158020958E-3</v>
      </c>
      <c r="AJ81" s="54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>
        <v>12760178</v>
      </c>
      <c r="AW81" s="31"/>
      <c r="AX81" s="31">
        <f t="shared" ref="AX81:AX112" si="32">(AV81-AV80)/AV80</f>
        <v>1.5878399513216263E-3</v>
      </c>
      <c r="AY81" s="38">
        <v>7573.3171431785604</v>
      </c>
      <c r="AZ81" s="34">
        <f t="shared" ref="AZ81:AZ112" si="33">(AY81-AY80)/AY80</f>
        <v>7.1355513498062091E-4</v>
      </c>
      <c r="BA81" s="31"/>
      <c r="BB81" s="31">
        <f t="shared" si="20"/>
        <v>128.9586632608526</v>
      </c>
      <c r="BC81" s="31"/>
      <c r="BD81" s="31"/>
      <c r="BE81" s="34">
        <f>T90/AF90</f>
        <v>9.6055236123343286E-3</v>
      </c>
    </row>
    <row r="82" spans="1:57" s="23" customFormat="1">
      <c r="A82" s="31">
        <f t="shared" si="26"/>
        <v>2031</v>
      </c>
      <c r="B82" s="31">
        <f t="shared" si="27"/>
        <v>3</v>
      </c>
      <c r="C82" s="32"/>
      <c r="D82" s="32">
        <v>122727713.19259146</v>
      </c>
      <c r="E82" s="32"/>
      <c r="F82" s="33">
        <v>25601253.262047101</v>
      </c>
      <c r="G82" s="32">
        <v>3294038.63373722</v>
      </c>
      <c r="H82" s="32">
        <v>18122828.664299589</v>
      </c>
      <c r="I82" s="33">
        <v>101877.4835176398</v>
      </c>
      <c r="J82" s="32">
        <v>560499.85559686052</v>
      </c>
      <c r="K82" s="32"/>
      <c r="L82" s="33">
        <v>2260813.9432517099</v>
      </c>
      <c r="M82" s="33"/>
      <c r="N82" s="33">
        <v>1046900.7094766609</v>
      </c>
      <c r="O82" s="32"/>
      <c r="P82" s="32">
        <v>17491113.116884574</v>
      </c>
      <c r="Q82" s="33"/>
      <c r="R82" s="33">
        <v>18491912.699625619</v>
      </c>
      <c r="S82" s="33"/>
      <c r="T82" s="32">
        <v>70705430.932528481</v>
      </c>
      <c r="U82" s="32"/>
      <c r="V82" s="33">
        <v>129627.779581971</v>
      </c>
      <c r="W82" s="33"/>
      <c r="X82" s="33">
        <v>325587.60958403541</v>
      </c>
      <c r="Y82" s="32"/>
      <c r="Z82" s="32">
        <f t="shared" si="29"/>
        <v>-10287427.435567882</v>
      </c>
      <c r="AA82" s="32"/>
      <c r="AB82" s="32">
        <f t="shared" si="30"/>
        <v>-69513395.376947552</v>
      </c>
      <c r="AC82" s="12"/>
      <c r="AD82" s="32"/>
      <c r="AE82" s="32"/>
      <c r="AF82" s="32">
        <f>BB82/100*AF27</f>
        <v>7366400913.683094</v>
      </c>
      <c r="AG82" s="34">
        <f t="shared" si="28"/>
        <v>-6.0563201756739819E-3</v>
      </c>
      <c r="AH82" s="34"/>
      <c r="AI82" s="34">
        <f t="shared" si="31"/>
        <v>-9.4365479413191285E-3</v>
      </c>
      <c r="AT82" s="32"/>
      <c r="AU82"/>
      <c r="AV82" s="31">
        <v>12709335</v>
      </c>
      <c r="AW82"/>
      <c r="AX82" s="31">
        <f t="shared" si="32"/>
        <v>-3.9845055452988193E-3</v>
      </c>
      <c r="AY82" s="38">
        <v>7557.5638648961803</v>
      </c>
      <c r="AZ82" s="34">
        <f t="shared" si="33"/>
        <v>-2.0801028115624799E-3</v>
      </c>
      <c r="BA82" s="31"/>
      <c r="BB82" s="31">
        <f t="shared" si="20"/>
        <v>128.17764830671797</v>
      </c>
      <c r="BC82" s="31"/>
      <c r="BD82"/>
      <c r="BE82" s="26">
        <f>T91/AF91</f>
        <v>1.1449967819143481E-2</v>
      </c>
    </row>
    <row r="83" spans="1:57" s="31" customFormat="1">
      <c r="A83" s="31">
        <f t="shared" si="26"/>
        <v>2031</v>
      </c>
      <c r="B83" s="31">
        <f t="shared" si="27"/>
        <v>4</v>
      </c>
      <c r="C83" s="32"/>
      <c r="D83" s="32">
        <v>123033220.89600006</v>
      </c>
      <c r="E83" s="32"/>
      <c r="F83" s="33">
        <v>25725530.999974702</v>
      </c>
      <c r="G83" s="32">
        <v>3362786.7302068798</v>
      </c>
      <c r="H83" s="32">
        <v>18501060.407107916</v>
      </c>
      <c r="I83" s="33">
        <v>104003.71330537042</v>
      </c>
      <c r="J83" s="32">
        <v>572197.74454974581</v>
      </c>
      <c r="K83" s="32"/>
      <c r="L83" s="33">
        <v>2179661.0919391499</v>
      </c>
      <c r="M83" s="33"/>
      <c r="N83" s="33">
        <v>1051639.6413944289</v>
      </c>
      <c r="O83" s="32"/>
      <c r="P83" s="32">
        <v>17096082.790839873</v>
      </c>
      <c r="Q83" s="33"/>
      <c r="R83" s="33">
        <v>21920281.755876947</v>
      </c>
      <c r="S83" s="33"/>
      <c r="T83" s="32">
        <v>83814097.161679775</v>
      </c>
      <c r="U83" s="32"/>
      <c r="V83" s="33">
        <v>132073.434253788</v>
      </c>
      <c r="W83" s="33"/>
      <c r="X83" s="33">
        <v>331730.38901783264</v>
      </c>
      <c r="Y83" s="32"/>
      <c r="Z83" s="32">
        <f t="shared" si="29"/>
        <v>-6904476.5431775451</v>
      </c>
      <c r="AA83" s="32"/>
      <c r="AB83" s="32">
        <f t="shared" si="30"/>
        <v>-56315206.525160156</v>
      </c>
      <c r="AC83" s="12"/>
      <c r="AD83" s="32"/>
      <c r="AE83" s="32"/>
      <c r="AF83" s="32">
        <f>BB83/100*AF27</f>
        <v>7375157354.1584387</v>
      </c>
      <c r="AG83" s="34">
        <f t="shared" si="28"/>
        <v>1.1886999605301911E-3</v>
      </c>
      <c r="AH83" s="34">
        <f>(AF83-AF79)/AF79</f>
        <v>7.4209904432073781E-4</v>
      </c>
      <c r="AI83" s="34">
        <f t="shared" si="31"/>
        <v>-7.6357972882310316E-3</v>
      </c>
      <c r="AT83"/>
      <c r="AU83"/>
      <c r="AV83" s="31">
        <v>12703041</v>
      </c>
      <c r="AW83"/>
      <c r="AX83" s="31">
        <f t="shared" si="32"/>
        <v>-4.9522654017696444E-4</v>
      </c>
      <c r="AY83" s="38">
        <v>7570.2965525339096</v>
      </c>
      <c r="AZ83" s="34">
        <f t="shared" si="33"/>
        <v>1.6847608389881764E-3</v>
      </c>
      <c r="BB83" s="31">
        <f t="shared" si="20"/>
        <v>128.33001307220101</v>
      </c>
      <c r="BC83" s="54" t="e">
        <f>(BA83-BA79)/BA79</f>
        <v>#DIV/0!</v>
      </c>
      <c r="BD83"/>
      <c r="BE83" s="34">
        <f>T92/AF92</f>
        <v>9.6839571534606331E-3</v>
      </c>
    </row>
    <row r="84" spans="1:57">
      <c r="A84" s="23">
        <f t="shared" ref="A84:A115" si="34">A80+1</f>
        <v>2032</v>
      </c>
      <c r="B84" s="23">
        <f t="shared" ref="B84:B115" si="35">B80</f>
        <v>1</v>
      </c>
      <c r="C84" s="24"/>
      <c r="D84" s="24">
        <v>123390354.9246733</v>
      </c>
      <c r="E84" s="24"/>
      <c r="F84" s="52">
        <v>25918661.154799499</v>
      </c>
      <c r="G84" s="53">
        <v>3491003.5478444598</v>
      </c>
      <c r="H84" s="53">
        <v>19206471.507672735</v>
      </c>
      <c r="I84" s="25">
        <v>107969.18189210026</v>
      </c>
      <c r="J84" s="24">
        <v>594014.5827115475</v>
      </c>
      <c r="K84" s="24"/>
      <c r="L84" s="52">
        <v>2722866.30535358</v>
      </c>
      <c r="M84" s="25"/>
      <c r="N84" s="25">
        <v>1057733.6016026996</v>
      </c>
      <c r="O84" s="24"/>
      <c r="P84" s="24">
        <v>19948304.396593258</v>
      </c>
      <c r="Q84" s="25"/>
      <c r="R84" s="25">
        <v>18631815.235294208</v>
      </c>
      <c r="S84" s="25"/>
      <c r="T84" s="24">
        <v>71240360.403247938</v>
      </c>
      <c r="U84" s="24"/>
      <c r="V84" s="25">
        <v>130592.00850698999</v>
      </c>
      <c r="W84" s="25"/>
      <c r="X84" s="25">
        <v>328009.47464877024</v>
      </c>
      <c r="Y84" s="24"/>
      <c r="Z84" s="24">
        <f t="shared" si="29"/>
        <v>-10936853.817954579</v>
      </c>
      <c r="AA84" s="24"/>
      <c r="AB84" s="24">
        <f t="shared" si="30"/>
        <v>-72098298.918018624</v>
      </c>
      <c r="AC84" s="12"/>
      <c r="AD84" s="24"/>
      <c r="AE84" s="24"/>
      <c r="AF84" s="24">
        <f>BB84/100*AF27</f>
        <v>7406132247.320857</v>
      </c>
      <c r="AG84" s="26">
        <f t="shared" si="28"/>
        <v>4.1998959039095422E-3</v>
      </c>
      <c r="AH84" s="26"/>
      <c r="AI84" s="26">
        <f t="shared" si="31"/>
        <v>-9.7349461919343846E-3</v>
      </c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26">
        <f>AVERAGE(AG84:AG87)</f>
        <v>4.5976202242376304E-3</v>
      </c>
      <c r="AU84" s="23"/>
      <c r="AV84" s="23">
        <v>12712378</v>
      </c>
      <c r="AW84" s="23"/>
      <c r="AX84" s="23">
        <f t="shared" si="32"/>
        <v>7.3502085051917881E-4</v>
      </c>
      <c r="AY84" s="30">
        <v>7596.5074186724296</v>
      </c>
      <c r="AZ84" s="26">
        <f t="shared" si="33"/>
        <v>3.4623301685251418E-3</v>
      </c>
      <c r="BA84" s="23"/>
      <c r="BB84" s="23">
        <f t="shared" si="20"/>
        <v>128.86898576845161</v>
      </c>
      <c r="BC84" s="23"/>
      <c r="BD84" s="23"/>
      <c r="BE84" s="34">
        <f>T93/AF93</f>
        <v>1.1388994179268952E-2</v>
      </c>
    </row>
    <row r="85" spans="1:57">
      <c r="A85" s="31">
        <f t="shared" si="34"/>
        <v>2032</v>
      </c>
      <c r="B85" s="31">
        <f t="shared" si="35"/>
        <v>2</v>
      </c>
      <c r="C85" s="32"/>
      <c r="D85" s="32">
        <v>123686183.81223184</v>
      </c>
      <c r="E85" s="32"/>
      <c r="F85" s="33">
        <v>26076168.2865033</v>
      </c>
      <c r="G85" s="32">
        <v>3594740.2774413899</v>
      </c>
      <c r="H85" s="32">
        <v>19777200.386631571</v>
      </c>
      <c r="I85" s="33">
        <v>111177.53435386019</v>
      </c>
      <c r="J85" s="32">
        <v>611665.99133913592</v>
      </c>
      <c r="K85" s="32"/>
      <c r="L85" s="33">
        <v>2171373.2869491898</v>
      </c>
      <c r="M85" s="33"/>
      <c r="N85" s="33">
        <v>1062389.4116054401</v>
      </c>
      <c r="O85" s="32"/>
      <c r="P85" s="32">
        <v>17112219.395354412</v>
      </c>
      <c r="Q85" s="33"/>
      <c r="R85" s="33">
        <v>22203290.508387864</v>
      </c>
      <c r="S85" s="33"/>
      <c r="T85" s="32">
        <v>84896205.655754954</v>
      </c>
      <c r="U85" s="32"/>
      <c r="V85" s="33">
        <v>135056.662912047</v>
      </c>
      <c r="W85" s="33"/>
      <c r="X85" s="33">
        <v>339223.39931869123</v>
      </c>
      <c r="Y85" s="32"/>
      <c r="Z85" s="32">
        <f t="shared" si="29"/>
        <v>-6971583.8137580194</v>
      </c>
      <c r="AA85" s="32"/>
      <c r="AB85" s="32">
        <f t="shared" si="30"/>
        <v>-55902197.551831305</v>
      </c>
      <c r="AC85" s="12"/>
      <c r="AD85" s="32"/>
      <c r="AE85" s="32"/>
      <c r="AF85" s="32">
        <f>BB85/100*AF27</f>
        <v>7445702046.421936</v>
      </c>
      <c r="AG85" s="34">
        <f t="shared" si="28"/>
        <v>5.3428426309013351E-3</v>
      </c>
      <c r="AH85" s="34"/>
      <c r="AI85" s="34">
        <f t="shared" si="31"/>
        <v>-7.507982081917359E-3</v>
      </c>
      <c r="AJ85" s="54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>
        <v>12711465</v>
      </c>
      <c r="AW85" s="31"/>
      <c r="AX85" s="31">
        <f t="shared" si="32"/>
        <v>-7.1819764956643044E-5</v>
      </c>
      <c r="AY85" s="38">
        <v>7637.6428960724897</v>
      </c>
      <c r="AZ85" s="34">
        <f t="shared" si="33"/>
        <v>5.4150513035698469E-3</v>
      </c>
      <c r="BA85" s="31"/>
      <c r="BB85" s="31">
        <f t="shared" si="20"/>
        <v>129.55751247941632</v>
      </c>
      <c r="BC85" s="31"/>
      <c r="BD85" s="31"/>
      <c r="BE85" s="34">
        <f>T94/AF94</f>
        <v>9.6290450661278715E-3</v>
      </c>
    </row>
    <row r="86" spans="1:57" s="23" customFormat="1">
      <c r="A86" s="31">
        <f t="shared" si="34"/>
        <v>2032</v>
      </c>
      <c r="B86" s="31">
        <f t="shared" si="35"/>
        <v>3</v>
      </c>
      <c r="C86" s="32"/>
      <c r="D86" s="32">
        <v>123941612.06811278</v>
      </c>
      <c r="E86" s="32"/>
      <c r="F86" s="33">
        <v>26234595.0913851</v>
      </c>
      <c r="G86" s="32">
        <v>3706739.9732550899</v>
      </c>
      <c r="H86" s="32">
        <v>20393389.667745896</v>
      </c>
      <c r="I86" s="33">
        <v>114641.44247179991</v>
      </c>
      <c r="J86" s="32">
        <v>630723.39178591711</v>
      </c>
      <c r="K86" s="32"/>
      <c r="L86" s="33">
        <v>2165812.9089730401</v>
      </c>
      <c r="M86" s="33"/>
      <c r="N86" s="33">
        <v>1066006.5728776008</v>
      </c>
      <c r="O86" s="32"/>
      <c r="P86" s="32">
        <v>17103267.121687561</v>
      </c>
      <c r="Q86" s="33"/>
      <c r="R86" s="33">
        <v>18728072.946122713</v>
      </c>
      <c r="S86" s="33"/>
      <c r="T86" s="32">
        <v>71608410.103420168</v>
      </c>
      <c r="U86" s="32"/>
      <c r="V86" s="33">
        <v>137422.18237983901</v>
      </c>
      <c r="W86" s="33"/>
      <c r="X86" s="33">
        <v>345164.90222359804</v>
      </c>
      <c r="Y86" s="32"/>
      <c r="Z86" s="32">
        <f t="shared" si="29"/>
        <v>-10600919.444733189</v>
      </c>
      <c r="AA86" s="32"/>
      <c r="AB86" s="32">
        <f t="shared" si="30"/>
        <v>-69436469.086380169</v>
      </c>
      <c r="AC86" s="12"/>
      <c r="AD86" s="32"/>
      <c r="AE86" s="32"/>
      <c r="AF86" s="32">
        <f>BB86/100*AF27</f>
        <v>7464684471.5361624</v>
      </c>
      <c r="AG86" s="34">
        <f t="shared" si="28"/>
        <v>2.5494473181811549E-3</v>
      </c>
      <c r="AH86" s="34"/>
      <c r="AI86" s="34">
        <f t="shared" si="31"/>
        <v>-9.30199653463595E-3</v>
      </c>
      <c r="AT86" s="32"/>
      <c r="AU86"/>
      <c r="AV86" s="31">
        <v>12741358</v>
      </c>
      <c r="AW86"/>
      <c r="AX86" s="31">
        <f t="shared" si="32"/>
        <v>2.3516565557156473E-3</v>
      </c>
      <c r="AY86" s="38">
        <v>7639.1500070768698</v>
      </c>
      <c r="AZ86" s="34">
        <f t="shared" si="33"/>
        <v>1.9732671779601328E-4</v>
      </c>
      <c r="BA86" s="31"/>
      <c r="BB86" s="31">
        <f t="shared" si="20"/>
        <v>129.88781253215717</v>
      </c>
      <c r="BC86" s="31"/>
      <c r="BD86"/>
      <c r="BE86" s="26">
        <f>T95/AF95</f>
        <v>1.1393351992252141E-2</v>
      </c>
    </row>
    <row r="87" spans="1:57" s="31" customFormat="1">
      <c r="A87" s="31">
        <f t="shared" si="34"/>
        <v>2032</v>
      </c>
      <c r="B87" s="31">
        <f t="shared" si="35"/>
        <v>4</v>
      </c>
      <c r="C87" s="32"/>
      <c r="D87" s="32">
        <v>123839921.84512742</v>
      </c>
      <c r="E87" s="32"/>
      <c r="F87" s="33">
        <v>26302711.009164799</v>
      </c>
      <c r="G87" s="32">
        <v>3793339.2927924301</v>
      </c>
      <c r="H87" s="32">
        <v>20869833.572910294</v>
      </c>
      <c r="I87" s="33">
        <v>117319.77194202971</v>
      </c>
      <c r="J87" s="32">
        <v>645458.77029617142</v>
      </c>
      <c r="K87" s="32"/>
      <c r="L87" s="33">
        <v>2209059.1139746299</v>
      </c>
      <c r="M87" s="33"/>
      <c r="N87" s="33">
        <v>1066787.5972836688</v>
      </c>
      <c r="O87" s="32"/>
      <c r="P87" s="32">
        <v>17331968.85086735</v>
      </c>
      <c r="Q87" s="33"/>
      <c r="R87" s="33">
        <v>22239587.157624796</v>
      </c>
      <c r="S87" s="33"/>
      <c r="T87" s="32">
        <v>85034989.040004656</v>
      </c>
      <c r="U87" s="32"/>
      <c r="V87" s="33">
        <v>142598.36368700801</v>
      </c>
      <c r="W87" s="33"/>
      <c r="X87" s="33">
        <v>358165.97733272624</v>
      </c>
      <c r="Y87" s="32"/>
      <c r="Z87" s="32">
        <f t="shared" si="29"/>
        <v>-7196372.199111294</v>
      </c>
      <c r="AA87" s="32"/>
      <c r="AB87" s="32">
        <f t="shared" si="30"/>
        <v>-56136901.655990109</v>
      </c>
      <c r="AC87" s="12"/>
      <c r="AD87" s="32"/>
      <c r="AE87" s="32"/>
      <c r="AF87" s="32">
        <f>BB87/100*AF27</f>
        <v>7511699256.7479525</v>
      </c>
      <c r="AG87" s="34">
        <f t="shared" si="28"/>
        <v>6.2982950439584868E-3</v>
      </c>
      <c r="AH87" s="34">
        <f>(AF87-AF83)/AF83</f>
        <v>1.8513761270805354E-2</v>
      </c>
      <c r="AI87" s="34">
        <f t="shared" si="31"/>
        <v>-7.4732626716333041E-3</v>
      </c>
      <c r="AT87"/>
      <c r="AU87"/>
      <c r="AV87" s="31">
        <v>12820687</v>
      </c>
      <c r="AW87"/>
      <c r="AX87" s="31">
        <f t="shared" si="32"/>
        <v>6.2261024295840366E-3</v>
      </c>
      <c r="AY87" s="38">
        <v>7639.6980848988196</v>
      </c>
      <c r="AZ87" s="34">
        <f t="shared" si="33"/>
        <v>7.1745916946533268E-5</v>
      </c>
      <c r="BB87" s="31">
        <f t="shared" si="20"/>
        <v>130.70588429809908</v>
      </c>
      <c r="BC87" s="54" t="e">
        <f>(BA87-BA83)/BA83</f>
        <v>#DIV/0!</v>
      </c>
      <c r="BD87"/>
      <c r="BE87" s="34">
        <f>T96/AF96</f>
        <v>9.5952596481569934E-3</v>
      </c>
    </row>
    <row r="88" spans="1:57">
      <c r="A88" s="23">
        <f t="shared" si="34"/>
        <v>2033</v>
      </c>
      <c r="B88" s="23">
        <f t="shared" si="35"/>
        <v>1</v>
      </c>
      <c r="C88" s="24"/>
      <c r="D88" s="24">
        <v>123736777.37257177</v>
      </c>
      <c r="E88" s="24"/>
      <c r="F88" s="52">
        <v>26386710.305682499</v>
      </c>
      <c r="G88" s="53">
        <v>3896086.3181414502</v>
      </c>
      <c r="H88" s="53">
        <v>21435117.39110709</v>
      </c>
      <c r="I88" s="25">
        <v>120497.51499406993</v>
      </c>
      <c r="J88" s="24">
        <v>662941.77498271805</v>
      </c>
      <c r="K88" s="24"/>
      <c r="L88" s="52">
        <v>2796928.0285438099</v>
      </c>
      <c r="M88" s="25"/>
      <c r="N88" s="25">
        <v>1067955.5424903296</v>
      </c>
      <c r="O88" s="24"/>
      <c r="P88" s="24">
        <v>20388849.133105572</v>
      </c>
      <c r="Q88" s="25"/>
      <c r="R88" s="25">
        <v>18902270.421402406</v>
      </c>
      <c r="S88" s="25"/>
      <c r="T88" s="24">
        <v>72274469.24814339</v>
      </c>
      <c r="U88" s="24"/>
      <c r="V88" s="25">
        <v>139825.64152299101</v>
      </c>
      <c r="W88" s="25"/>
      <c r="X88" s="25">
        <v>351201.69865469722</v>
      </c>
      <c r="Y88" s="24"/>
      <c r="Z88" s="24">
        <f t="shared" si="29"/>
        <v>-11209497.81379124</v>
      </c>
      <c r="AA88" s="24"/>
      <c r="AB88" s="24">
        <f t="shared" si="30"/>
        <v>-71851157.257533953</v>
      </c>
      <c r="AC88" s="12"/>
      <c r="AD88" s="24"/>
      <c r="AE88" s="24"/>
      <c r="AF88" s="24">
        <f>BB88/100*AF27</f>
        <v>7546368007.1169167</v>
      </c>
      <c r="AG88" s="26">
        <f t="shared" si="28"/>
        <v>4.6153006375781571E-3</v>
      </c>
      <c r="AH88" s="26"/>
      <c r="AI88" s="26">
        <f t="shared" si="31"/>
        <v>-9.5212898694804881E-3</v>
      </c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26">
        <f>AVERAGE(AG88:AG91)</f>
        <v>2.2056666080929621E-3</v>
      </c>
      <c r="AU88" s="23"/>
      <c r="AV88" s="23">
        <v>12890833</v>
      </c>
      <c r="AW88" s="23"/>
      <c r="AX88" s="23">
        <f t="shared" si="32"/>
        <v>5.4713136667325236E-3</v>
      </c>
      <c r="AY88" s="30">
        <v>7633.1939897440498</v>
      </c>
      <c r="AZ88" s="26">
        <f t="shared" si="33"/>
        <v>-8.5135499891367727E-4</v>
      </c>
      <c r="BA88" s="23"/>
      <c r="BB88" s="23">
        <f t="shared" si="20"/>
        <v>131.30913124923532</v>
      </c>
      <c r="BC88" s="23"/>
      <c r="BD88" s="23"/>
      <c r="BE88" s="34">
        <f>T97/AF97</f>
        <v>1.1410588016291068E-2</v>
      </c>
    </row>
    <row r="89" spans="1:57">
      <c r="A89" s="31">
        <f t="shared" si="34"/>
        <v>2033</v>
      </c>
      <c r="B89" s="31">
        <f t="shared" si="35"/>
        <v>2</v>
      </c>
      <c r="C89" s="32"/>
      <c r="D89" s="32">
        <v>124105652.18731359</v>
      </c>
      <c r="E89" s="32"/>
      <c r="F89" s="33">
        <v>26480542.6179097</v>
      </c>
      <c r="G89" s="32">
        <v>3922871.26633514</v>
      </c>
      <c r="H89" s="32">
        <v>21582480.273231413</v>
      </c>
      <c r="I89" s="33">
        <v>121325.91545367008</v>
      </c>
      <c r="J89" s="32">
        <v>667499.3898937878</v>
      </c>
      <c r="K89" s="32"/>
      <c r="L89" s="33">
        <v>2260481.0427035098</v>
      </c>
      <c r="M89" s="33"/>
      <c r="N89" s="33">
        <v>1073221.234385632</v>
      </c>
      <c r="O89" s="32"/>
      <c r="P89" s="32">
        <v>17634193.45659624</v>
      </c>
      <c r="Q89" s="33"/>
      <c r="R89" s="33">
        <v>22486541.924701616</v>
      </c>
      <c r="S89" s="33"/>
      <c r="T89" s="32">
        <v>85979241.995912373</v>
      </c>
      <c r="U89" s="32"/>
      <c r="V89" s="33">
        <v>130231.901556831</v>
      </c>
      <c r="W89" s="33"/>
      <c r="X89" s="33">
        <v>327104.9898116854</v>
      </c>
      <c r="Y89" s="32"/>
      <c r="Z89" s="32">
        <f t="shared" si="29"/>
        <v>-7197471.068740394</v>
      </c>
      <c r="AA89" s="32"/>
      <c r="AB89" s="32">
        <f t="shared" si="30"/>
        <v>-55760603.647997454</v>
      </c>
      <c r="AC89" s="12"/>
      <c r="AD89" s="32"/>
      <c r="AE89" s="32"/>
      <c r="AF89" s="32">
        <f>BB89/100*AF27</f>
        <v>7560922247.3750124</v>
      </c>
      <c r="AG89" s="34">
        <f t="shared" si="28"/>
        <v>1.928641731276524E-3</v>
      </c>
      <c r="AH89" s="34"/>
      <c r="AI89" s="34">
        <f t="shared" si="31"/>
        <v>-7.3748415634556121E-3</v>
      </c>
      <c r="AJ89" s="54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>
        <v>12846235</v>
      </c>
      <c r="AW89" s="31"/>
      <c r="AX89" s="31">
        <f t="shared" si="32"/>
        <v>-3.4596678120025291E-3</v>
      </c>
      <c r="AY89" s="38">
        <v>7674.4667919499898</v>
      </c>
      <c r="AZ89" s="34">
        <f t="shared" si="33"/>
        <v>5.4070160225711686E-3</v>
      </c>
      <c r="BA89" s="31"/>
      <c r="BB89" s="31">
        <f t="shared" si="20"/>
        <v>131.56237951946025</v>
      </c>
      <c r="BC89" s="31"/>
      <c r="BD89" s="31"/>
      <c r="BE89" s="34">
        <f>T98/AF98</f>
        <v>9.6288781908237878E-3</v>
      </c>
    </row>
    <row r="90" spans="1:57" s="23" customFormat="1">
      <c r="A90" s="31">
        <f t="shared" si="34"/>
        <v>2033</v>
      </c>
      <c r="B90" s="31">
        <f t="shared" si="35"/>
        <v>3</v>
      </c>
      <c r="C90" s="32"/>
      <c r="D90" s="32">
        <v>123886325.73982607</v>
      </c>
      <c r="E90" s="32"/>
      <c r="F90" s="33">
        <v>26541984.180025101</v>
      </c>
      <c r="G90" s="32">
        <v>4024178.0064979098</v>
      </c>
      <c r="H90" s="32">
        <v>22139840.06728629</v>
      </c>
      <c r="I90" s="33">
        <v>124459.11360303033</v>
      </c>
      <c r="J90" s="32">
        <v>684737.32166866027</v>
      </c>
      <c r="K90" s="32"/>
      <c r="L90" s="33">
        <v>2254050.9743087301</v>
      </c>
      <c r="M90" s="33"/>
      <c r="N90" s="33">
        <v>1073049.7913383655</v>
      </c>
      <c r="O90" s="32"/>
      <c r="P90" s="32">
        <v>17599884.572066288</v>
      </c>
      <c r="Q90" s="33"/>
      <c r="R90" s="33">
        <v>19034548.051153481</v>
      </c>
      <c r="S90" s="33"/>
      <c r="T90" s="32">
        <v>72780244.230223671</v>
      </c>
      <c r="U90" s="32"/>
      <c r="V90" s="33">
        <v>133730.934386312</v>
      </c>
      <c r="W90" s="33"/>
      <c r="X90" s="33">
        <v>335893.55148018472</v>
      </c>
      <c r="Y90" s="32"/>
      <c r="Z90" s="32">
        <f t="shared" si="29"/>
        <v>-10700805.960132401</v>
      </c>
      <c r="AA90" s="32"/>
      <c r="AB90" s="32">
        <f t="shared" si="30"/>
        <v>-68705966.08166869</v>
      </c>
      <c r="AC90" s="12"/>
      <c r="AD90" s="32"/>
      <c r="AE90" s="32"/>
      <c r="AF90" s="32">
        <f>BB90/100*AF27</f>
        <v>7576915862.948637</v>
      </c>
      <c r="AG90" s="34">
        <f t="shared" si="28"/>
        <v>2.1152995693319351E-3</v>
      </c>
      <c r="AH90" s="34"/>
      <c r="AI90" s="34">
        <f t="shared" si="31"/>
        <v>-9.0678011112203423E-3</v>
      </c>
      <c r="AT90" s="32"/>
      <c r="AU90"/>
      <c r="AV90" s="31">
        <v>12850826</v>
      </c>
      <c r="AW90"/>
      <c r="AX90" s="31">
        <f t="shared" si="32"/>
        <v>3.5738097582676946E-4</v>
      </c>
      <c r="AY90" s="38">
        <v>7687.9530600831304</v>
      </c>
      <c r="AZ90" s="34">
        <f t="shared" si="33"/>
        <v>1.7572905712859154E-3</v>
      </c>
      <c r="BA90" s="31"/>
      <c r="BB90" s="31">
        <f t="shared" si="20"/>
        <v>131.84067336419804</v>
      </c>
      <c r="BC90" s="31"/>
      <c r="BD90"/>
      <c r="BE90" s="26">
        <f>T99/AF99</f>
        <v>1.1398438636649638E-2</v>
      </c>
    </row>
    <row r="91" spans="1:57" s="31" customFormat="1">
      <c r="A91" s="31">
        <f t="shared" si="34"/>
        <v>2033</v>
      </c>
      <c r="B91" s="31">
        <f t="shared" si="35"/>
        <v>4</v>
      </c>
      <c r="C91" s="32"/>
      <c r="D91" s="32">
        <v>124118535.8911296</v>
      </c>
      <c r="E91" s="32"/>
      <c r="F91" s="33">
        <v>26686770.007442899</v>
      </c>
      <c r="G91" s="32">
        <v>4126756.8901924798</v>
      </c>
      <c r="H91" s="32">
        <v>22704198.819710113</v>
      </c>
      <c r="I91" s="33">
        <v>127631.65639771055</v>
      </c>
      <c r="J91" s="32">
        <v>702191.71607353608</v>
      </c>
      <c r="K91" s="32"/>
      <c r="L91" s="33">
        <v>2179760.2500060298</v>
      </c>
      <c r="M91" s="33"/>
      <c r="N91" s="33">
        <v>1076365.9307519905</v>
      </c>
      <c r="O91" s="32"/>
      <c r="P91" s="32">
        <v>17232634.07113079</v>
      </c>
      <c r="Q91" s="33"/>
      <c r="R91" s="33">
        <v>22693253.275961015</v>
      </c>
      <c r="S91" s="33"/>
      <c r="T91" s="32">
        <v>86769620.763476908</v>
      </c>
      <c r="U91" s="32"/>
      <c r="V91" s="33">
        <v>129836.475237837</v>
      </c>
      <c r="W91" s="33"/>
      <c r="X91" s="33">
        <v>326111.79290294368</v>
      </c>
      <c r="Y91" s="32"/>
      <c r="Z91" s="32">
        <f t="shared" si="29"/>
        <v>-7119806.4370020702</v>
      </c>
      <c r="AA91" s="32"/>
      <c r="AB91" s="32">
        <f t="shared" si="30"/>
        <v>-54581549.198783472</v>
      </c>
      <c r="AC91" s="12"/>
      <c r="AD91" s="32"/>
      <c r="AE91" s="32"/>
      <c r="AF91" s="32">
        <f>BB91/100*AF27</f>
        <v>7578154116.5910234</v>
      </c>
      <c r="AG91" s="34">
        <f t="shared" si="28"/>
        <v>1.6342449418523132E-4</v>
      </c>
      <c r="AH91" s="34">
        <f>(AF91-AF87)/AF87</f>
        <v>8.8468477732748518E-3</v>
      </c>
      <c r="AI91" s="34">
        <f t="shared" si="31"/>
        <v>-7.2024860353904468E-3</v>
      </c>
      <c r="AT91"/>
      <c r="AU91"/>
      <c r="AV91" s="31">
        <v>12811770</v>
      </c>
      <c r="AW91"/>
      <c r="AX91" s="31">
        <f t="shared" si="32"/>
        <v>-3.03918207280995E-3</v>
      </c>
      <c r="AY91" s="38">
        <v>7712.6496063407503</v>
      </c>
      <c r="AZ91" s="34">
        <f t="shared" si="33"/>
        <v>3.2123695429213395E-3</v>
      </c>
      <c r="BB91" s="31">
        <f t="shared" si="20"/>
        <v>131.86221935955564</v>
      </c>
      <c r="BC91" s="54" t="e">
        <f>(BA91-BA87)/BA87</f>
        <v>#DIV/0!</v>
      </c>
      <c r="BD91"/>
      <c r="BE91" s="34">
        <f>T100/AF100</f>
        <v>9.6327387514447416E-3</v>
      </c>
    </row>
    <row r="92" spans="1:57">
      <c r="A92" s="23">
        <f t="shared" si="34"/>
        <v>2034</v>
      </c>
      <c r="B92" s="23">
        <f t="shared" si="35"/>
        <v>1</v>
      </c>
      <c r="C92" s="24"/>
      <c r="D92" s="24">
        <v>124628136.78576592</v>
      </c>
      <c r="E92" s="24"/>
      <c r="F92" s="52">
        <v>26857579.007105298</v>
      </c>
      <c r="G92" s="53">
        <v>4204939.8949942701</v>
      </c>
      <c r="H92" s="53">
        <v>23134338.644413818</v>
      </c>
      <c r="I92" s="25">
        <v>130049.68747404963</v>
      </c>
      <c r="J92" s="24">
        <v>715495.00962104613</v>
      </c>
      <c r="K92" s="24"/>
      <c r="L92" s="52">
        <v>2673813.2359714098</v>
      </c>
      <c r="M92" s="25"/>
      <c r="N92" s="25">
        <v>1082426.7425405532</v>
      </c>
      <c r="O92" s="24"/>
      <c r="P92" s="24">
        <v>19829622.162166327</v>
      </c>
      <c r="Q92" s="25"/>
      <c r="R92" s="25">
        <v>19266486.429812446</v>
      </c>
      <c r="S92" s="25"/>
      <c r="T92" s="24">
        <v>73667080.723519787</v>
      </c>
      <c r="U92" s="24"/>
      <c r="V92" s="25">
        <v>134595.579685217</v>
      </c>
      <c r="W92" s="25"/>
      <c r="X92" s="25">
        <v>338065.29118687724</v>
      </c>
      <c r="Y92" s="24"/>
      <c r="Z92" s="24">
        <f t="shared" si="29"/>
        <v>-11212736.976119597</v>
      </c>
      <c r="AA92" s="24"/>
      <c r="AB92" s="24">
        <f t="shared" si="30"/>
        <v>-70790678.224412456</v>
      </c>
      <c r="AC92" s="12"/>
      <c r="AD92" s="24"/>
      <c r="AE92" s="24"/>
      <c r="AF92" s="24">
        <f>BB92/100*AF27</f>
        <v>7607125842.8889599</v>
      </c>
      <c r="AG92" s="26">
        <f t="shared" ref="AG92:AG119" si="36">(AF92-AF91)/AF91</f>
        <v>3.8230584720503357E-3</v>
      </c>
      <c r="AH92" s="26"/>
      <c r="AI92" s="26">
        <f t="shared" si="31"/>
        <v>-9.3058376693724142E-3</v>
      </c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26">
        <f>AVERAGE(AG92:AG95)</f>
        <v>1.9399006814962488E-3</v>
      </c>
      <c r="AU92" s="23"/>
      <c r="AV92" s="23">
        <v>12798196</v>
      </c>
      <c r="AW92" s="23"/>
      <c r="AX92" s="23">
        <f t="shared" si="32"/>
        <v>-1.0594945116873E-3</v>
      </c>
      <c r="AY92" s="30">
        <v>7750.34696683526</v>
      </c>
      <c r="AZ92" s="26">
        <f t="shared" si="33"/>
        <v>4.8877315084452661E-3</v>
      </c>
      <c r="BA92" s="23"/>
      <c r="BB92" s="23">
        <f t="shared" si="20"/>
        <v>132.36633633442153</v>
      </c>
      <c r="BC92" s="23"/>
      <c r="BD92" s="23"/>
      <c r="BE92" s="34">
        <f>T101/AF101</f>
        <v>1.1411639059961043E-2</v>
      </c>
    </row>
    <row r="93" spans="1:57">
      <c r="A93" s="31">
        <f t="shared" si="34"/>
        <v>2034</v>
      </c>
      <c r="B93" s="31">
        <f t="shared" si="35"/>
        <v>2</v>
      </c>
      <c r="C93" s="32"/>
      <c r="D93" s="32">
        <v>125234465.77598463</v>
      </c>
      <c r="E93" s="32"/>
      <c r="F93" s="33">
        <v>27031766.3154766</v>
      </c>
      <c r="G93" s="32">
        <v>4268919.7321406296</v>
      </c>
      <c r="H93" s="32">
        <v>23486336.831289291</v>
      </c>
      <c r="I93" s="33">
        <v>132028.44532394037</v>
      </c>
      <c r="J93" s="32">
        <v>726381.55148319248</v>
      </c>
      <c r="K93" s="32"/>
      <c r="L93" s="33">
        <v>2168825.6573851998</v>
      </c>
      <c r="M93" s="33"/>
      <c r="N93" s="33">
        <v>1089654.3169285581</v>
      </c>
      <c r="O93" s="32"/>
      <c r="P93" s="32">
        <v>17249003.198076133</v>
      </c>
      <c r="Q93" s="33"/>
      <c r="R93" s="33">
        <v>22678048.97461722</v>
      </c>
      <c r="S93" s="33"/>
      <c r="T93" s="32">
        <v>86711485.799506262</v>
      </c>
      <c r="U93" s="32"/>
      <c r="V93" s="33">
        <v>135554.81138497099</v>
      </c>
      <c r="W93" s="33"/>
      <c r="X93" s="33">
        <v>340474.60466248635</v>
      </c>
      <c r="Y93" s="32"/>
      <c r="Z93" s="32">
        <f t="shared" si="29"/>
        <v>-7476642.5037881657</v>
      </c>
      <c r="AA93" s="32"/>
      <c r="AB93" s="32">
        <f t="shared" si="30"/>
        <v>-55771983.174554497</v>
      </c>
      <c r="AC93" s="12"/>
      <c r="AD93" s="32"/>
      <c r="AE93" s="32"/>
      <c r="AF93" s="32">
        <f>BB93/100*AF27</f>
        <v>7613621048.0592403</v>
      </c>
      <c r="AG93" s="34">
        <f t="shared" si="36"/>
        <v>8.5383169733574057E-4</v>
      </c>
      <c r="AH93" s="34"/>
      <c r="AI93" s="34">
        <f t="shared" si="31"/>
        <v>-7.3252901375714151E-3</v>
      </c>
      <c r="AJ93" s="54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>
        <v>12877840</v>
      </c>
      <c r="AW93" s="31"/>
      <c r="AX93" s="31">
        <f t="shared" si="32"/>
        <v>6.2230645631618708E-3</v>
      </c>
      <c r="AY93" s="38">
        <v>7708.9909105874804</v>
      </c>
      <c r="AZ93" s="34">
        <f t="shared" si="33"/>
        <v>-5.3360264288486135E-3</v>
      </c>
      <c r="BA93" s="31"/>
      <c r="BB93" s="31">
        <f t="shared" ref="BB93:BB119" si="37">BB92*(1+AX93)*(1+AZ93)</f>
        <v>132.47935490804409</v>
      </c>
      <c r="BC93" s="31"/>
      <c r="BD93" s="31"/>
      <c r="BE93" s="34">
        <f>T102/AF102</f>
        <v>9.5878907769504258E-3</v>
      </c>
    </row>
    <row r="94" spans="1:57" s="23" customFormat="1">
      <c r="A94" s="31">
        <f t="shared" si="34"/>
        <v>2034</v>
      </c>
      <c r="B94" s="31">
        <f t="shared" si="35"/>
        <v>3</v>
      </c>
      <c r="C94" s="32"/>
      <c r="D94" s="32">
        <v>125255680.60638057</v>
      </c>
      <c r="E94" s="32"/>
      <c r="F94" s="33">
        <v>27111825.606964901</v>
      </c>
      <c r="G94" s="32">
        <v>4345122.97707975</v>
      </c>
      <c r="H94" s="32">
        <v>23905584.601352181</v>
      </c>
      <c r="I94" s="33">
        <v>134385.24671380967</v>
      </c>
      <c r="J94" s="32">
        <v>739347.97736142389</v>
      </c>
      <c r="K94" s="32"/>
      <c r="L94" s="33">
        <v>2184146.28274879</v>
      </c>
      <c r="M94" s="33"/>
      <c r="N94" s="33">
        <v>1091057.8412560895</v>
      </c>
      <c r="O94" s="32"/>
      <c r="P94" s="32">
        <v>17336223.772662446</v>
      </c>
      <c r="Q94" s="33"/>
      <c r="R94" s="33">
        <v>19146574.154409371</v>
      </c>
      <c r="S94" s="33"/>
      <c r="T94" s="32">
        <v>73208585.745515376</v>
      </c>
      <c r="U94" s="32"/>
      <c r="V94" s="33">
        <v>137466.47358004199</v>
      </c>
      <c r="W94" s="33"/>
      <c r="X94" s="33">
        <v>345276.14894900058</v>
      </c>
      <c r="Y94" s="32"/>
      <c r="Z94" s="32">
        <f t="shared" si="29"/>
        <v>-11102989.102980366</v>
      </c>
      <c r="AA94" s="32"/>
      <c r="AB94" s="32">
        <f t="shared" si="30"/>
        <v>-69383318.633527637</v>
      </c>
      <c r="AC94" s="12"/>
      <c r="AD94" s="32"/>
      <c r="AE94" s="32"/>
      <c r="AF94" s="32">
        <f>BB94/100*AF27</f>
        <v>7602891589.2232656</v>
      </c>
      <c r="AG94" s="34">
        <f t="shared" si="36"/>
        <v>-1.409245189410852E-3</v>
      </c>
      <c r="AH94" s="34"/>
      <c r="AI94" s="34">
        <f t="shared" si="31"/>
        <v>-9.1259118743551686E-3</v>
      </c>
      <c r="AT94" s="32"/>
      <c r="AU94"/>
      <c r="AV94" s="31">
        <v>12808432</v>
      </c>
      <c r="AW94"/>
      <c r="AX94" s="31">
        <f t="shared" si="32"/>
        <v>-5.3897237424909766E-3</v>
      </c>
      <c r="AY94" s="38">
        <v>7739.8426660116702</v>
      </c>
      <c r="AZ94" s="34">
        <f t="shared" si="33"/>
        <v>4.0020484888389505E-3</v>
      </c>
      <c r="BA94" s="31"/>
      <c r="BB94" s="31">
        <f t="shared" si="37"/>
        <v>132.29265901444367</v>
      </c>
      <c r="BC94" s="31"/>
      <c r="BD94"/>
      <c r="BE94" s="26">
        <f>T103/AF103</f>
        <v>1.1379452919584226E-2</v>
      </c>
    </row>
    <row r="95" spans="1:57" s="31" customFormat="1">
      <c r="A95" s="31">
        <f t="shared" si="34"/>
        <v>2034</v>
      </c>
      <c r="B95" s="31">
        <f t="shared" si="35"/>
        <v>4</v>
      </c>
      <c r="C95" s="32"/>
      <c r="D95" s="32">
        <v>125537884.43602678</v>
      </c>
      <c r="E95" s="32"/>
      <c r="F95" s="33">
        <v>27207571.6331737</v>
      </c>
      <c r="G95" s="32">
        <v>4389575.1167401196</v>
      </c>
      <c r="H95" s="32">
        <v>24150147.158261966</v>
      </c>
      <c r="I95" s="33">
        <v>135760.05515691079</v>
      </c>
      <c r="J95" s="32">
        <v>746911.76778129721</v>
      </c>
      <c r="K95" s="32"/>
      <c r="L95" s="33">
        <v>2050932.8350084</v>
      </c>
      <c r="M95" s="33"/>
      <c r="N95" s="33">
        <v>1095430.3946472853</v>
      </c>
      <c r="O95" s="32"/>
      <c r="P95" s="32">
        <v>16669035.057714012</v>
      </c>
      <c r="Q95" s="33"/>
      <c r="R95" s="33">
        <v>22756519.403526947</v>
      </c>
      <c r="S95" s="33"/>
      <c r="T95" s="32">
        <v>87011524.285608068</v>
      </c>
      <c r="U95" s="32"/>
      <c r="V95" s="33">
        <v>141531.238414361</v>
      </c>
      <c r="W95" s="33"/>
      <c r="X95" s="33">
        <v>355485.66630859004</v>
      </c>
      <c r="Y95" s="32"/>
      <c r="Z95" s="32">
        <f t="shared" si="29"/>
        <v>-7455884.2208880782</v>
      </c>
      <c r="AA95" s="32"/>
      <c r="AB95" s="32">
        <f t="shared" si="30"/>
        <v>-55195395.208132729</v>
      </c>
      <c r="AC95" s="12"/>
      <c r="AD95" s="32"/>
      <c r="AE95" s="32"/>
      <c r="AF95" s="32">
        <f>BB95/100*AF27</f>
        <v>7637043456.9895496</v>
      </c>
      <c r="AG95" s="34">
        <f t="shared" si="36"/>
        <v>4.4919577460097717E-3</v>
      </c>
      <c r="AH95" s="34">
        <f>(AF95-AF91)/AF91</f>
        <v>7.7709346487950717E-3</v>
      </c>
      <c r="AI95" s="34">
        <f t="shared" si="31"/>
        <v>-7.2273250137940464E-3</v>
      </c>
      <c r="AT95"/>
      <c r="AU95"/>
      <c r="AV95" s="31">
        <v>12824717</v>
      </c>
      <c r="AW95"/>
      <c r="AX95" s="31">
        <f t="shared" si="32"/>
        <v>1.2714280717577295E-3</v>
      </c>
      <c r="AY95" s="38">
        <v>7764.7374071189197</v>
      </c>
      <c r="AZ95" s="34">
        <f t="shared" si="33"/>
        <v>3.2164402018882029E-3</v>
      </c>
      <c r="BB95" s="31">
        <f t="shared" si="37"/>
        <v>132.88691204884381</v>
      </c>
      <c r="BC95" s="54" t="e">
        <f>(BA95-BA91)/BA91</f>
        <v>#DIV/0!</v>
      </c>
      <c r="BD95"/>
      <c r="BE95" s="34">
        <f>T104/AF104</f>
        <v>9.5911533252978215E-3</v>
      </c>
    </row>
    <row r="96" spans="1:57">
      <c r="A96" s="23">
        <f t="shared" si="34"/>
        <v>2035</v>
      </c>
      <c r="B96" s="23">
        <f t="shared" si="35"/>
        <v>1</v>
      </c>
      <c r="C96" s="24"/>
      <c r="D96" s="24">
        <v>125816419.25190891</v>
      </c>
      <c r="E96" s="24"/>
      <c r="F96" s="52">
        <v>27344371.959034</v>
      </c>
      <c r="G96" s="53">
        <v>4475748.4427345498</v>
      </c>
      <c r="H96" s="53">
        <v>24624247.372641686</v>
      </c>
      <c r="I96" s="25">
        <v>138425.20956911054</v>
      </c>
      <c r="J96" s="24">
        <v>761574.66100954078</v>
      </c>
      <c r="K96" s="24"/>
      <c r="L96" s="52">
        <v>2590162.7166661201</v>
      </c>
      <c r="M96" s="25"/>
      <c r="N96" s="25">
        <v>1099878.2089107931</v>
      </c>
      <c r="O96" s="24"/>
      <c r="P96" s="24">
        <v>19491572.038787384</v>
      </c>
      <c r="Q96" s="25"/>
      <c r="R96" s="25">
        <v>19269093.142050926</v>
      </c>
      <c r="S96" s="25"/>
      <c r="T96" s="24">
        <v>73677047.713691801</v>
      </c>
      <c r="U96" s="24"/>
      <c r="V96" s="25">
        <v>144198.18074739599</v>
      </c>
      <c r="W96" s="25"/>
      <c r="X96" s="25">
        <v>362184.25654836383</v>
      </c>
      <c r="Y96" s="24"/>
      <c r="Z96" s="24">
        <f t="shared" si="29"/>
        <v>-11621121.561812591</v>
      </c>
      <c r="AA96" s="24"/>
      <c r="AB96" s="24">
        <f t="shared" si="30"/>
        <v>-71630943.577004492</v>
      </c>
      <c r="AC96" s="12"/>
      <c r="AD96" s="24"/>
      <c r="AE96" s="24"/>
      <c r="AF96" s="24">
        <f>BB96/100*AF27</f>
        <v>7678484003.0715895</v>
      </c>
      <c r="AG96" s="26">
        <f t="shared" si="36"/>
        <v>5.4262551097719307E-3</v>
      </c>
      <c r="AH96" s="26"/>
      <c r="AI96" s="26">
        <f t="shared" si="31"/>
        <v>-9.3287872382556616E-3</v>
      </c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26">
        <f>AVERAGE(AG96:AG99)</f>
        <v>2.4997861668805224E-3</v>
      </c>
      <c r="AU96" s="23"/>
      <c r="AV96" s="23">
        <v>12868914</v>
      </c>
      <c r="AW96" s="23"/>
      <c r="AX96" s="23">
        <f t="shared" si="32"/>
        <v>3.4462358896496506E-3</v>
      </c>
      <c r="AY96" s="30">
        <v>7780.0589348255498</v>
      </c>
      <c r="AZ96" s="26">
        <f t="shared" si="33"/>
        <v>1.9732190418420281E-3</v>
      </c>
      <c r="BA96" s="23"/>
      <c r="BB96" s="23">
        <f t="shared" si="37"/>
        <v>133.60799033437067</v>
      </c>
      <c r="BC96" s="23"/>
      <c r="BD96" s="23"/>
      <c r="BE96" s="34">
        <f>T105/AF105</f>
        <v>1.1403004646662381E-2</v>
      </c>
    </row>
    <row r="97" spans="1:57">
      <c r="A97" s="31">
        <f t="shared" si="34"/>
        <v>2035</v>
      </c>
      <c r="B97" s="31">
        <f t="shared" si="35"/>
        <v>2</v>
      </c>
      <c r="C97" s="32"/>
      <c r="D97" s="32">
        <v>125904442.58424711</v>
      </c>
      <c r="E97" s="32"/>
      <c r="F97" s="33">
        <v>27453455.8153033</v>
      </c>
      <c r="G97" s="32">
        <v>4568833.0163993901</v>
      </c>
      <c r="H97" s="32">
        <v>25136371.232556272</v>
      </c>
      <c r="I97" s="33">
        <v>141304.11390925013</v>
      </c>
      <c r="J97" s="32">
        <v>777413.54327488469</v>
      </c>
      <c r="K97" s="32"/>
      <c r="L97" s="33">
        <v>2056955.2705878899</v>
      </c>
      <c r="M97" s="33"/>
      <c r="N97" s="33">
        <v>1102572.7482524514</v>
      </c>
      <c r="O97" s="32"/>
      <c r="P97" s="32">
        <v>16739580.62676606</v>
      </c>
      <c r="Q97" s="33"/>
      <c r="R97" s="33">
        <v>23029048.811555643</v>
      </c>
      <c r="S97" s="33"/>
      <c r="T97" s="32">
        <v>88053564.097792879</v>
      </c>
      <c r="U97" s="32"/>
      <c r="V97" s="33">
        <v>143769.613133509</v>
      </c>
      <c r="W97" s="33"/>
      <c r="X97" s="33">
        <v>361107.81826175132</v>
      </c>
      <c r="Y97" s="32"/>
      <c r="Z97" s="32">
        <f t="shared" si="29"/>
        <v>-7440165.409454491</v>
      </c>
      <c r="AA97" s="32"/>
      <c r="AB97" s="32">
        <f t="shared" si="30"/>
        <v>-54590459.113220289</v>
      </c>
      <c r="AC97" s="12"/>
      <c r="AD97" s="32"/>
      <c r="AE97" s="32"/>
      <c r="AF97" s="32">
        <f>BB97/100*AF27</f>
        <v>7716829664.8759451</v>
      </c>
      <c r="AG97" s="34">
        <f t="shared" si="36"/>
        <v>4.9939104892341218E-3</v>
      </c>
      <c r="AH97" s="34"/>
      <c r="AI97" s="34">
        <f t="shared" si="31"/>
        <v>-7.0742081248333323E-3</v>
      </c>
      <c r="AJ97" s="54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>
        <v>12911027</v>
      </c>
      <c r="AW97" s="31"/>
      <c r="AX97" s="31">
        <f t="shared" si="32"/>
        <v>3.2724595097923569E-3</v>
      </c>
      <c r="AY97" s="38">
        <v>7793.40823983888</v>
      </c>
      <c r="AZ97" s="34">
        <f t="shared" si="33"/>
        <v>1.7158359756858992E-3</v>
      </c>
      <c r="BA97" s="31"/>
      <c r="BB97" s="31">
        <f t="shared" si="37"/>
        <v>134.27521667874697</v>
      </c>
      <c r="BC97" s="31"/>
      <c r="BD97" s="31"/>
      <c r="BE97" s="34">
        <f>T106/AF106</f>
        <v>9.6525451944062621E-3</v>
      </c>
    </row>
    <row r="98" spans="1:57" s="23" customFormat="1">
      <c r="A98" s="31">
        <f t="shared" si="34"/>
        <v>2035</v>
      </c>
      <c r="B98" s="31">
        <f t="shared" si="35"/>
        <v>3</v>
      </c>
      <c r="C98" s="32"/>
      <c r="D98" s="32">
        <v>126034202.34581232</v>
      </c>
      <c r="E98" s="32"/>
      <c r="F98" s="33">
        <v>27550912.659858</v>
      </c>
      <c r="G98" s="32">
        <v>4642704.4882941199</v>
      </c>
      <c r="H98" s="32">
        <v>25542790.275313195</v>
      </c>
      <c r="I98" s="33">
        <v>143588.79860702995</v>
      </c>
      <c r="J98" s="32">
        <v>789983.20439110405</v>
      </c>
      <c r="K98" s="32"/>
      <c r="L98" s="33">
        <v>2081495.4383675</v>
      </c>
      <c r="M98" s="33"/>
      <c r="N98" s="33">
        <v>1105392.5135921724</v>
      </c>
      <c r="O98" s="32"/>
      <c r="P98" s="32">
        <v>16882433.190967374</v>
      </c>
      <c r="Q98" s="33"/>
      <c r="R98" s="33">
        <v>19375688.057195354</v>
      </c>
      <c r="S98" s="33"/>
      <c r="T98" s="32">
        <v>74084622.610509023</v>
      </c>
      <c r="U98" s="32"/>
      <c r="V98" s="33">
        <v>141283.21397678199</v>
      </c>
      <c r="W98" s="33"/>
      <c r="X98" s="33">
        <v>354862.70042882115</v>
      </c>
      <c r="Y98" s="32"/>
      <c r="Z98" s="32">
        <f t="shared" si="29"/>
        <v>-11220829.340645537</v>
      </c>
      <c r="AA98" s="32"/>
      <c r="AB98" s="32">
        <f t="shared" si="30"/>
        <v>-68832012.926270664</v>
      </c>
      <c r="AC98" s="12"/>
      <c r="AD98" s="32"/>
      <c r="AE98" s="32"/>
      <c r="AF98" s="32">
        <f>BB98/100*AF27</f>
        <v>7694003511.3447409</v>
      </c>
      <c r="AG98" s="34">
        <f t="shared" si="36"/>
        <v>-2.9579703741680523E-3</v>
      </c>
      <c r="AH98" s="34"/>
      <c r="AI98" s="34">
        <f t="shared" si="31"/>
        <v>-8.946189435029301E-3</v>
      </c>
      <c r="AT98" s="32"/>
      <c r="AU98"/>
      <c r="AV98" s="31">
        <v>12851463</v>
      </c>
      <c r="AW98"/>
      <c r="AX98" s="31">
        <f t="shared" si="32"/>
        <v>-4.6134207604089121E-3</v>
      </c>
      <c r="AY98" s="38">
        <v>7806.3696368979299</v>
      </c>
      <c r="AZ98" s="34">
        <f t="shared" si="33"/>
        <v>1.663123072751781E-3</v>
      </c>
      <c r="BA98" s="31"/>
      <c r="BB98" s="31">
        <f t="shared" si="37"/>
        <v>133.87803456582625</v>
      </c>
      <c r="BC98" s="31"/>
      <c r="BD98"/>
      <c r="BE98" s="26">
        <f>T107/AF107</f>
        <v>1.1438728362515549E-2</v>
      </c>
    </row>
    <row r="99" spans="1:57" s="31" customFormat="1">
      <c r="A99" s="31">
        <f t="shared" si="34"/>
        <v>2035</v>
      </c>
      <c r="B99" s="31">
        <f t="shared" si="35"/>
        <v>4</v>
      </c>
      <c r="C99" s="32"/>
      <c r="D99" s="32">
        <v>126579388.12466438</v>
      </c>
      <c r="E99" s="32"/>
      <c r="F99" s="33">
        <v>27739499.1141418</v>
      </c>
      <c r="G99" s="32">
        <v>4732196.9737848202</v>
      </c>
      <c r="H99" s="32">
        <v>26035151.525931019</v>
      </c>
      <c r="I99" s="33">
        <v>146356.60743664019</v>
      </c>
      <c r="J99" s="32">
        <v>805210.87193599029</v>
      </c>
      <c r="K99" s="32"/>
      <c r="L99" s="33">
        <v>1995157.6113104799</v>
      </c>
      <c r="M99" s="33"/>
      <c r="N99" s="33">
        <v>1112277.121730458</v>
      </c>
      <c r="O99" s="32"/>
      <c r="P99" s="32">
        <v>16472302.878624782</v>
      </c>
      <c r="Q99" s="33"/>
      <c r="R99" s="33">
        <v>22994670.701347496</v>
      </c>
      <c r="S99" s="33"/>
      <c r="T99" s="32">
        <v>87922116.413802788</v>
      </c>
      <c r="U99" s="32"/>
      <c r="V99" s="33">
        <v>141336.04907343199</v>
      </c>
      <c r="W99" s="33"/>
      <c r="X99" s="33">
        <v>354995.4069588249</v>
      </c>
      <c r="Y99" s="32"/>
      <c r="Z99" s="32">
        <f t="shared" si="29"/>
        <v>-7710927.0967618078</v>
      </c>
      <c r="AA99" s="32"/>
      <c r="AB99" s="32">
        <f t="shared" si="30"/>
        <v>-55129574.589486375</v>
      </c>
      <c r="AC99" s="12"/>
      <c r="AD99" s="32"/>
      <c r="AE99" s="32"/>
      <c r="AF99" s="32">
        <f>BB99/100*AF27</f>
        <v>7713522809.2648563</v>
      </c>
      <c r="AG99" s="34">
        <f t="shared" si="36"/>
        <v>2.5369494426840901E-3</v>
      </c>
      <c r="AH99" s="34">
        <f>(AF99-AF95)/AF95</f>
        <v>1.0014261763210412E-2</v>
      </c>
      <c r="AI99" s="34">
        <f t="shared" si="31"/>
        <v>-7.1471331520883315E-3</v>
      </c>
      <c r="AT99"/>
      <c r="AU99"/>
      <c r="AV99" s="31">
        <v>12870774</v>
      </c>
      <c r="AW99"/>
      <c r="AX99" s="31">
        <f t="shared" si="32"/>
        <v>1.5026304787244846E-3</v>
      </c>
      <c r="AY99" s="38">
        <v>7814.4317986031501</v>
      </c>
      <c r="AZ99" s="34">
        <f t="shared" si="33"/>
        <v>1.0327670966428797E-3</v>
      </c>
      <c r="BB99" s="31">
        <f t="shared" si="37"/>
        <v>134.21767637100567</v>
      </c>
      <c r="BC99" s="54" t="e">
        <f>(BA99-BA95)/BA95</f>
        <v>#DIV/0!</v>
      </c>
      <c r="BD99"/>
      <c r="BE99" s="34">
        <f>T108/AF108</f>
        <v>9.6122119306891289E-3</v>
      </c>
    </row>
    <row r="100" spans="1:57">
      <c r="A100" s="23">
        <f t="shared" si="34"/>
        <v>2036</v>
      </c>
      <c r="B100" s="23">
        <f t="shared" si="35"/>
        <v>1</v>
      </c>
      <c r="C100" s="24"/>
      <c r="D100" s="24">
        <v>126455240.55218038</v>
      </c>
      <c r="E100" s="24"/>
      <c r="F100" s="52">
        <v>27809581.634857301</v>
      </c>
      <c r="G100" s="53">
        <v>4824844.7853620397</v>
      </c>
      <c r="H100" s="53">
        <v>26544872.449705165</v>
      </c>
      <c r="I100" s="25">
        <v>149222.00367099047</v>
      </c>
      <c r="J100" s="24">
        <v>820975.43658881704</v>
      </c>
      <c r="K100" s="24"/>
      <c r="L100" s="52">
        <v>2504628.5127397198</v>
      </c>
      <c r="M100" s="25"/>
      <c r="N100" s="25">
        <v>1112320.7738861106</v>
      </c>
      <c r="O100" s="24"/>
      <c r="P100" s="24">
        <v>19116189.969344813</v>
      </c>
      <c r="Q100" s="25"/>
      <c r="R100" s="25">
        <v>19460250.584654365</v>
      </c>
      <c r="S100" s="25"/>
      <c r="T100" s="24">
        <v>74407954.763426572</v>
      </c>
      <c r="U100" s="24"/>
      <c r="V100" s="25">
        <v>138370.60831090901</v>
      </c>
      <c r="W100" s="25"/>
      <c r="X100" s="25">
        <v>347547.07472366252</v>
      </c>
      <c r="Y100" s="24"/>
      <c r="Z100" s="24">
        <f t="shared" si="29"/>
        <v>-11827909.728517858</v>
      </c>
      <c r="AA100" s="24"/>
      <c r="AB100" s="24">
        <f t="shared" si="30"/>
        <v>-71163475.758098617</v>
      </c>
      <c r="AC100" s="12"/>
      <c r="AD100" s="24"/>
      <c r="AE100" s="24"/>
      <c r="AF100" s="24">
        <f>BB100/100*AF27</f>
        <v>7724485910.3301945</v>
      </c>
      <c r="AG100" s="26">
        <f t="shared" si="36"/>
        <v>1.4212832886382535E-3</v>
      </c>
      <c r="AH100" s="26"/>
      <c r="AI100" s="26">
        <f t="shared" si="31"/>
        <v>-9.2127135170159986E-3</v>
      </c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26">
        <f>AVERAGE(AG100:AG103)</f>
        <v>2.0555599336372883E-3</v>
      </c>
      <c r="AU100" s="23"/>
      <c r="AV100" s="23">
        <v>12893964</v>
      </c>
      <c r="AW100" s="23"/>
      <c r="AX100" s="23">
        <f t="shared" si="32"/>
        <v>1.8017564444842244E-3</v>
      </c>
      <c r="AY100" s="30">
        <v>7811.46396439001</v>
      </c>
      <c r="AZ100" s="26">
        <f t="shared" si="33"/>
        <v>-3.7978886880433586E-4</v>
      </c>
      <c r="BA100" s="23"/>
      <c r="BB100" s="23">
        <f t="shared" si="37"/>
        <v>134.40843771147163</v>
      </c>
      <c r="BC100" s="23"/>
      <c r="BD100" s="23"/>
      <c r="BE100" s="34">
        <f>T109/AF109</f>
        <v>1.1443096507460273E-2</v>
      </c>
    </row>
    <row r="101" spans="1:57">
      <c r="A101" s="31">
        <f t="shared" si="34"/>
        <v>2036</v>
      </c>
      <c r="B101" s="31">
        <f t="shared" si="35"/>
        <v>2</v>
      </c>
      <c r="C101" s="32"/>
      <c r="D101" s="32">
        <v>126238663.8764095</v>
      </c>
      <c r="E101" s="32"/>
      <c r="F101" s="33">
        <v>27850240.690559801</v>
      </c>
      <c r="G101" s="32">
        <v>4904869.2155527398</v>
      </c>
      <c r="H101" s="32">
        <v>26985143.253590323</v>
      </c>
      <c r="I101" s="33">
        <v>151696.98604802042</v>
      </c>
      <c r="J101" s="32">
        <v>834592.05938937794</v>
      </c>
      <c r="K101" s="32"/>
      <c r="L101" s="33">
        <v>1982987.65607235</v>
      </c>
      <c r="M101" s="33"/>
      <c r="N101" s="33">
        <v>1111251.2324306779</v>
      </c>
      <c r="O101" s="32"/>
      <c r="P101" s="32">
        <v>16403508.782799482</v>
      </c>
      <c r="Q101" s="33"/>
      <c r="R101" s="33">
        <v>23125863.176823832</v>
      </c>
      <c r="S101" s="33"/>
      <c r="T101" s="32">
        <v>88423742.214461431</v>
      </c>
      <c r="U101" s="32"/>
      <c r="V101" s="33">
        <v>142554.6723571</v>
      </c>
      <c r="W101" s="33"/>
      <c r="X101" s="33">
        <v>358056.23730855726</v>
      </c>
      <c r="Y101" s="32"/>
      <c r="Z101" s="32">
        <f t="shared" si="29"/>
        <v>-7676061.7298818938</v>
      </c>
      <c r="AA101" s="32"/>
      <c r="AB101" s="32">
        <f t="shared" si="30"/>
        <v>-54218430.444747552</v>
      </c>
      <c r="AC101" s="12"/>
      <c r="AD101" s="32"/>
      <c r="AE101" s="32"/>
      <c r="AF101" s="32">
        <f>BB101/100*AF27</f>
        <v>7748557569.1493435</v>
      </c>
      <c r="AG101" s="34">
        <f t="shared" si="36"/>
        <v>3.1162797238010677E-3</v>
      </c>
      <c r="AH101" s="34"/>
      <c r="AI101" s="34">
        <f t="shared" si="31"/>
        <v>-6.9972288339982987E-3</v>
      </c>
      <c r="AJ101" s="54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>
        <v>12915388</v>
      </c>
      <c r="AW101" s="31"/>
      <c r="AX101" s="31">
        <f t="shared" si="32"/>
        <v>1.6615526458736817E-3</v>
      </c>
      <c r="AY101" s="38">
        <v>7822.8086627237299</v>
      </c>
      <c r="AZ101" s="34">
        <f t="shared" si="33"/>
        <v>1.4523139817884008E-3</v>
      </c>
      <c r="BA101" s="31"/>
      <c r="BB101" s="31">
        <f t="shared" si="37"/>
        <v>134.82729200061968</v>
      </c>
      <c r="BC101" s="31"/>
      <c r="BD101" s="31"/>
      <c r="BE101" s="34">
        <f>T110/AF110</f>
        <v>9.5893422539578017E-3</v>
      </c>
    </row>
    <row r="102" spans="1:57" s="23" customFormat="1">
      <c r="A102" s="31">
        <f t="shared" si="34"/>
        <v>2036</v>
      </c>
      <c r="B102" s="31">
        <f t="shared" si="35"/>
        <v>3</v>
      </c>
      <c r="C102" s="32"/>
      <c r="D102" s="32">
        <v>126862588.45845334</v>
      </c>
      <c r="E102" s="32"/>
      <c r="F102" s="33">
        <v>28080014.881450798</v>
      </c>
      <c r="G102" s="32">
        <v>5021237.7281216001</v>
      </c>
      <c r="H102" s="32">
        <v>27625368.475482207</v>
      </c>
      <c r="I102" s="33">
        <v>155296.01220995001</v>
      </c>
      <c r="J102" s="32">
        <v>854392.83944792324</v>
      </c>
      <c r="K102" s="32"/>
      <c r="L102" s="33">
        <v>2022839.62231712</v>
      </c>
      <c r="M102" s="33"/>
      <c r="N102" s="33">
        <v>1119059.7307230532</v>
      </c>
      <c r="O102" s="32"/>
      <c r="P102" s="32">
        <v>16653260.878817059</v>
      </c>
      <c r="Q102" s="33"/>
      <c r="R102" s="33">
        <v>19544036.055073731</v>
      </c>
      <c r="S102" s="33"/>
      <c r="T102" s="32">
        <v>74728315.771404162</v>
      </c>
      <c r="U102" s="32"/>
      <c r="V102" s="33">
        <v>146755.32180709799</v>
      </c>
      <c r="W102" s="33"/>
      <c r="X102" s="33">
        <v>368607.0576461106</v>
      </c>
      <c r="Y102" s="32"/>
      <c r="Z102" s="32">
        <f t="shared" si="29"/>
        <v>-11531122.857610144</v>
      </c>
      <c r="AA102" s="32"/>
      <c r="AB102" s="32">
        <f t="shared" si="30"/>
        <v>-68787533.565866232</v>
      </c>
      <c r="AC102" s="12"/>
      <c r="AD102" s="32"/>
      <c r="AE102" s="32"/>
      <c r="AF102" s="32">
        <f>BB102/100*AF27</f>
        <v>7794030773.8020182</v>
      </c>
      <c r="AG102" s="34">
        <f t="shared" si="36"/>
        <v>5.8686025427138744E-3</v>
      </c>
      <c r="AH102" s="34"/>
      <c r="AI102" s="34">
        <f t="shared" si="31"/>
        <v>-8.8256687152276775E-3</v>
      </c>
      <c r="AT102" s="32"/>
      <c r="AU102"/>
      <c r="AV102" s="31">
        <v>12973858</v>
      </c>
      <c r="AW102"/>
      <c r="AX102" s="31">
        <f t="shared" si="32"/>
        <v>4.5271578368377315E-3</v>
      </c>
      <c r="AY102" s="38">
        <v>7833.2552347091896</v>
      </c>
      <c r="AZ102" s="34">
        <f t="shared" si="33"/>
        <v>1.3353991431796664E-3</v>
      </c>
      <c r="BA102" s="31"/>
      <c r="BB102" s="31">
        <f t="shared" si="37"/>
        <v>135.61853978928173</v>
      </c>
      <c r="BC102" s="31"/>
      <c r="BD102"/>
      <c r="BE102" s="26">
        <f>T111/AF111</f>
        <v>1.1434716364582561E-2</v>
      </c>
    </row>
    <row r="103" spans="1:57" s="31" customFormat="1">
      <c r="A103" s="31">
        <f t="shared" si="34"/>
        <v>2036</v>
      </c>
      <c r="B103" s="31">
        <f t="shared" si="35"/>
        <v>4</v>
      </c>
      <c r="C103" s="32"/>
      <c r="D103" s="32">
        <v>126782725.93803357</v>
      </c>
      <c r="E103" s="32"/>
      <c r="F103" s="33">
        <v>28181095.677828901</v>
      </c>
      <c r="G103" s="32">
        <v>5136834.4829366198</v>
      </c>
      <c r="H103" s="32">
        <v>28261347.71391781</v>
      </c>
      <c r="I103" s="33">
        <v>158871.1695753606</v>
      </c>
      <c r="J103" s="32">
        <v>874062.30043045455</v>
      </c>
      <c r="K103" s="32"/>
      <c r="L103" s="33">
        <v>2027692.1494592</v>
      </c>
      <c r="M103" s="33"/>
      <c r="N103" s="33">
        <v>1119680.0137599409</v>
      </c>
      <c r="O103" s="32"/>
      <c r="P103" s="32">
        <v>16681853.279481128</v>
      </c>
      <c r="Q103" s="33"/>
      <c r="R103" s="33">
        <v>23145312.900463369</v>
      </c>
      <c r="S103" s="33"/>
      <c r="T103" s="32">
        <v>88498109.91853781</v>
      </c>
      <c r="U103" s="32"/>
      <c r="V103" s="33">
        <v>146006.397215898</v>
      </c>
      <c r="W103" s="33"/>
      <c r="X103" s="33">
        <v>366725.97499396728</v>
      </c>
      <c r="Y103" s="32"/>
      <c r="Z103" s="32">
        <f t="shared" si="29"/>
        <v>-8037148.5433687717</v>
      </c>
      <c r="AA103" s="32"/>
      <c r="AB103" s="32">
        <f t="shared" si="30"/>
        <v>-54966469.298976883</v>
      </c>
      <c r="AC103" s="12"/>
      <c r="AD103" s="32"/>
      <c r="AE103" s="32"/>
      <c r="AF103" s="32">
        <f>BB103/100*AF27</f>
        <v>7777009188.7485294</v>
      </c>
      <c r="AG103" s="34">
        <f t="shared" si="36"/>
        <v>-2.1839258206040424E-3</v>
      </c>
      <c r="AH103" s="34">
        <f>(AF103-AF99)/AF99</f>
        <v>8.2305298180253544E-3</v>
      </c>
      <c r="AI103" s="34">
        <f t="shared" si="31"/>
        <v>-7.0678159128962081E-3</v>
      </c>
      <c r="AT103"/>
      <c r="AU103"/>
      <c r="AV103" s="31">
        <v>12936781</v>
      </c>
      <c r="AW103"/>
      <c r="AX103" s="31">
        <f t="shared" si="32"/>
        <v>-2.8578237868797391E-3</v>
      </c>
      <c r="AY103" s="38">
        <v>7838.5491786400698</v>
      </c>
      <c r="AZ103" s="34">
        <f t="shared" si="33"/>
        <v>6.7582936751795636E-4</v>
      </c>
      <c r="BB103" s="31">
        <f t="shared" si="37"/>
        <v>135.32235895848331</v>
      </c>
      <c r="BC103" s="54" t="e">
        <f>(BA103-BA99)/BA99</f>
        <v>#DIV/0!</v>
      </c>
      <c r="BD103"/>
      <c r="BE103" s="34">
        <f>T112/AF112</f>
        <v>9.66466406599387E-3</v>
      </c>
    </row>
    <row r="104" spans="1:57">
      <c r="A104" s="23">
        <f t="shared" si="34"/>
        <v>2037</v>
      </c>
      <c r="B104" s="23">
        <f t="shared" si="35"/>
        <v>1</v>
      </c>
      <c r="C104" s="24"/>
      <c r="D104" s="24">
        <v>127066009.42804374</v>
      </c>
      <c r="E104" s="24"/>
      <c r="F104" s="52">
        <v>28356511.934734698</v>
      </c>
      <c r="G104" s="53">
        <v>5260760.6122426596</v>
      </c>
      <c r="H104" s="53">
        <v>28943152.713240221</v>
      </c>
      <c r="I104" s="25">
        <v>162703.9364611106</v>
      </c>
      <c r="J104" s="24">
        <v>895149.05298679671</v>
      </c>
      <c r="K104" s="24"/>
      <c r="L104" s="52">
        <v>2564332.1249537799</v>
      </c>
      <c r="M104" s="25"/>
      <c r="N104" s="25">
        <v>1123577.5411527865</v>
      </c>
      <c r="O104" s="24"/>
      <c r="P104" s="24">
        <v>19487923.709160563</v>
      </c>
      <c r="Q104" s="25"/>
      <c r="R104" s="25">
        <v>19570185.002773151</v>
      </c>
      <c r="S104" s="25"/>
      <c r="T104" s="24">
        <v>74828298.539306656</v>
      </c>
      <c r="U104" s="24"/>
      <c r="V104" s="25">
        <v>145780.14840035501</v>
      </c>
      <c r="W104" s="25"/>
      <c r="X104" s="25">
        <v>366157.7031986668</v>
      </c>
      <c r="Y104" s="24"/>
      <c r="Z104" s="24">
        <f t="shared" si="29"/>
        <v>-12328456.449667759</v>
      </c>
      <c r="AA104" s="24"/>
      <c r="AB104" s="24">
        <f t="shared" si="30"/>
        <v>-71725634.597897649</v>
      </c>
      <c r="AC104" s="12"/>
      <c r="AD104" s="24"/>
      <c r="AE104" s="24"/>
      <c r="AF104" s="24">
        <f>BB104/100*AF27</f>
        <v>7801804016.8264236</v>
      </c>
      <c r="AG104" s="26">
        <f t="shared" si="36"/>
        <v>3.1882215227116346E-3</v>
      </c>
      <c r="AH104" s="26"/>
      <c r="AI104" s="26">
        <f t="shared" si="31"/>
        <v>-9.193467875276598E-3</v>
      </c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26">
        <f>AVERAGE(AG104:AG107)</f>
        <v>1.7989687362914605E-3</v>
      </c>
      <c r="AU104" s="23"/>
      <c r="AV104" s="23">
        <v>12976764</v>
      </c>
      <c r="AW104" s="23"/>
      <c r="AX104" s="23">
        <f t="shared" si="32"/>
        <v>3.0906451921849801E-3</v>
      </c>
      <c r="AY104" s="30">
        <v>7839.3116788878497</v>
      </c>
      <c r="AZ104" s="26">
        <f t="shared" si="33"/>
        <v>9.7275685895755821E-5</v>
      </c>
      <c r="BA104" s="23"/>
      <c r="BB104" s="23">
        <f t="shared" si="37"/>
        <v>135.75379661581886</v>
      </c>
      <c r="BC104" s="23"/>
      <c r="BD104" s="23"/>
      <c r="BE104" s="34">
        <f>T113/AF113</f>
        <v>1.1457006313069902E-2</v>
      </c>
    </row>
    <row r="105" spans="1:57">
      <c r="A105" s="31">
        <f t="shared" si="34"/>
        <v>2037</v>
      </c>
      <c r="B105" s="31">
        <f t="shared" si="35"/>
        <v>2</v>
      </c>
      <c r="C105" s="32"/>
      <c r="D105" s="32">
        <v>127471390.28327642</v>
      </c>
      <c r="E105" s="32"/>
      <c r="F105" s="33">
        <v>28506482.7705472</v>
      </c>
      <c r="G105" s="32">
        <v>5337048.6790322196</v>
      </c>
      <c r="H105" s="32">
        <v>29362867.148097735</v>
      </c>
      <c r="I105" s="33">
        <v>165063.36120718997</v>
      </c>
      <c r="J105" s="32">
        <v>908129.91179688077</v>
      </c>
      <c r="K105" s="32"/>
      <c r="L105" s="33">
        <v>2072232.37540736</v>
      </c>
      <c r="M105" s="33"/>
      <c r="N105" s="33">
        <v>1128581.2018317096</v>
      </c>
      <c r="O105" s="32"/>
      <c r="P105" s="32">
        <v>16961944.43415726</v>
      </c>
      <c r="Q105" s="33"/>
      <c r="R105" s="33">
        <v>23222435.744925123</v>
      </c>
      <c r="S105" s="33"/>
      <c r="T105" s="32">
        <v>88792995.798705369</v>
      </c>
      <c r="U105" s="32"/>
      <c r="V105" s="33">
        <v>143511.638364254</v>
      </c>
      <c r="W105" s="33"/>
      <c r="X105" s="33">
        <v>360459.86001757253</v>
      </c>
      <c r="Y105" s="32"/>
      <c r="Z105" s="32">
        <f t="shared" si="29"/>
        <v>-8341348.9644968919</v>
      </c>
      <c r="AA105" s="32"/>
      <c r="AB105" s="32">
        <f t="shared" si="30"/>
        <v>-55640338.918728307</v>
      </c>
      <c r="AC105" s="12"/>
      <c r="AD105" s="32"/>
      <c r="AE105" s="32"/>
      <c r="AF105" s="32">
        <f>BB105/100*AF27</f>
        <v>7786806946.9475107</v>
      </c>
      <c r="AG105" s="34">
        <f t="shared" si="36"/>
        <v>-1.9222566789127515E-3</v>
      </c>
      <c r="AH105" s="34"/>
      <c r="AI105" s="34">
        <f t="shared" si="31"/>
        <v>-7.1454627420215874E-3</v>
      </c>
      <c r="AJ105" s="54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>
        <v>12917606</v>
      </c>
      <c r="AW105" s="31"/>
      <c r="AX105" s="31">
        <f t="shared" si="32"/>
        <v>-4.5587636486261133E-3</v>
      </c>
      <c r="AY105" s="38">
        <v>7860.0747326215896</v>
      </c>
      <c r="AZ105" s="34">
        <f t="shared" si="33"/>
        <v>2.6485812255248411E-3</v>
      </c>
      <c r="BA105" s="31"/>
      <c r="BB105" s="31">
        <f t="shared" si="37"/>
        <v>135.49284297358633</v>
      </c>
      <c r="BC105" s="31"/>
      <c r="BD105" s="31"/>
      <c r="BE105" s="34">
        <f>T114/AF114</f>
        <v>9.6126567079777275E-3</v>
      </c>
    </row>
    <row r="106" spans="1:57" s="23" customFormat="1">
      <c r="A106" s="31">
        <f t="shared" si="34"/>
        <v>2037</v>
      </c>
      <c r="B106" s="31">
        <f t="shared" si="35"/>
        <v>3</v>
      </c>
      <c r="C106" s="32"/>
      <c r="D106" s="32">
        <v>127201277.5226074</v>
      </c>
      <c r="E106" s="32"/>
      <c r="F106" s="33">
        <v>28549226.9721778</v>
      </c>
      <c r="G106" s="32">
        <v>5428889.0722999396</v>
      </c>
      <c r="H106" s="32">
        <v>29868145.894559931</v>
      </c>
      <c r="I106" s="33">
        <v>167903.78574123047</v>
      </c>
      <c r="J106" s="32">
        <v>923757.08952244581</v>
      </c>
      <c r="K106" s="32"/>
      <c r="L106" s="33">
        <v>2024971.7577097099</v>
      </c>
      <c r="M106" s="33"/>
      <c r="N106" s="33">
        <v>1127166.6846357696</v>
      </c>
      <c r="O106" s="32"/>
      <c r="P106" s="32">
        <v>16708926.607994612</v>
      </c>
      <c r="Q106" s="33"/>
      <c r="R106" s="33">
        <v>19709723.369498067</v>
      </c>
      <c r="S106" s="33"/>
      <c r="T106" s="32">
        <v>75361835.578506827</v>
      </c>
      <c r="U106" s="32"/>
      <c r="V106" s="33">
        <v>140392.164513472</v>
      </c>
      <c r="W106" s="33"/>
      <c r="X106" s="33">
        <v>352624.64107367513</v>
      </c>
      <c r="Y106" s="32"/>
      <c r="Z106" s="32">
        <f t="shared" si="29"/>
        <v>-11851249.88051174</v>
      </c>
      <c r="AA106" s="32"/>
      <c r="AB106" s="32">
        <f t="shared" si="30"/>
        <v>-68548368.55209519</v>
      </c>
      <c r="AC106" s="12"/>
      <c r="AD106" s="32"/>
      <c r="AE106" s="32"/>
      <c r="AF106" s="32">
        <f>BB106/100*AF27</f>
        <v>7807457417.7782354</v>
      </c>
      <c r="AG106" s="34">
        <f t="shared" si="36"/>
        <v>2.6519818677179178E-3</v>
      </c>
      <c r="AH106" s="34"/>
      <c r="AI106" s="34">
        <f t="shared" si="31"/>
        <v>-8.7798581387078471E-3</v>
      </c>
      <c r="AT106" s="32"/>
      <c r="AU106"/>
      <c r="AV106" s="31">
        <v>12897764</v>
      </c>
      <c r="AW106"/>
      <c r="AX106" s="31">
        <f t="shared" si="32"/>
        <v>-1.5360431336890134E-3</v>
      </c>
      <c r="AY106" s="38">
        <v>7893.0435636612801</v>
      </c>
      <c r="AZ106" s="34">
        <f t="shared" si="33"/>
        <v>4.1944678850011786E-3</v>
      </c>
      <c r="BA106" s="31"/>
      <c r="BB106" s="31">
        <f t="shared" si="37"/>
        <v>135.85216753635783</v>
      </c>
      <c r="BC106" s="31"/>
      <c r="BD106"/>
      <c r="BE106" s="26">
        <f>T115/AF115</f>
        <v>1.1437457142417768E-2</v>
      </c>
    </row>
    <row r="107" spans="1:57" s="31" customFormat="1">
      <c r="A107" s="31">
        <f t="shared" si="34"/>
        <v>2037</v>
      </c>
      <c r="B107" s="31">
        <f t="shared" si="35"/>
        <v>4</v>
      </c>
      <c r="C107" s="32"/>
      <c r="D107" s="32">
        <v>127840243.92763408</v>
      </c>
      <c r="E107" s="32"/>
      <c r="F107" s="33">
        <v>28759995.601</v>
      </c>
      <c r="G107" s="32">
        <v>5523517.9934194302</v>
      </c>
      <c r="H107" s="32">
        <v>30388766.298513837</v>
      </c>
      <c r="I107" s="33">
        <v>170830.45340473019</v>
      </c>
      <c r="J107" s="32">
        <v>939858.75150045846</v>
      </c>
      <c r="K107" s="32"/>
      <c r="L107" s="33">
        <v>1992614.45207763</v>
      </c>
      <c r="M107" s="33"/>
      <c r="N107" s="33">
        <v>1134578.1002954729</v>
      </c>
      <c r="O107" s="32"/>
      <c r="P107" s="32">
        <v>16581799.817488132</v>
      </c>
      <c r="Q107" s="33"/>
      <c r="R107" s="33">
        <v>23433528.645893544</v>
      </c>
      <c r="S107" s="33"/>
      <c r="T107" s="32">
        <v>89600127.801338702</v>
      </c>
      <c r="U107" s="32"/>
      <c r="V107" s="33">
        <v>139112.151454368</v>
      </c>
      <c r="W107" s="33"/>
      <c r="X107" s="33">
        <v>349409.61730721092</v>
      </c>
      <c r="Y107" s="32"/>
      <c r="Z107" s="32">
        <f t="shared" si="29"/>
        <v>-8314547.3560251929</v>
      </c>
      <c r="AA107" s="32"/>
      <c r="AB107" s="32">
        <f t="shared" si="30"/>
        <v>-54821915.943783507</v>
      </c>
      <c r="AC107" s="12"/>
      <c r="AD107" s="32"/>
      <c r="AE107" s="32"/>
      <c r="AF107" s="32">
        <f>BB107/100*AF27</f>
        <v>7833049702.8809834</v>
      </c>
      <c r="AG107" s="34">
        <f t="shared" si="36"/>
        <v>3.2779282336490414E-3</v>
      </c>
      <c r="AH107" s="34">
        <f>(AF107-AF103)/AF103</f>
        <v>7.2059210388398572E-3</v>
      </c>
      <c r="AI107" s="34">
        <f t="shared" si="31"/>
        <v>-6.9987958743093501E-3</v>
      </c>
      <c r="AT107"/>
      <c r="AU107"/>
      <c r="AV107" s="31">
        <v>12933003</v>
      </c>
      <c r="AW107"/>
      <c r="AX107" s="31">
        <f t="shared" si="32"/>
        <v>2.7321790040506248E-3</v>
      </c>
      <c r="AY107" s="38">
        <v>7897.3394489776701</v>
      </c>
      <c r="AZ107" s="34">
        <f t="shared" si="33"/>
        <v>5.442622078215563E-4</v>
      </c>
      <c r="BB107" s="31">
        <f t="shared" si="37"/>
        <v>136.29748119192769</v>
      </c>
      <c r="BC107" s="54" t="e">
        <f>(BA107-BA103)/BA103</f>
        <v>#DIV/0!</v>
      </c>
      <c r="BD107"/>
      <c r="BE107" s="34">
        <f>T116/AF116</f>
        <v>9.6228206244570666E-3</v>
      </c>
    </row>
    <row r="108" spans="1:57">
      <c r="A108" s="23">
        <f t="shared" si="34"/>
        <v>2038</v>
      </c>
      <c r="B108" s="23">
        <f t="shared" si="35"/>
        <v>1</v>
      </c>
      <c r="C108" s="24"/>
      <c r="D108" s="24">
        <v>127598904.63874169</v>
      </c>
      <c r="E108" s="24"/>
      <c r="F108" s="52">
        <v>28828467.616147701</v>
      </c>
      <c r="G108" s="53">
        <v>5635856.2811107896</v>
      </c>
      <c r="H108" s="53">
        <v>31006818.412238292</v>
      </c>
      <c r="I108" s="25">
        <v>174304.83343642019</v>
      </c>
      <c r="J108" s="24">
        <v>958973.76532697957</v>
      </c>
      <c r="K108" s="24"/>
      <c r="L108" s="52">
        <v>2500481.0026514502</v>
      </c>
      <c r="M108" s="25"/>
      <c r="N108" s="25">
        <v>1132864.4701624811</v>
      </c>
      <c r="O108" s="24"/>
      <c r="P108" s="24">
        <v>19207693.875322603</v>
      </c>
      <c r="Q108" s="25"/>
      <c r="R108" s="25">
        <v>19679065.844916783</v>
      </c>
      <c r="S108" s="25"/>
      <c r="T108" s="24">
        <v>75244613.876130521</v>
      </c>
      <c r="U108" s="24"/>
      <c r="V108" s="25">
        <v>144052.44201616399</v>
      </c>
      <c r="W108" s="25"/>
      <c r="X108" s="25">
        <v>361818.20287315111</v>
      </c>
      <c r="Y108" s="24"/>
      <c r="Z108" s="24">
        <f t="shared" si="29"/>
        <v>-12638694.802028682</v>
      </c>
      <c r="AA108" s="24"/>
      <c r="AB108" s="24">
        <f t="shared" si="30"/>
        <v>-71561984.637933761</v>
      </c>
      <c r="AC108" s="12"/>
      <c r="AD108" s="24"/>
      <c r="AE108" s="24"/>
      <c r="AF108" s="24">
        <f>BB108/100*AF27</f>
        <v>7828022771.3139906</v>
      </c>
      <c r="AG108" s="26">
        <f t="shared" si="36"/>
        <v>-6.4175918163060584E-4</v>
      </c>
      <c r="AH108" s="26"/>
      <c r="AI108" s="26">
        <f t="shared" si="31"/>
        <v>-9.1417701159703657E-3</v>
      </c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26">
        <f>AVERAGE(AG108:AG111)</f>
        <v>2.4854025275793147E-3</v>
      </c>
      <c r="AU108" s="23"/>
      <c r="AV108" s="23">
        <v>12898888</v>
      </c>
      <c r="AW108" s="23"/>
      <c r="AX108" s="23">
        <f t="shared" si="32"/>
        <v>-2.6378251052752402E-3</v>
      </c>
      <c r="AY108" s="30">
        <v>7913.1447507610701</v>
      </c>
      <c r="AZ108" s="26">
        <f t="shared" si="33"/>
        <v>2.0013451220519574E-3</v>
      </c>
      <c r="BA108" s="23"/>
      <c r="BB108" s="23">
        <f t="shared" si="37"/>
        <v>136.21001103193964</v>
      </c>
      <c r="BC108" s="23"/>
      <c r="BD108" s="23"/>
      <c r="BE108" s="34">
        <f>T117/AF117</f>
        <v>1.1450408978889007E-2</v>
      </c>
    </row>
    <row r="109" spans="1:57">
      <c r="A109" s="31">
        <f t="shared" si="34"/>
        <v>2038</v>
      </c>
      <c r="B109" s="31">
        <f t="shared" si="35"/>
        <v>2</v>
      </c>
      <c r="C109" s="32"/>
      <c r="D109" s="32">
        <v>127700724.93394618</v>
      </c>
      <c r="E109" s="32"/>
      <c r="F109" s="33">
        <v>28886918.687397301</v>
      </c>
      <c r="G109" s="32">
        <v>5675800.3084372301</v>
      </c>
      <c r="H109" s="32">
        <v>31226578.665194977</v>
      </c>
      <c r="I109" s="33">
        <v>175540.21572486032</v>
      </c>
      <c r="J109" s="32">
        <v>965770.4741812743</v>
      </c>
      <c r="K109" s="32"/>
      <c r="L109" s="33">
        <v>2043392.31033654</v>
      </c>
      <c r="M109" s="33"/>
      <c r="N109" s="33">
        <v>1134384.4991019368</v>
      </c>
      <c r="O109" s="32"/>
      <c r="P109" s="32">
        <v>16844221.228736151</v>
      </c>
      <c r="Q109" s="33"/>
      <c r="R109" s="33">
        <v>23500258.769369565</v>
      </c>
      <c r="S109" s="33"/>
      <c r="T109" s="32">
        <v>89855276.212062523</v>
      </c>
      <c r="U109" s="32"/>
      <c r="V109" s="33">
        <v>139547.78284219099</v>
      </c>
      <c r="W109" s="33"/>
      <c r="X109" s="33">
        <v>350503.79775740812</v>
      </c>
      <c r="Y109" s="32"/>
      <c r="Z109" s="32">
        <f t="shared" si="29"/>
        <v>-8424888.9446240216</v>
      </c>
      <c r="AA109" s="32"/>
      <c r="AB109" s="32">
        <f t="shared" si="30"/>
        <v>-54689669.950619802</v>
      </c>
      <c r="AC109" s="12"/>
      <c r="AD109" s="32"/>
      <c r="AE109" s="32"/>
      <c r="AF109" s="32">
        <f>BB109/100*AF27</f>
        <v>7852356759.6831675</v>
      </c>
      <c r="AG109" s="34">
        <f t="shared" si="36"/>
        <v>3.1085740397114644E-3</v>
      </c>
      <c r="AH109" s="34"/>
      <c r="AI109" s="34">
        <f t="shared" si="31"/>
        <v>-6.9647459513577249E-3</v>
      </c>
      <c r="AJ109" s="54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>
        <v>12967089</v>
      </c>
      <c r="AW109" s="31"/>
      <c r="AX109" s="31">
        <f t="shared" si="32"/>
        <v>5.2873550030049102E-3</v>
      </c>
      <c r="AY109" s="38">
        <v>7895.9944214975603</v>
      </c>
      <c r="AZ109" s="34">
        <f t="shared" si="33"/>
        <v>-2.1673215647749007E-3</v>
      </c>
      <c r="BA109" s="31"/>
      <c r="BB109" s="31">
        <f t="shared" si="37"/>
        <v>136.63342993618232</v>
      </c>
      <c r="BC109" s="31"/>
      <c r="BD109" s="31"/>
      <c r="BE109" s="34">
        <f>T118/AF118</f>
        <v>9.61108043163365E-3</v>
      </c>
    </row>
    <row r="110" spans="1:57" s="23" customFormat="1">
      <c r="A110" s="31">
        <f t="shared" si="34"/>
        <v>2038</v>
      </c>
      <c r="B110" s="31">
        <f t="shared" si="35"/>
        <v>3</v>
      </c>
      <c r="C110" s="32"/>
      <c r="D110" s="32">
        <v>127661416.21719064</v>
      </c>
      <c r="E110" s="32"/>
      <c r="F110" s="33">
        <v>28963430.120900899</v>
      </c>
      <c r="G110" s="32">
        <v>5759456.5665172702</v>
      </c>
      <c r="H110" s="32">
        <v>31686830.714564819</v>
      </c>
      <c r="I110" s="33">
        <v>178127.52267580014</v>
      </c>
      <c r="J110" s="32">
        <v>980005.0736463801</v>
      </c>
      <c r="K110" s="32"/>
      <c r="L110" s="33">
        <v>2014570.6894696399</v>
      </c>
      <c r="M110" s="33"/>
      <c r="N110" s="33">
        <v>1134614.6567689031</v>
      </c>
      <c r="O110" s="32"/>
      <c r="P110" s="32">
        <v>16695931.960621744</v>
      </c>
      <c r="Q110" s="33"/>
      <c r="R110" s="33">
        <v>19704247.918989092</v>
      </c>
      <c r="S110" s="33"/>
      <c r="T110" s="32">
        <v>75340899.718919158</v>
      </c>
      <c r="U110" s="32"/>
      <c r="V110" s="33">
        <v>145926.030604295</v>
      </c>
      <c r="W110" s="33"/>
      <c r="X110" s="33">
        <v>366524.11723595759</v>
      </c>
      <c r="Y110" s="32"/>
      <c r="Z110" s="32">
        <f t="shared" si="29"/>
        <v>-12262441.517546054</v>
      </c>
      <c r="AA110" s="32"/>
      <c r="AB110" s="32">
        <f t="shared" si="30"/>
        <v>-69016448.458893225</v>
      </c>
      <c r="AC110" s="12"/>
      <c r="AD110" s="32"/>
      <c r="AE110" s="32"/>
      <c r="AF110" s="32">
        <f>BB110/100*AF27</f>
        <v>7856732789.7618599</v>
      </c>
      <c r="AG110" s="34">
        <f t="shared" si="36"/>
        <v>5.5728874943132404E-4</v>
      </c>
      <c r="AH110" s="34"/>
      <c r="AI110" s="34">
        <f t="shared" si="31"/>
        <v>-8.7843700817760838E-3</v>
      </c>
      <c r="AT110" s="32"/>
      <c r="AU110"/>
      <c r="AV110" s="31">
        <v>12966362</v>
      </c>
      <c r="AW110"/>
      <c r="AX110" s="31">
        <f t="shared" si="32"/>
        <v>-5.6065011969918613E-5</v>
      </c>
      <c r="AY110" s="38">
        <v>7900.8377309161897</v>
      </c>
      <c r="AZ110" s="34">
        <f t="shared" si="33"/>
        <v>6.1338815101528077E-4</v>
      </c>
      <c r="BA110" s="31"/>
      <c r="BB110" s="31">
        <f t="shared" si="37"/>
        <v>136.70957420948199</v>
      </c>
      <c r="BC110" s="31"/>
      <c r="BD110"/>
      <c r="BE110" s="26">
        <f>T119/AF119</f>
        <v>1.1397544802968786E-2</v>
      </c>
    </row>
    <row r="111" spans="1:57" s="31" customFormat="1">
      <c r="A111" s="31">
        <f t="shared" si="34"/>
        <v>2038</v>
      </c>
      <c r="B111" s="31">
        <f t="shared" si="35"/>
        <v>4</v>
      </c>
      <c r="C111" s="32"/>
      <c r="D111" s="32">
        <v>127837688.50036176</v>
      </c>
      <c r="E111" s="32"/>
      <c r="F111" s="33">
        <v>29084644.238601401</v>
      </c>
      <c r="G111" s="32">
        <v>5848631.1101767402</v>
      </c>
      <c r="H111" s="32">
        <v>32177442.74303522</v>
      </c>
      <c r="I111" s="33">
        <v>180885.49825289007</v>
      </c>
      <c r="J111" s="32">
        <v>995178.64153717831</v>
      </c>
      <c r="K111" s="32"/>
      <c r="L111" s="33">
        <v>2008273.8705450201</v>
      </c>
      <c r="M111" s="33"/>
      <c r="N111" s="33">
        <v>1136865.188949313</v>
      </c>
      <c r="O111" s="32"/>
      <c r="P111" s="32">
        <v>16675639.501330346</v>
      </c>
      <c r="Q111" s="33"/>
      <c r="R111" s="33">
        <v>23658670.293616321</v>
      </c>
      <c r="S111" s="33"/>
      <c r="T111" s="32">
        <v>90460976.404816091</v>
      </c>
      <c r="U111" s="32"/>
      <c r="V111" s="33">
        <v>146534.07955511601</v>
      </c>
      <c r="W111" s="33"/>
      <c r="X111" s="33">
        <v>368051.36089504306</v>
      </c>
      <c r="Y111" s="32"/>
      <c r="Z111" s="32">
        <f t="shared" si="29"/>
        <v>-8424578.9249242954</v>
      </c>
      <c r="AA111" s="32"/>
      <c r="AB111" s="32">
        <f t="shared" si="30"/>
        <v>-54052351.59687601</v>
      </c>
      <c r="AC111" s="12"/>
      <c r="AD111" s="32"/>
      <c r="AE111" s="32"/>
      <c r="AF111" s="32">
        <f>BB111/100*AF27</f>
        <v>7911081789.9258394</v>
      </c>
      <c r="AG111" s="34">
        <f t="shared" si="36"/>
        <v>6.9175065028050757E-3</v>
      </c>
      <c r="AH111" s="34">
        <f>(AF111-AF107)/AF107</f>
        <v>9.9619037290362127E-3</v>
      </c>
      <c r="AI111" s="34">
        <f t="shared" si="31"/>
        <v>-6.83248549720565E-3</v>
      </c>
      <c r="AT111"/>
      <c r="AU111"/>
      <c r="AV111" s="31">
        <v>12997414</v>
      </c>
      <c r="AW111"/>
      <c r="AX111" s="31">
        <f t="shared" si="32"/>
        <v>2.3948120529104465E-3</v>
      </c>
      <c r="AY111" s="38">
        <v>7936.4854363167697</v>
      </c>
      <c r="AZ111" s="34">
        <f t="shared" si="33"/>
        <v>4.5118893229624951E-3</v>
      </c>
      <c r="BB111" s="31">
        <f t="shared" si="37"/>
        <v>137.65526357807178</v>
      </c>
      <c r="BC111" s="54" t="e">
        <f>(BA111-BA107)/BA107</f>
        <v>#DIV/0!</v>
      </c>
      <c r="BD111"/>
      <c r="BE111" s="34"/>
    </row>
    <row r="112" spans="1:57">
      <c r="A112" s="23">
        <f t="shared" si="34"/>
        <v>2039</v>
      </c>
      <c r="B112" s="23">
        <f t="shared" si="35"/>
        <v>1</v>
      </c>
      <c r="C112" s="24"/>
      <c r="D112" s="24">
        <v>127425427.81906867</v>
      </c>
      <c r="E112" s="24"/>
      <c r="F112" s="52">
        <v>29109290.0637336</v>
      </c>
      <c r="G112" s="53">
        <v>5948210.1941564102</v>
      </c>
      <c r="H112" s="53">
        <v>32725297.482511666</v>
      </c>
      <c r="I112" s="25">
        <v>183965.26373680029</v>
      </c>
      <c r="J112" s="24">
        <v>1012122.6025519298</v>
      </c>
      <c r="K112" s="24"/>
      <c r="L112" s="52">
        <v>2542379.1685341699</v>
      </c>
      <c r="M112" s="25"/>
      <c r="N112" s="25">
        <v>1134278.9951539971</v>
      </c>
      <c r="O112" s="24"/>
      <c r="P112" s="24">
        <v>19432885.956414513</v>
      </c>
      <c r="Q112" s="25"/>
      <c r="R112" s="25">
        <v>20024168.470742706</v>
      </c>
      <c r="S112" s="25"/>
      <c r="T112" s="24">
        <v>76564143.676607192</v>
      </c>
      <c r="U112" s="24"/>
      <c r="V112" s="25">
        <v>142424.459789849</v>
      </c>
      <c r="W112" s="25"/>
      <c r="X112" s="25">
        <v>357729.18088094762</v>
      </c>
      <c r="Y112" s="24"/>
      <c r="Z112" s="24">
        <f t="shared" ref="Z112:Z119" si="38">R112+V112-N112-L112-F112</f>
        <v>-12619355.296889212</v>
      </c>
      <c r="AA112" s="24"/>
      <c r="AB112" s="24">
        <f t="shared" ref="AB112:AB119" si="39">T112-P112-D112</f>
        <v>-70294170.098875999</v>
      </c>
      <c r="AC112" s="12"/>
      <c r="AD112" s="24"/>
      <c r="AE112" s="24"/>
      <c r="AF112" s="24">
        <f>BB112/100*AF27</f>
        <v>7922069836.4474077</v>
      </c>
      <c r="AG112" s="26">
        <f t="shared" si="36"/>
        <v>1.3889436126878045E-3</v>
      </c>
      <c r="AH112" s="26"/>
      <c r="AI112" s="26">
        <f t="shared" ref="AI112:AI119" si="40">AB112/AF112</f>
        <v>-8.8732075770741863E-3</v>
      </c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26">
        <f>AVERAGE(AG112:AG115)</f>
        <v>2.0667726585953195E-3</v>
      </c>
      <c r="AU112" s="23"/>
      <c r="AV112" s="23">
        <v>12978224</v>
      </c>
      <c r="AW112" s="23"/>
      <c r="AX112" s="23">
        <f t="shared" si="32"/>
        <v>-1.4764475456425408E-3</v>
      </c>
      <c r="AY112" s="30">
        <v>7959.2601972540997</v>
      </c>
      <c r="AZ112" s="26">
        <f t="shared" si="33"/>
        <v>2.8696280135681231E-3</v>
      </c>
      <c r="BA112" s="23"/>
      <c r="BB112" s="23">
        <f t="shared" si="37"/>
        <v>137.84645897717141</v>
      </c>
      <c r="BC112" s="23"/>
      <c r="BD112" s="23"/>
      <c r="BE112" s="34"/>
    </row>
    <row r="113" spans="1:57">
      <c r="A113" s="31">
        <f t="shared" si="34"/>
        <v>2039</v>
      </c>
      <c r="B113" s="31">
        <f t="shared" si="35"/>
        <v>2</v>
      </c>
      <c r="C113" s="32"/>
      <c r="D113" s="32">
        <v>127861363.56289199</v>
      </c>
      <c r="E113" s="32"/>
      <c r="F113" s="33">
        <v>29304485.870402701</v>
      </c>
      <c r="G113" s="32">
        <v>6064169.5191161297</v>
      </c>
      <c r="H113" s="32">
        <v>33363271.47490792</v>
      </c>
      <c r="I113" s="33">
        <v>187551.63461184036</v>
      </c>
      <c r="J113" s="32">
        <v>1031853.7569559222</v>
      </c>
      <c r="K113" s="32"/>
      <c r="L113" s="33">
        <v>2015348.00054941</v>
      </c>
      <c r="M113" s="33"/>
      <c r="N113" s="33">
        <v>1140314.7276303582</v>
      </c>
      <c r="O113" s="32"/>
      <c r="P113" s="32">
        <v>16731325.539596781</v>
      </c>
      <c r="Q113" s="33"/>
      <c r="R113" s="33">
        <v>23772477.568798941</v>
      </c>
      <c r="S113" s="33"/>
      <c r="T113" s="32">
        <v>90896128.38534686</v>
      </c>
      <c r="U113" s="32"/>
      <c r="V113" s="33">
        <v>145818.61669237199</v>
      </c>
      <c r="W113" s="33"/>
      <c r="X113" s="33">
        <v>366254.3244574971</v>
      </c>
      <c r="Y113" s="32"/>
      <c r="Z113" s="32">
        <f t="shared" si="38"/>
        <v>-8541852.4130911566</v>
      </c>
      <c r="AA113" s="32"/>
      <c r="AB113" s="32">
        <f t="shared" si="39"/>
        <v>-53696560.717141911</v>
      </c>
      <c r="AC113" s="12"/>
      <c r="AD113" s="32"/>
      <c r="AE113" s="32"/>
      <c r="AF113" s="32">
        <f>BB113/100*AF27</f>
        <v>7933671842.4999514</v>
      </c>
      <c r="AG113" s="34">
        <f t="shared" si="36"/>
        <v>1.4645170128601735E-3</v>
      </c>
      <c r="AH113" s="34"/>
      <c r="AI113" s="34">
        <f t="shared" si="40"/>
        <v>-6.7681852467724171E-3</v>
      </c>
      <c r="AJ113" s="54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>
        <v>13017128</v>
      </c>
      <c r="AW113" s="31"/>
      <c r="AX113" s="31">
        <f t="shared" ref="AX113:AX119" si="41">(AV113-AV112)/AV112</f>
        <v>2.9976366566026292E-3</v>
      </c>
      <c r="AY113" s="38">
        <v>7947.0941684299996</v>
      </c>
      <c r="AZ113" s="34">
        <f t="shared" ref="AZ113:AZ119" si="42">(AY113-AY112)/AY112</f>
        <v>-1.5285376432720818E-3</v>
      </c>
      <c r="BA113" s="31"/>
      <c r="BB113" s="31">
        <f t="shared" si="37"/>
        <v>138.04833746150601</v>
      </c>
      <c r="BC113" s="31"/>
      <c r="BD113" s="31"/>
      <c r="BE113" s="34"/>
    </row>
    <row r="114" spans="1:57" s="23" customFormat="1">
      <c r="A114" s="31">
        <f t="shared" si="34"/>
        <v>2039</v>
      </c>
      <c r="B114" s="31">
        <f t="shared" si="35"/>
        <v>3</v>
      </c>
      <c r="C114" s="32"/>
      <c r="D114" s="32">
        <v>128028618.10567471</v>
      </c>
      <c r="E114" s="32"/>
      <c r="F114" s="33">
        <v>29395325.941031098</v>
      </c>
      <c r="G114" s="32">
        <v>6124609.09676411</v>
      </c>
      <c r="H114" s="32">
        <v>33695792.198568732</v>
      </c>
      <c r="I114" s="33">
        <v>189420.89989991952</v>
      </c>
      <c r="J114" s="32">
        <v>1042137.9030485097</v>
      </c>
      <c r="K114" s="32"/>
      <c r="L114" s="33">
        <v>2052985.1922535</v>
      </c>
      <c r="M114" s="33"/>
      <c r="N114" s="33">
        <v>1143642.6744437814</v>
      </c>
      <c r="O114" s="32"/>
      <c r="P114" s="32">
        <v>16944934.487733386</v>
      </c>
      <c r="Q114" s="33"/>
      <c r="R114" s="33">
        <v>19910132.713215586</v>
      </c>
      <c r="S114" s="33"/>
      <c r="T114" s="32">
        <v>76128118.074029282</v>
      </c>
      <c r="U114" s="32"/>
      <c r="V114" s="33">
        <v>148596.638602308</v>
      </c>
      <c r="W114" s="33"/>
      <c r="X114" s="33">
        <v>373231.91456931556</v>
      </c>
      <c r="Y114" s="32"/>
      <c r="Z114" s="32">
        <f t="shared" si="38"/>
        <v>-12533224.455910485</v>
      </c>
      <c r="AA114" s="32"/>
      <c r="AB114" s="32">
        <f t="shared" si="39"/>
        <v>-68845434.519378811</v>
      </c>
      <c r="AC114" s="12"/>
      <c r="AD114" s="32"/>
      <c r="AE114" s="32"/>
      <c r="AF114" s="32">
        <f>BB114/100*AF27</f>
        <v>7919571080.7865534</v>
      </c>
      <c r="AG114" s="34">
        <f t="shared" si="36"/>
        <v>-1.777331101327067E-3</v>
      </c>
      <c r="AH114" s="34"/>
      <c r="AI114" s="34">
        <f t="shared" si="40"/>
        <v>-8.6930761548946467E-3</v>
      </c>
      <c r="AT114" s="32"/>
      <c r="AU114"/>
      <c r="AV114" s="31">
        <v>12984515</v>
      </c>
      <c r="AW114"/>
      <c r="AX114" s="31">
        <f t="shared" si="41"/>
        <v>-2.5053913582166513E-3</v>
      </c>
      <c r="AY114" s="38">
        <v>7952.8946643641802</v>
      </c>
      <c r="AZ114" s="34">
        <f t="shared" si="42"/>
        <v>7.2988891426796108E-4</v>
      </c>
      <c r="BA114" s="31"/>
      <c r="BB114" s="31">
        <f t="shared" si="37"/>
        <v>137.80297985784918</v>
      </c>
      <c r="BC114" s="31"/>
      <c r="BD114"/>
      <c r="BE114" s="26"/>
    </row>
    <row r="115" spans="1:57" s="31" customFormat="1">
      <c r="A115" s="31">
        <f t="shared" si="34"/>
        <v>2039</v>
      </c>
      <c r="B115" s="31">
        <f t="shared" si="35"/>
        <v>4</v>
      </c>
      <c r="C115" s="32"/>
      <c r="D115" s="32">
        <v>128077320.42274584</v>
      </c>
      <c r="E115" s="32"/>
      <c r="F115" s="33">
        <v>29496978.997325901</v>
      </c>
      <c r="G115" s="32">
        <v>6217409.9304309497</v>
      </c>
      <c r="H115" s="32">
        <v>34206355.004731156</v>
      </c>
      <c r="I115" s="33">
        <v>192291.02877621073</v>
      </c>
      <c r="J115" s="32">
        <v>1057928.5053009405</v>
      </c>
      <c r="K115" s="32"/>
      <c r="L115" s="33">
        <v>2082933.6964622999</v>
      </c>
      <c r="M115" s="33"/>
      <c r="N115" s="33">
        <v>1145917.5632163845</v>
      </c>
      <c r="O115" s="32"/>
      <c r="P115" s="32">
        <v>17112853.185268212</v>
      </c>
      <c r="Q115" s="33"/>
      <c r="R115" s="33">
        <v>23860086.915870547</v>
      </c>
      <c r="S115" s="33"/>
      <c r="T115" s="32">
        <v>91231110.317126185</v>
      </c>
      <c r="U115" s="32"/>
      <c r="V115" s="33">
        <v>147464.35151692899</v>
      </c>
      <c r="W115" s="33"/>
      <c r="X115" s="33">
        <v>370387.93585826847</v>
      </c>
      <c r="Y115" s="32"/>
      <c r="Z115" s="32">
        <f t="shared" si="38"/>
        <v>-8718278.9896171093</v>
      </c>
      <c r="AA115" s="32"/>
      <c r="AB115" s="32">
        <f t="shared" si="39"/>
        <v>-53959063.290887862</v>
      </c>
      <c r="AC115" s="12"/>
      <c r="AD115" s="32"/>
      <c r="AE115" s="32"/>
      <c r="AF115" s="32">
        <f>BB115/100*AF27</f>
        <v>7976520408.4376402</v>
      </c>
      <c r="AG115" s="34">
        <f t="shared" si="36"/>
        <v>7.1909611101603661E-3</v>
      </c>
      <c r="AH115" s="34">
        <f>(AF115-AF111)/AF111</f>
        <v>8.2717661439339271E-3</v>
      </c>
      <c r="AI115" s="34">
        <f t="shared" si="40"/>
        <v>-6.7647370692876865E-3</v>
      </c>
      <c r="AT115"/>
      <c r="AU115"/>
      <c r="AV115" s="31">
        <v>12997339</v>
      </c>
      <c r="AW115"/>
      <c r="AX115" s="31">
        <f t="shared" si="41"/>
        <v>9.8763796722480587E-4</v>
      </c>
      <c r="AY115" s="38">
        <v>8002.1803634612897</v>
      </c>
      <c r="AZ115" s="34">
        <f t="shared" si="42"/>
        <v>6.1972025504061926E-3</v>
      </c>
      <c r="BB115" s="31">
        <f t="shared" si="37"/>
        <v>138.79391572687118</v>
      </c>
      <c r="BC115" s="54" t="e">
        <f>(BA115-BA111)/BA111</f>
        <v>#DIV/0!</v>
      </c>
      <c r="BD115"/>
      <c r="BE115" s="34"/>
    </row>
    <row r="116" spans="1:57">
      <c r="A116" s="23">
        <f t="shared" ref="A116:A119" si="43">A112+1</f>
        <v>2040</v>
      </c>
      <c r="B116" s="23">
        <f t="shared" ref="B116:B119" si="44">B112</f>
        <v>1</v>
      </c>
      <c r="C116" s="24"/>
      <c r="D116" s="24">
        <v>128193457.27266514</v>
      </c>
      <c r="E116" s="24"/>
      <c r="F116" s="52">
        <v>29579265.834490899</v>
      </c>
      <c r="G116" s="53">
        <v>6278587.5203850903</v>
      </c>
      <c r="H116" s="53">
        <v>34542936.054351628</v>
      </c>
      <c r="I116" s="25">
        <v>194183.11918716971</v>
      </c>
      <c r="J116" s="24">
        <v>1068338.2284851128</v>
      </c>
      <c r="K116" s="24"/>
      <c r="L116" s="52">
        <v>2513341.1896705101</v>
      </c>
      <c r="M116" s="25"/>
      <c r="N116" s="25">
        <v>1148521.5155886337</v>
      </c>
      <c r="O116" s="24"/>
      <c r="P116" s="24">
        <v>19360565.891258713</v>
      </c>
      <c r="Q116" s="25"/>
      <c r="R116" s="25">
        <v>20070448.476684023</v>
      </c>
      <c r="S116" s="25"/>
      <c r="T116" s="24">
        <v>76741099.290490597</v>
      </c>
      <c r="U116" s="24"/>
      <c r="V116" s="25">
        <v>152118.71593368301</v>
      </c>
      <c r="W116" s="25"/>
      <c r="X116" s="25">
        <v>382078.35738265829</v>
      </c>
      <c r="Y116" s="24"/>
      <c r="Z116" s="24">
        <f t="shared" si="38"/>
        <v>-13018561.347132336</v>
      </c>
      <c r="AA116" s="24"/>
      <c r="AB116" s="24">
        <f t="shared" si="39"/>
        <v>-70812923.873433262</v>
      </c>
      <c r="AC116" s="12"/>
      <c r="AD116" s="24"/>
      <c r="AE116" s="24"/>
      <c r="AF116" s="24">
        <f>BB116/100*AF27</f>
        <v>7974906972.2288876</v>
      </c>
      <c r="AG116" s="26">
        <f t="shared" si="36"/>
        <v>-2.0227318757260669E-4</v>
      </c>
      <c r="AH116" s="26"/>
      <c r="AI116" s="26">
        <f t="shared" si="40"/>
        <v>-8.8794670734123841E-3</v>
      </c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26">
        <f>AVERAGE(AG116:AG119)</f>
        <v>2.5776491903782921E-3</v>
      </c>
      <c r="AU116" s="23"/>
      <c r="AV116" s="23">
        <v>12966853</v>
      </c>
      <c r="AW116" s="23"/>
      <c r="AX116" s="23">
        <f t="shared" si="41"/>
        <v>-2.3455570405603791E-3</v>
      </c>
      <c r="AY116" s="30">
        <v>8019.3716305204798</v>
      </c>
      <c r="AZ116" s="26">
        <f t="shared" si="42"/>
        <v>2.1483228668135266E-3</v>
      </c>
      <c r="BA116" s="23"/>
      <c r="BB116" s="23">
        <f t="shared" si="37"/>
        <v>138.76584143912143</v>
      </c>
      <c r="BC116" s="23"/>
      <c r="BD116" s="23"/>
      <c r="BE116" s="34"/>
    </row>
    <row r="117" spans="1:57">
      <c r="A117" s="31">
        <f t="shared" si="43"/>
        <v>2040</v>
      </c>
      <c r="B117" s="31">
        <f t="shared" si="44"/>
        <v>2</v>
      </c>
      <c r="C117" s="32"/>
      <c r="D117" s="32">
        <v>128552511.53498584</v>
      </c>
      <c r="E117" s="32"/>
      <c r="F117" s="33">
        <v>29709204.234171402</v>
      </c>
      <c r="G117" s="32">
        <v>6343263.5576827098</v>
      </c>
      <c r="H117" s="32">
        <v>34898764.529047079</v>
      </c>
      <c r="I117" s="33">
        <v>196183.40900050011</v>
      </c>
      <c r="J117" s="32">
        <v>1079343.2328571477</v>
      </c>
      <c r="K117" s="32"/>
      <c r="L117" s="33">
        <v>2029758.95127609</v>
      </c>
      <c r="M117" s="33"/>
      <c r="N117" s="33">
        <v>1152940.3320664018</v>
      </c>
      <c r="O117" s="32"/>
      <c r="P117" s="32">
        <v>16875566.381875861</v>
      </c>
      <c r="Q117" s="33"/>
      <c r="R117" s="33">
        <v>23873548.340494536</v>
      </c>
      <c r="S117" s="33"/>
      <c r="T117" s="32">
        <v>91282581.240900561</v>
      </c>
      <c r="U117" s="32"/>
      <c r="V117" s="33">
        <v>146866.363167806</v>
      </c>
      <c r="W117" s="33"/>
      <c r="X117" s="33">
        <v>368885.96153009648</v>
      </c>
      <c r="Y117" s="32"/>
      <c r="Z117" s="32">
        <f t="shared" si="38"/>
        <v>-8871488.8138515502</v>
      </c>
      <c r="AA117" s="32"/>
      <c r="AB117" s="32">
        <f t="shared" si="39"/>
        <v>-54145496.675961137</v>
      </c>
      <c r="AC117" s="12"/>
      <c r="AD117" s="32"/>
      <c r="AE117" s="32"/>
      <c r="AF117" s="32">
        <f>BB117/100*AF27</f>
        <v>7971993088.5610514</v>
      </c>
      <c r="AG117" s="34">
        <f t="shared" si="36"/>
        <v>-3.6538152457241704E-4</v>
      </c>
      <c r="AH117" s="34"/>
      <c r="AI117" s="34">
        <f t="shared" si="40"/>
        <v>-6.7919648291785489E-3</v>
      </c>
      <c r="AJ117" s="54"/>
      <c r="AK117" s="40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>
        <v>12982640</v>
      </c>
      <c r="AW117" s="31"/>
      <c r="AX117" s="31">
        <f t="shared" si="41"/>
        <v>1.2174889312001917E-3</v>
      </c>
      <c r="AY117" s="38">
        <v>8006.6934396497199</v>
      </c>
      <c r="AZ117" s="34">
        <f t="shared" si="42"/>
        <v>-1.5809456719163186E-3</v>
      </c>
      <c r="BA117" s="31"/>
      <c r="BB117" s="31">
        <f t="shared" si="37"/>
        <v>138.71513896441783</v>
      </c>
      <c r="BC117" s="31"/>
      <c r="BD117" s="31"/>
      <c r="BE117" s="34"/>
    </row>
    <row r="118" spans="1:57">
      <c r="A118" s="31">
        <f t="shared" si="43"/>
        <v>2040</v>
      </c>
      <c r="B118" s="31">
        <f t="shared" si="44"/>
        <v>3</v>
      </c>
      <c r="C118" s="32"/>
      <c r="D118" s="32">
        <v>128568620.41373084</v>
      </c>
      <c r="E118" s="32"/>
      <c r="F118" s="33">
        <v>29815054.397861101</v>
      </c>
      <c r="G118" s="32">
        <v>6446185.7419760805</v>
      </c>
      <c r="H118" s="32">
        <v>35465012.020075448</v>
      </c>
      <c r="I118" s="33">
        <v>199366.56933945976</v>
      </c>
      <c r="J118" s="32">
        <v>1096856.0418579672</v>
      </c>
      <c r="K118" s="32"/>
      <c r="L118" s="33">
        <v>1978543.5313818899</v>
      </c>
      <c r="M118" s="33"/>
      <c r="N118" s="33">
        <v>1154679.0060865432</v>
      </c>
      <c r="O118" s="32"/>
      <c r="P118" s="32">
        <v>16619374.996044043</v>
      </c>
      <c r="Q118" s="33"/>
      <c r="R118" s="33">
        <v>20211242.212348875</v>
      </c>
      <c r="S118" s="33"/>
      <c r="T118" s="32">
        <v>77279436.341637582</v>
      </c>
      <c r="U118" s="32"/>
      <c r="V118" s="33">
        <v>154438.27140675299</v>
      </c>
      <c r="W118" s="33"/>
      <c r="X118" s="33">
        <v>387904.41198461078</v>
      </c>
      <c r="Y118" s="32"/>
      <c r="Z118" s="32">
        <f t="shared" si="38"/>
        <v>-12582596.451573908</v>
      </c>
      <c r="AA118" s="32"/>
      <c r="AB118" s="32">
        <f t="shared" si="39"/>
        <v>-67908559.068137303</v>
      </c>
      <c r="AC118" s="12"/>
      <c r="AD118" s="32"/>
      <c r="AE118" s="32"/>
      <c r="AF118" s="32">
        <f>BB118/100*AF27</f>
        <v>8040660661.5508213</v>
      </c>
      <c r="AG118" s="34">
        <f t="shared" si="36"/>
        <v>8.613601671117915E-3</v>
      </c>
      <c r="AH118" s="34"/>
      <c r="AI118" s="34">
        <f t="shared" si="40"/>
        <v>-8.4456441984755541E-3</v>
      </c>
      <c r="AJ118" s="23"/>
      <c r="AK118" s="22"/>
      <c r="AT118" s="32"/>
      <c r="AV118" s="31">
        <v>13072479</v>
      </c>
      <c r="AX118" s="31">
        <f t="shared" si="41"/>
        <v>6.9199330798666529E-3</v>
      </c>
      <c r="AY118" s="38">
        <v>8020.1609307113304</v>
      </c>
      <c r="AZ118" s="34">
        <f t="shared" si="42"/>
        <v>1.6820290626987709E-3</v>
      </c>
      <c r="BA118" s="31"/>
      <c r="BB118" s="31">
        <f t="shared" si="37"/>
        <v>139.90997591721109</v>
      </c>
      <c r="BC118" s="31"/>
    </row>
    <row r="119" spans="1:57">
      <c r="A119" s="31">
        <f t="shared" si="43"/>
        <v>2040</v>
      </c>
      <c r="B119" s="31">
        <f t="shared" si="44"/>
        <v>4</v>
      </c>
      <c r="C119" s="32"/>
      <c r="D119" s="32">
        <v>128429705.19478633</v>
      </c>
      <c r="E119" s="32"/>
      <c r="F119" s="33">
        <v>29804431.255412199</v>
      </c>
      <c r="G119" s="32">
        <v>6460812.08494105</v>
      </c>
      <c r="H119" s="32">
        <v>35545481.843599863</v>
      </c>
      <c r="I119" s="33">
        <v>199818.9304620903</v>
      </c>
      <c r="J119" s="32">
        <v>1099344.7992865716</v>
      </c>
      <c r="K119" s="32"/>
      <c r="L119" s="33">
        <v>1982616.94032117</v>
      </c>
      <c r="M119" s="33"/>
      <c r="N119" s="33">
        <v>1154088.4175337143</v>
      </c>
      <c r="O119" s="32"/>
      <c r="P119" s="32">
        <v>16637262.690428268</v>
      </c>
      <c r="Q119" s="33"/>
      <c r="R119" s="33">
        <v>24022296.1091897</v>
      </c>
      <c r="S119" s="33"/>
      <c r="T119" s="32">
        <v>91851331.226728514</v>
      </c>
      <c r="U119" s="32"/>
      <c r="V119" s="33">
        <v>153142.87355842799</v>
      </c>
      <c r="W119" s="33"/>
      <c r="X119" s="33">
        <v>384650.74606318126</v>
      </c>
      <c r="Y119" s="32"/>
      <c r="Z119" s="32">
        <f t="shared" si="38"/>
        <v>-8765697.6305189542</v>
      </c>
      <c r="AA119" s="32"/>
      <c r="AB119" s="32">
        <f t="shared" si="39"/>
        <v>-53215636.658486083</v>
      </c>
      <c r="AC119" s="12"/>
      <c r="AD119" s="32"/>
      <c r="AE119" s="32"/>
      <c r="AF119" s="32">
        <f>BB119/100*AF27</f>
        <v>8058869942.1302958</v>
      </c>
      <c r="AG119" s="34">
        <f t="shared" si="36"/>
        <v>2.2646498025402782E-3</v>
      </c>
      <c r="AH119" s="34">
        <f>(AF119-AF115)/AF115</f>
        <v>1.0323992101310922E-2</v>
      </c>
      <c r="AI119" s="34">
        <f t="shared" si="40"/>
        <v>-6.6033621389376797E-3</v>
      </c>
      <c r="AJ119" s="31"/>
      <c r="AV119" s="31">
        <v>13086645</v>
      </c>
      <c r="AX119" s="31">
        <f t="shared" si="41"/>
        <v>1.0836506220434547E-3</v>
      </c>
      <c r="AY119" s="38">
        <v>8029.6224811828997</v>
      </c>
      <c r="AZ119" s="34">
        <f t="shared" si="42"/>
        <v>1.1797207753448636E-3</v>
      </c>
      <c r="BA119" s="31"/>
      <c r="BB119" s="31">
        <f t="shared" si="37"/>
        <v>140.22682301654541</v>
      </c>
      <c r="BC119" s="54" t="e">
        <f>(BA119-BA115)/BA115</f>
        <v>#DIV/0!</v>
      </c>
    </row>
    <row r="120" spans="1:57">
      <c r="AJ120" s="31"/>
      <c r="BC120" s="23"/>
    </row>
    <row r="121" spans="1:57">
      <c r="AH121" s="15">
        <f>AVERAGE(AH31:AH119)</f>
        <v>1.5020155937754798E-2</v>
      </c>
      <c r="AJ121" s="54"/>
    </row>
    <row r="122" spans="1:57">
      <c r="AJ122" s="23"/>
    </row>
    <row r="123" spans="1:57">
      <c r="AJ123" s="31"/>
    </row>
    <row r="124" spans="1:57">
      <c r="AJ124" s="31"/>
    </row>
    <row r="125" spans="1:57">
      <c r="AJ125" s="54"/>
    </row>
    <row r="126" spans="1:57">
      <c r="BA126" t="s">
        <v>46</v>
      </c>
    </row>
    <row r="129" spans="31:37">
      <c r="AE129" s="23">
        <v>2015</v>
      </c>
      <c r="AF129" s="24">
        <f t="shared" ref="AF129:AF160" si="45">AF16</f>
        <v>4939996537.5502996</v>
      </c>
    </row>
    <row r="130" spans="31:37">
      <c r="AE130" s="31">
        <v>2015</v>
      </c>
      <c r="AF130" s="32">
        <f t="shared" si="45"/>
        <v>5575972427.7771788</v>
      </c>
    </row>
    <row r="131" spans="31:37">
      <c r="AE131" s="31">
        <v>2015</v>
      </c>
      <c r="AF131" s="32">
        <f t="shared" si="45"/>
        <v>5631310929.7641611</v>
      </c>
    </row>
    <row r="132" spans="31:37">
      <c r="AE132" s="31">
        <v>2015</v>
      </c>
      <c r="AF132" s="32">
        <f t="shared" si="45"/>
        <v>5658523044.9401817</v>
      </c>
      <c r="AG132" s="15"/>
      <c r="AH132" s="15"/>
    </row>
    <row r="133" spans="31:37">
      <c r="AE133" s="23">
        <f t="shared" ref="AE133:AE164" si="46">AE129+1</f>
        <v>2016</v>
      </c>
      <c r="AF133" s="24">
        <f t="shared" si="45"/>
        <v>5310325654.3908043</v>
      </c>
    </row>
    <row r="134" spans="31:37">
      <c r="AE134" s="31">
        <f t="shared" si="46"/>
        <v>2016</v>
      </c>
      <c r="AF134" s="32">
        <f t="shared" si="45"/>
        <v>5680414010.4820404</v>
      </c>
    </row>
    <row r="135" spans="31:37">
      <c r="AE135" s="31">
        <f t="shared" si="46"/>
        <v>2016</v>
      </c>
      <c r="AF135" s="32">
        <f t="shared" si="45"/>
        <v>5420066876.0125456</v>
      </c>
    </row>
    <row r="136" spans="31:37">
      <c r="AE136" s="31">
        <f t="shared" si="46"/>
        <v>2016</v>
      </c>
      <c r="AF136" s="32">
        <f t="shared" si="45"/>
        <v>5452188460.364418</v>
      </c>
      <c r="AI136" s="15"/>
    </row>
    <row r="137" spans="31:37">
      <c r="AE137" s="23">
        <f t="shared" si="46"/>
        <v>2017</v>
      </c>
      <c r="AF137" s="24">
        <f t="shared" si="45"/>
        <v>5321089171.2110472</v>
      </c>
      <c r="AG137" s="15"/>
      <c r="AH137" s="15"/>
    </row>
    <row r="138" spans="31:37">
      <c r="AE138" s="31">
        <f t="shared" si="46"/>
        <v>2017</v>
      </c>
      <c r="AF138" s="32">
        <f t="shared" si="45"/>
        <v>5775318002.6090412</v>
      </c>
      <c r="AJ138" s="15">
        <f>AVERAGE(AI140:AI232)</f>
        <v>1.6471326662494606E-2</v>
      </c>
    </row>
    <row r="139" spans="31:37">
      <c r="AE139" s="31">
        <f t="shared" si="46"/>
        <v>2017</v>
      </c>
      <c r="AF139" s="32">
        <f t="shared" si="45"/>
        <v>5711092269.986743</v>
      </c>
    </row>
    <row r="140" spans="31:37">
      <c r="AE140" s="31">
        <f t="shared" si="46"/>
        <v>2017</v>
      </c>
      <c r="AF140" s="32">
        <f t="shared" si="45"/>
        <v>5747024548.3486614</v>
      </c>
      <c r="AI140" s="15">
        <f>(AF140-AF136)/AF136</f>
        <v>5.4076650161233954E-2</v>
      </c>
    </row>
    <row r="141" spans="31:37">
      <c r="AE141" s="23">
        <f t="shared" si="46"/>
        <v>2018</v>
      </c>
      <c r="AF141" s="24">
        <f t="shared" si="45"/>
        <v>5678829123.8249483</v>
      </c>
      <c r="AG141" s="15"/>
      <c r="AH141" s="15"/>
    </row>
    <row r="142" spans="31:37">
      <c r="AE142" s="31">
        <f t="shared" si="46"/>
        <v>2018</v>
      </c>
      <c r="AF142" s="32">
        <f t="shared" si="45"/>
        <v>5678423533.4575605</v>
      </c>
    </row>
    <row r="143" spans="31:37">
      <c r="AE143" s="31">
        <f t="shared" si="46"/>
        <v>2018</v>
      </c>
      <c r="AF143" s="32">
        <f t="shared" si="45"/>
        <v>5790043719.773551</v>
      </c>
    </row>
    <row r="144" spans="31:37">
      <c r="AE144" s="31">
        <f t="shared" si="46"/>
        <v>2018</v>
      </c>
      <c r="AF144" s="32">
        <f t="shared" si="45"/>
        <v>5809045052.862381</v>
      </c>
      <c r="AI144" s="15">
        <f>(AF144-AF140)/AF140</f>
        <v>1.0791759108031027E-2</v>
      </c>
      <c r="AJ144">
        <v>1.0014888795000001</v>
      </c>
      <c r="AK144">
        <v>1.0014888795000001</v>
      </c>
    </row>
    <row r="145" spans="31:47">
      <c r="AE145" s="23">
        <f t="shared" si="46"/>
        <v>2019</v>
      </c>
      <c r="AF145" s="24">
        <f t="shared" si="45"/>
        <v>5834413764.5172329</v>
      </c>
      <c r="AG145" s="15"/>
      <c r="AH145" s="15"/>
    </row>
    <row r="146" spans="31:47">
      <c r="AE146" s="31">
        <f t="shared" si="46"/>
        <v>2019</v>
      </c>
      <c r="AF146" s="32">
        <f t="shared" si="45"/>
        <v>5853729702.0118837</v>
      </c>
      <c r="AT146">
        <v>1.0014888795000001</v>
      </c>
      <c r="AU146">
        <v>1.0014888795000001</v>
      </c>
    </row>
    <row r="147" spans="31:47">
      <c r="AE147" s="31">
        <f t="shared" si="46"/>
        <v>2019</v>
      </c>
      <c r="AF147" s="32">
        <f t="shared" si="45"/>
        <v>5932682687.6866169</v>
      </c>
      <c r="AJ147">
        <f>100*AJ144*AK144*AT146*AU146</f>
        <v>100.59688317798745</v>
      </c>
      <c r="AK147" s="15">
        <f>(AJ147-100)/100</f>
        <v>5.9688317798745061E-3</v>
      </c>
      <c r="AL147" s="15"/>
      <c r="AM147" s="15"/>
      <c r="AN147" s="15"/>
      <c r="AO147" s="15"/>
      <c r="AP147" s="15"/>
      <c r="AQ147" s="15"/>
      <c r="AR147" s="15"/>
      <c r="AS147" s="15"/>
    </row>
    <row r="148" spans="31:47">
      <c r="AE148" s="31">
        <f t="shared" si="46"/>
        <v>2019</v>
      </c>
      <c r="AF148" s="32">
        <f t="shared" si="45"/>
        <v>5955874470.5973759</v>
      </c>
      <c r="AI148" s="15">
        <f>(AF148-AF144)/AF144</f>
        <v>2.5275999135631656E-2</v>
      </c>
    </row>
    <row r="149" spans="31:47">
      <c r="AE149" s="23">
        <f t="shared" si="46"/>
        <v>2020</v>
      </c>
      <c r="AF149" s="24">
        <f t="shared" si="45"/>
        <v>6015839652.228651</v>
      </c>
      <c r="AG149" s="15"/>
      <c r="AH149" s="15"/>
    </row>
    <row r="150" spans="31:47">
      <c r="AE150" s="31">
        <f t="shared" si="46"/>
        <v>2020</v>
      </c>
      <c r="AF150" s="32">
        <f t="shared" si="45"/>
        <v>6043468588.906106</v>
      </c>
    </row>
    <row r="151" spans="31:47">
      <c r="AE151" s="31">
        <f t="shared" si="46"/>
        <v>2020</v>
      </c>
      <c r="AF151" s="32">
        <f t="shared" si="45"/>
        <v>6063091891.7791615</v>
      </c>
      <c r="AG151" s="15">
        <f>AVERAGE(AI140:AI160)</f>
        <v>2.5932987335792582E-2</v>
      </c>
      <c r="AH151" s="15"/>
    </row>
    <row r="152" spans="31:47">
      <c r="AE152" s="31">
        <f t="shared" si="46"/>
        <v>2020</v>
      </c>
      <c r="AF152" s="32">
        <f t="shared" si="45"/>
        <v>6092655936.2696676</v>
      </c>
      <c r="AI152" s="15">
        <f>(AF152-AF148)/AF148</f>
        <v>2.2965807346603216E-2</v>
      </c>
    </row>
    <row r="153" spans="31:47">
      <c r="AE153" s="23">
        <f t="shared" si="46"/>
        <v>2021</v>
      </c>
      <c r="AF153" s="24">
        <f t="shared" si="45"/>
        <v>6134526041.6428099</v>
      </c>
      <c r="AG153" s="15"/>
      <c r="AH153" s="15"/>
    </row>
    <row r="154" spans="31:47">
      <c r="AE154" s="31">
        <f t="shared" si="46"/>
        <v>2021</v>
      </c>
      <c r="AF154" s="32">
        <f t="shared" si="45"/>
        <v>6121881648.3937187</v>
      </c>
    </row>
    <row r="155" spans="31:47">
      <c r="AE155" s="31">
        <f t="shared" si="46"/>
        <v>2021</v>
      </c>
      <c r="AF155" s="32">
        <f t="shared" si="45"/>
        <v>6144584503.3355169</v>
      </c>
    </row>
    <row r="156" spans="31:47">
      <c r="AE156" s="31">
        <f t="shared" si="46"/>
        <v>2021</v>
      </c>
      <c r="AF156" s="32">
        <f t="shared" si="45"/>
        <v>6169527915.737709</v>
      </c>
      <c r="AI156" s="15">
        <f>(AF156-AF152)/AF152</f>
        <v>1.2617154205347692E-2</v>
      </c>
    </row>
    <row r="157" spans="31:47">
      <c r="AE157" s="23">
        <f t="shared" si="46"/>
        <v>2022</v>
      </c>
      <c r="AF157" s="24">
        <f t="shared" si="45"/>
        <v>6226539089.8339338</v>
      </c>
      <c r="AG157" s="15"/>
      <c r="AH157" s="15"/>
    </row>
    <row r="158" spans="31:47">
      <c r="AE158" s="31">
        <f t="shared" si="46"/>
        <v>2022</v>
      </c>
      <c r="AF158" s="32">
        <f t="shared" si="45"/>
        <v>6243568776.2171516</v>
      </c>
    </row>
    <row r="159" spans="31:47">
      <c r="AE159" s="31">
        <f t="shared" si="46"/>
        <v>2022</v>
      </c>
      <c r="AF159" s="32">
        <f t="shared" si="45"/>
        <v>6292506939.8551416</v>
      </c>
    </row>
    <row r="160" spans="31:47">
      <c r="AE160" s="31">
        <f t="shared" si="46"/>
        <v>2022</v>
      </c>
      <c r="AF160" s="32">
        <f t="shared" si="45"/>
        <v>6353815132.8565245</v>
      </c>
      <c r="AI160" s="15">
        <f>(AF160-AF156)/AF156</f>
        <v>2.9870554057907953E-2</v>
      </c>
    </row>
    <row r="161" spans="31:35">
      <c r="AE161" s="23">
        <f t="shared" si="46"/>
        <v>2023</v>
      </c>
      <c r="AF161" s="24">
        <f t="shared" ref="AF161:AF192" si="47">AF48</f>
        <v>6353274249.8210869</v>
      </c>
      <c r="AG161" s="15"/>
      <c r="AH161" s="15"/>
    </row>
    <row r="162" spans="31:35">
      <c r="AE162" s="31">
        <f t="shared" si="46"/>
        <v>2023</v>
      </c>
      <c r="AF162" s="32">
        <f t="shared" si="47"/>
        <v>6381865531.2503643</v>
      </c>
    </row>
    <row r="163" spans="31:35">
      <c r="AE163" s="31">
        <f t="shared" si="46"/>
        <v>2023</v>
      </c>
      <c r="AF163" s="32">
        <f t="shared" si="47"/>
        <v>6393395679.4153566</v>
      </c>
    </row>
    <row r="164" spans="31:35">
      <c r="AE164" s="31">
        <f t="shared" si="46"/>
        <v>2023</v>
      </c>
      <c r="AF164" s="32">
        <f t="shared" si="47"/>
        <v>6421677070.4996128</v>
      </c>
      <c r="AI164" s="15">
        <f>(AF164-AF160)/AF160</f>
        <v>1.0680502379139763E-2</v>
      </c>
    </row>
    <row r="165" spans="31:35">
      <c r="AE165" s="23">
        <f t="shared" ref="AE165:AE196" si="48">AE161+1</f>
        <v>2024</v>
      </c>
      <c r="AF165" s="24">
        <f t="shared" si="47"/>
        <v>6472040861.7753019</v>
      </c>
      <c r="AG165" s="15"/>
      <c r="AH165" s="15"/>
    </row>
    <row r="166" spans="31:35">
      <c r="AE166" s="31">
        <f t="shared" si="48"/>
        <v>2024</v>
      </c>
      <c r="AF166" s="32">
        <f t="shared" si="47"/>
        <v>6523777395.5304937</v>
      </c>
    </row>
    <row r="167" spans="31:35">
      <c r="AE167" s="31">
        <f t="shared" si="48"/>
        <v>2024</v>
      </c>
      <c r="AF167" s="32">
        <f t="shared" si="47"/>
        <v>6552150459.2319107</v>
      </c>
    </row>
    <row r="168" spans="31:35">
      <c r="AE168" s="31">
        <f t="shared" si="48"/>
        <v>2024</v>
      </c>
      <c r="AF168" s="32">
        <f t="shared" si="47"/>
        <v>6597231549.9350014</v>
      </c>
      <c r="AI168" s="15">
        <f>(AF168-AF164)/AF164</f>
        <v>2.7337793150930004E-2</v>
      </c>
    </row>
    <row r="169" spans="31:35">
      <c r="AE169" s="23">
        <f t="shared" si="48"/>
        <v>2025</v>
      </c>
      <c r="AF169" s="24">
        <f t="shared" si="47"/>
        <v>6681365948.3739042</v>
      </c>
      <c r="AG169" s="15"/>
      <c r="AH169" s="15"/>
    </row>
    <row r="170" spans="31:35">
      <c r="AE170" s="31">
        <f t="shared" si="48"/>
        <v>2025</v>
      </c>
      <c r="AF170" s="32">
        <f t="shared" si="47"/>
        <v>6690124205.8127041</v>
      </c>
    </row>
    <row r="171" spans="31:35">
      <c r="AE171" s="31">
        <f t="shared" si="48"/>
        <v>2025</v>
      </c>
      <c r="AF171" s="32">
        <f t="shared" si="47"/>
        <v>6684818281.4314556</v>
      </c>
    </row>
    <row r="172" spans="31:35">
      <c r="AE172" s="31">
        <f t="shared" si="48"/>
        <v>2025</v>
      </c>
      <c r="AF172" s="32">
        <f t="shared" si="47"/>
        <v>6716721995.5163479</v>
      </c>
      <c r="AI172" s="15">
        <f>(AF172-AF168)/AF168</f>
        <v>1.8112210353223662E-2</v>
      </c>
    </row>
    <row r="173" spans="31:35">
      <c r="AE173" s="23">
        <f t="shared" si="48"/>
        <v>2026</v>
      </c>
      <c r="AF173" s="24">
        <f t="shared" si="47"/>
        <v>6753207201.6839209</v>
      </c>
      <c r="AG173" s="15"/>
      <c r="AH173" s="15"/>
    </row>
    <row r="174" spans="31:35">
      <c r="AE174" s="31">
        <f t="shared" si="48"/>
        <v>2026</v>
      </c>
      <c r="AF174" s="32">
        <f t="shared" si="47"/>
        <v>6823481554.0593004</v>
      </c>
    </row>
    <row r="175" spans="31:35">
      <c r="AE175" s="31">
        <f t="shared" si="48"/>
        <v>2026</v>
      </c>
      <c r="AF175" s="32">
        <f t="shared" si="47"/>
        <v>6842527152.10742</v>
      </c>
    </row>
    <row r="176" spans="31:35">
      <c r="AE176" s="31">
        <f t="shared" si="48"/>
        <v>2026</v>
      </c>
      <c r="AF176" s="32">
        <f t="shared" si="47"/>
        <v>6891720760.1240921</v>
      </c>
      <c r="AI176" s="15">
        <f>(AF176-AF172)/AF172</f>
        <v>2.6054192018749943E-2</v>
      </c>
    </row>
    <row r="177" spans="31:35">
      <c r="AE177" s="23">
        <f t="shared" si="48"/>
        <v>2027</v>
      </c>
      <c r="AF177" s="24">
        <f t="shared" si="47"/>
        <v>6925163452.3951836</v>
      </c>
      <c r="AG177" s="15"/>
      <c r="AH177" s="15"/>
    </row>
    <row r="178" spans="31:35">
      <c r="AE178" s="31">
        <f t="shared" si="48"/>
        <v>2027</v>
      </c>
      <c r="AF178" s="32">
        <f t="shared" si="47"/>
        <v>6954584053.8826189</v>
      </c>
    </row>
    <row r="179" spans="31:35">
      <c r="AE179" s="31">
        <f t="shared" si="48"/>
        <v>2027</v>
      </c>
      <c r="AF179" s="32">
        <f t="shared" si="47"/>
        <v>6961383243.356576</v>
      </c>
    </row>
    <row r="180" spans="31:35">
      <c r="AE180" s="31">
        <f t="shared" si="48"/>
        <v>2027</v>
      </c>
      <c r="AF180" s="32">
        <f t="shared" si="47"/>
        <v>6985698945.9944153</v>
      </c>
      <c r="AI180" s="15">
        <f>(AF180-AF176)/AF176</f>
        <v>1.3636389102426578E-2</v>
      </c>
    </row>
    <row r="181" spans="31:35">
      <c r="AE181" s="23">
        <f t="shared" si="48"/>
        <v>2028</v>
      </c>
      <c r="AF181" s="24">
        <f t="shared" si="47"/>
        <v>7010243942.2972317</v>
      </c>
      <c r="AG181" s="15"/>
      <c r="AH181" s="15"/>
    </row>
    <row r="182" spans="31:35">
      <c r="AE182" s="31">
        <f t="shared" si="48"/>
        <v>2028</v>
      </c>
      <c r="AF182" s="32">
        <f t="shared" si="47"/>
        <v>7070988257.6225462</v>
      </c>
    </row>
    <row r="183" spans="31:35">
      <c r="AE183" s="31">
        <f t="shared" si="48"/>
        <v>2028</v>
      </c>
      <c r="AF183" s="32">
        <f t="shared" si="47"/>
        <v>7107740031.5116529</v>
      </c>
    </row>
    <row r="184" spans="31:35">
      <c r="AE184" s="31">
        <f t="shared" si="48"/>
        <v>2028</v>
      </c>
      <c r="AF184" s="32">
        <f t="shared" si="47"/>
        <v>7128179165.4489698</v>
      </c>
      <c r="AI184" s="15">
        <f>(AF184-AF180)/AF180</f>
        <v>2.0395986222144946E-2</v>
      </c>
    </row>
    <row r="185" spans="31:35">
      <c r="AE185" s="23">
        <f t="shared" si="48"/>
        <v>2029</v>
      </c>
      <c r="AF185" s="24">
        <f t="shared" si="47"/>
        <v>7134592645.164443</v>
      </c>
      <c r="AG185" s="15"/>
      <c r="AH185" s="15"/>
    </row>
    <row r="186" spans="31:35">
      <c r="AE186" s="31">
        <f t="shared" si="48"/>
        <v>2029</v>
      </c>
      <c r="AF186" s="32">
        <f t="shared" si="47"/>
        <v>7145388257.6511593</v>
      </c>
    </row>
    <row r="187" spans="31:35">
      <c r="AE187" s="31">
        <f t="shared" si="48"/>
        <v>2029</v>
      </c>
      <c r="AF187" s="32">
        <f t="shared" si="47"/>
        <v>7194126638.0444174</v>
      </c>
    </row>
    <row r="188" spans="31:35">
      <c r="AE188" s="31">
        <f t="shared" si="48"/>
        <v>2029</v>
      </c>
      <c r="AF188" s="32">
        <f t="shared" si="47"/>
        <v>7276862019.8836498</v>
      </c>
      <c r="AI188" s="15">
        <f>(AF188-AF184)/AF184</f>
        <v>2.0858462025668677E-2</v>
      </c>
    </row>
    <row r="189" spans="31:35">
      <c r="AE189" s="23">
        <f t="shared" si="48"/>
        <v>2030</v>
      </c>
      <c r="AF189" s="24">
        <f t="shared" si="47"/>
        <v>7326638142.5433359</v>
      </c>
      <c r="AG189" s="15"/>
      <c r="AH189" s="15"/>
    </row>
    <row r="190" spans="31:35">
      <c r="AE190" s="31">
        <f t="shared" si="48"/>
        <v>2030</v>
      </c>
      <c r="AF190" s="32">
        <f t="shared" si="47"/>
        <v>7396296772.8203735</v>
      </c>
    </row>
    <row r="191" spans="31:35">
      <c r="AE191" s="31">
        <f t="shared" si="48"/>
        <v>2030</v>
      </c>
      <c r="AF191" s="32">
        <f t="shared" si="47"/>
        <v>7399311802.0819025</v>
      </c>
    </row>
    <row r="192" spans="31:35">
      <c r="AE192" s="31">
        <f t="shared" si="48"/>
        <v>2030</v>
      </c>
      <c r="AF192" s="32">
        <f t="shared" si="47"/>
        <v>7369688315.5025625</v>
      </c>
      <c r="AI192" s="15">
        <f>(AF192-AF188)/AF188</f>
        <v>1.2756363301278715E-2</v>
      </c>
    </row>
    <row r="193" spans="31:35">
      <c r="AE193" s="23">
        <f t="shared" si="48"/>
        <v>2031</v>
      </c>
      <c r="AF193" s="24">
        <f t="shared" ref="AF193:AF224" si="49">AF80</f>
        <v>7394260542.1637859</v>
      </c>
      <c r="AG193" s="15"/>
      <c r="AH193" s="15"/>
    </row>
    <row r="194" spans="31:35">
      <c r="AE194" s="31">
        <f t="shared" si="48"/>
        <v>2031</v>
      </c>
      <c r="AF194" s="32">
        <f t="shared" si="49"/>
        <v>7411286034.8234863</v>
      </c>
    </row>
    <row r="195" spans="31:35">
      <c r="AE195" s="31">
        <f t="shared" si="48"/>
        <v>2031</v>
      </c>
      <c r="AF195" s="32">
        <f t="shared" si="49"/>
        <v>7366400913.683094</v>
      </c>
    </row>
    <row r="196" spans="31:35">
      <c r="AE196" s="31">
        <f t="shared" si="48"/>
        <v>2031</v>
      </c>
      <c r="AF196" s="32">
        <f t="shared" si="49"/>
        <v>7375157354.1584387</v>
      </c>
      <c r="AI196" s="15">
        <f>(AF196-AF192)/AF192</f>
        <v>7.4209904432073781E-4</v>
      </c>
    </row>
    <row r="197" spans="31:35">
      <c r="AE197" s="23">
        <f t="shared" ref="AE197:AE228" si="50">AE193+1</f>
        <v>2032</v>
      </c>
      <c r="AF197" s="24">
        <f t="shared" si="49"/>
        <v>7406132247.320857</v>
      </c>
      <c r="AG197" s="15"/>
      <c r="AH197" s="15"/>
    </row>
    <row r="198" spans="31:35">
      <c r="AE198" s="31">
        <f t="shared" si="50"/>
        <v>2032</v>
      </c>
      <c r="AF198" s="32">
        <f t="shared" si="49"/>
        <v>7445702046.421936</v>
      </c>
    </row>
    <row r="199" spans="31:35">
      <c r="AE199" s="31">
        <f t="shared" si="50"/>
        <v>2032</v>
      </c>
      <c r="AF199" s="32">
        <f t="shared" si="49"/>
        <v>7464684471.5361624</v>
      </c>
    </row>
    <row r="200" spans="31:35">
      <c r="AE200" s="31">
        <f t="shared" si="50"/>
        <v>2032</v>
      </c>
      <c r="AF200" s="32">
        <f t="shared" si="49"/>
        <v>7511699256.7479525</v>
      </c>
      <c r="AI200" s="15">
        <f>(AF200-AF196)/AF196</f>
        <v>1.8513761270805354E-2</v>
      </c>
    </row>
    <row r="201" spans="31:35">
      <c r="AE201" s="23">
        <f t="shared" si="50"/>
        <v>2033</v>
      </c>
      <c r="AF201" s="24">
        <f t="shared" si="49"/>
        <v>7546368007.1169167</v>
      </c>
      <c r="AG201" s="15"/>
      <c r="AH201" s="15"/>
    </row>
    <row r="202" spans="31:35">
      <c r="AE202" s="31">
        <f t="shared" si="50"/>
        <v>2033</v>
      </c>
      <c r="AF202" s="32">
        <f t="shared" si="49"/>
        <v>7560922247.3750124</v>
      </c>
    </row>
    <row r="203" spans="31:35">
      <c r="AE203" s="31">
        <f t="shared" si="50"/>
        <v>2033</v>
      </c>
      <c r="AF203" s="32">
        <f t="shared" si="49"/>
        <v>7576915862.948637</v>
      </c>
    </row>
    <row r="204" spans="31:35">
      <c r="AE204" s="31">
        <f t="shared" si="50"/>
        <v>2033</v>
      </c>
      <c r="AF204" s="32">
        <f t="shared" si="49"/>
        <v>7578154116.5910234</v>
      </c>
      <c r="AI204" s="15">
        <f>(AF204-AF200)/AF200</f>
        <v>8.8468477732748518E-3</v>
      </c>
    </row>
    <row r="205" spans="31:35">
      <c r="AE205" s="23">
        <f t="shared" si="50"/>
        <v>2034</v>
      </c>
      <c r="AF205" s="24">
        <f t="shared" si="49"/>
        <v>7607125842.8889599</v>
      </c>
      <c r="AG205" s="15"/>
      <c r="AH205" s="15"/>
    </row>
    <row r="206" spans="31:35">
      <c r="AE206" s="31">
        <f t="shared" si="50"/>
        <v>2034</v>
      </c>
      <c r="AF206" s="32">
        <f t="shared" si="49"/>
        <v>7613621048.0592403</v>
      </c>
    </row>
    <row r="207" spans="31:35">
      <c r="AE207" s="31">
        <f t="shared" si="50"/>
        <v>2034</v>
      </c>
      <c r="AF207" s="32">
        <f t="shared" si="49"/>
        <v>7602891589.2232656</v>
      </c>
    </row>
    <row r="208" spans="31:35">
      <c r="AE208" s="31">
        <f t="shared" si="50"/>
        <v>2034</v>
      </c>
      <c r="AF208" s="32">
        <f t="shared" si="49"/>
        <v>7637043456.9895496</v>
      </c>
      <c r="AI208" s="15">
        <f>(AF208-AF204)/AF204</f>
        <v>7.7709346487950717E-3</v>
      </c>
    </row>
    <row r="209" spans="31:35">
      <c r="AE209" s="23">
        <f t="shared" si="50"/>
        <v>2035</v>
      </c>
      <c r="AF209" s="24">
        <f t="shared" si="49"/>
        <v>7678484003.0715895</v>
      </c>
      <c r="AG209" s="15"/>
      <c r="AH209" s="15"/>
    </row>
    <row r="210" spans="31:35">
      <c r="AE210" s="31">
        <f t="shared" si="50"/>
        <v>2035</v>
      </c>
      <c r="AF210" s="32">
        <f t="shared" si="49"/>
        <v>7716829664.8759451</v>
      </c>
    </row>
    <row r="211" spans="31:35">
      <c r="AE211" s="31">
        <f t="shared" si="50"/>
        <v>2035</v>
      </c>
      <c r="AF211" s="32">
        <f t="shared" si="49"/>
        <v>7694003511.3447409</v>
      </c>
    </row>
    <row r="212" spans="31:35">
      <c r="AE212" s="31">
        <f t="shared" si="50"/>
        <v>2035</v>
      </c>
      <c r="AF212" s="32">
        <f t="shared" si="49"/>
        <v>7713522809.2648563</v>
      </c>
      <c r="AI212" s="15">
        <f>(AF212-AF208)/AF208</f>
        <v>1.0014261763210412E-2</v>
      </c>
    </row>
    <row r="213" spans="31:35">
      <c r="AE213" s="23">
        <f t="shared" si="50"/>
        <v>2036</v>
      </c>
      <c r="AF213" s="24">
        <f t="shared" si="49"/>
        <v>7724485910.3301945</v>
      </c>
      <c r="AG213" s="15"/>
      <c r="AH213" s="15"/>
    </row>
    <row r="214" spans="31:35">
      <c r="AE214" s="31">
        <f t="shared" si="50"/>
        <v>2036</v>
      </c>
      <c r="AF214" s="32">
        <f t="shared" si="49"/>
        <v>7748557569.1493435</v>
      </c>
    </row>
    <row r="215" spans="31:35">
      <c r="AE215" s="31">
        <f t="shared" si="50"/>
        <v>2036</v>
      </c>
      <c r="AF215" s="32">
        <f t="shared" si="49"/>
        <v>7794030773.8020182</v>
      </c>
    </row>
    <row r="216" spans="31:35">
      <c r="AE216" s="31">
        <f t="shared" si="50"/>
        <v>2036</v>
      </c>
      <c r="AF216" s="32">
        <f t="shared" si="49"/>
        <v>7777009188.7485294</v>
      </c>
      <c r="AI216" s="15">
        <f>(AF216-AF212)/AF212</f>
        <v>8.2305298180253544E-3</v>
      </c>
    </row>
    <row r="217" spans="31:35">
      <c r="AE217" s="23">
        <f t="shared" si="50"/>
        <v>2037</v>
      </c>
      <c r="AF217" s="24">
        <f t="shared" si="49"/>
        <v>7801804016.8264236</v>
      </c>
      <c r="AG217" s="15"/>
      <c r="AH217" s="15"/>
    </row>
    <row r="218" spans="31:35">
      <c r="AE218" s="31">
        <f t="shared" si="50"/>
        <v>2037</v>
      </c>
      <c r="AF218" s="32">
        <f t="shared" si="49"/>
        <v>7786806946.9475107</v>
      </c>
    </row>
    <row r="219" spans="31:35">
      <c r="AE219" s="31">
        <f t="shared" si="50"/>
        <v>2037</v>
      </c>
      <c r="AF219" s="32">
        <f t="shared" si="49"/>
        <v>7807457417.7782354</v>
      </c>
    </row>
    <row r="220" spans="31:35">
      <c r="AE220" s="31">
        <f t="shared" si="50"/>
        <v>2037</v>
      </c>
      <c r="AF220" s="32">
        <f t="shared" si="49"/>
        <v>7833049702.8809834</v>
      </c>
      <c r="AI220" s="15">
        <f>(AF220-AF216)/AF216</f>
        <v>7.2059210388398572E-3</v>
      </c>
    </row>
    <row r="221" spans="31:35">
      <c r="AE221" s="23">
        <f t="shared" si="50"/>
        <v>2038</v>
      </c>
      <c r="AF221" s="24">
        <f t="shared" si="49"/>
        <v>7828022771.3139906</v>
      </c>
      <c r="AG221" s="15"/>
      <c r="AH221" s="15"/>
    </row>
    <row r="222" spans="31:35">
      <c r="AE222" s="31">
        <f t="shared" si="50"/>
        <v>2038</v>
      </c>
      <c r="AF222" s="32">
        <f t="shared" si="49"/>
        <v>7852356759.6831675</v>
      </c>
    </row>
    <row r="223" spans="31:35">
      <c r="AE223" s="31">
        <f t="shared" si="50"/>
        <v>2038</v>
      </c>
      <c r="AF223" s="32">
        <f t="shared" si="49"/>
        <v>7856732789.7618599</v>
      </c>
    </row>
    <row r="224" spans="31:35">
      <c r="AE224" s="31">
        <f t="shared" si="50"/>
        <v>2038</v>
      </c>
      <c r="AF224" s="32">
        <f t="shared" si="49"/>
        <v>7911081789.9258394</v>
      </c>
      <c r="AI224" s="15">
        <f>(AF224-AF220)/AF220</f>
        <v>9.9619037290362127E-3</v>
      </c>
    </row>
    <row r="225" spans="31:35">
      <c r="AE225" s="23">
        <f t="shared" si="50"/>
        <v>2039</v>
      </c>
      <c r="AF225" s="24">
        <f t="shared" ref="AF225:AF232" si="51">AF112</f>
        <v>7922069836.4474077</v>
      </c>
      <c r="AG225" s="15"/>
      <c r="AH225" s="15"/>
    </row>
    <row r="226" spans="31:35">
      <c r="AE226" s="31">
        <f t="shared" si="50"/>
        <v>2039</v>
      </c>
      <c r="AF226" s="32">
        <f t="shared" si="51"/>
        <v>7933671842.4999514</v>
      </c>
    </row>
    <row r="227" spans="31:35">
      <c r="AE227" s="31">
        <f t="shared" si="50"/>
        <v>2039</v>
      </c>
      <c r="AF227" s="32">
        <f t="shared" si="51"/>
        <v>7919571080.7865534</v>
      </c>
    </row>
    <row r="228" spans="31:35">
      <c r="AE228" s="31">
        <f t="shared" si="50"/>
        <v>2039</v>
      </c>
      <c r="AF228" s="32">
        <f t="shared" si="51"/>
        <v>7976520408.4376402</v>
      </c>
      <c r="AI228" s="15">
        <f>(AF228-AF224)/AF224</f>
        <v>8.2717661439339271E-3</v>
      </c>
    </row>
    <row r="229" spans="31:35">
      <c r="AE229" s="23">
        <f t="shared" ref="AE229:AE232" si="52">AE225+1</f>
        <v>2040</v>
      </c>
      <c r="AF229" s="24">
        <f t="shared" si="51"/>
        <v>7974906972.2288876</v>
      </c>
      <c r="AG229" s="15"/>
      <c r="AH229" s="15"/>
    </row>
    <row r="230" spans="31:35">
      <c r="AE230" s="31">
        <f t="shared" si="52"/>
        <v>2040</v>
      </c>
      <c r="AF230" s="32">
        <f t="shared" si="51"/>
        <v>7971993088.5610514</v>
      </c>
    </row>
    <row r="231" spans="31:35">
      <c r="AE231" s="31">
        <f t="shared" si="52"/>
        <v>2040</v>
      </c>
      <c r="AF231" s="32">
        <f t="shared" si="51"/>
        <v>8040660661.5508213</v>
      </c>
    </row>
    <row r="232" spans="31:35">
      <c r="AE232" s="31">
        <f t="shared" si="52"/>
        <v>2040</v>
      </c>
      <c r="AF232" s="32">
        <f t="shared" si="51"/>
        <v>8058869942.1302958</v>
      </c>
      <c r="AI232" s="15">
        <f>(AF232-AF228)/AF228</f>
        <v>1.0323992101310922E-2</v>
      </c>
    </row>
  </sheetData>
  <mergeCells count="3">
    <mergeCell ref="AL1:AM1"/>
    <mergeCell ref="AP1:AQ1"/>
    <mergeCell ref="AR1:AS1"/>
  </mergeCells>
  <phoneticPr fontId="6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topLeftCell="Z1" zoomScale="125" zoomScaleNormal="125" zoomScalePageLayoutView="125" workbookViewId="0">
      <selection activeCell="G25" sqref="G25"/>
    </sheetView>
  </sheetViews>
  <sheetFormatPr baseColWidth="10" defaultColWidth="8.83203125" defaultRowHeight="12" x14ac:dyDescent="0"/>
  <cols>
    <col min="3" max="6" width="12.5" customWidth="1"/>
    <col min="8" max="8" width="16.5" customWidth="1"/>
    <col min="9" max="9" width="14.33203125" customWidth="1"/>
    <col min="15" max="16" width="12.83203125" customWidth="1"/>
    <col min="17" max="21" width="15" customWidth="1"/>
    <col min="27" max="27" width="14.5" customWidth="1"/>
    <col min="28" max="28" width="14.6640625" customWidth="1"/>
    <col min="30" max="30" width="15" customWidth="1"/>
    <col min="31" max="31" width="15.83203125" customWidth="1"/>
    <col min="32" max="32" width="14.5" customWidth="1"/>
    <col min="38" max="38" width="15.6640625" customWidth="1"/>
    <col min="41" max="41" width="10.6640625" customWidth="1"/>
    <col min="42" max="42" width="11.1640625" customWidth="1"/>
    <col min="43" max="43" width="10" customWidth="1"/>
  </cols>
  <sheetData>
    <row r="1" spans="1:62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T1" s="4" t="s">
        <v>27</v>
      </c>
      <c r="AV1" s="4" t="s">
        <v>28</v>
      </c>
      <c r="AX1" s="4" t="s">
        <v>29</v>
      </c>
      <c r="AZ1" s="4" t="s">
        <v>49</v>
      </c>
      <c r="BC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5" t="s">
        <v>36</v>
      </c>
    </row>
    <row r="2" spans="1:62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N2" s="10"/>
      <c r="AO2" s="10"/>
      <c r="AP2" s="10"/>
      <c r="AQ2" s="10"/>
      <c r="AR2" s="10"/>
      <c r="AS2" s="10"/>
      <c r="AT2" s="8" t="s">
        <v>41</v>
      </c>
      <c r="AU2" s="8" t="s">
        <v>39</v>
      </c>
      <c r="AV2" s="8" t="s">
        <v>41</v>
      </c>
      <c r="AW2" s="8" t="s">
        <v>39</v>
      </c>
      <c r="AX2" s="8" t="s">
        <v>42</v>
      </c>
      <c r="AY2" s="8" t="s">
        <v>43</v>
      </c>
      <c r="BI2" s="10"/>
    </row>
    <row r="3" spans="1:62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(SUM(AA3:AA4)+AB14+AB15)/AVERAGE(AF3:AF6)</f>
        <v>-2.4605151384309815E-2</v>
      </c>
      <c r="AL3" s="14"/>
      <c r="AN3" s="14"/>
      <c r="AO3" s="14"/>
      <c r="AP3" s="11" t="s">
        <v>44</v>
      </c>
      <c r="AQ3" s="14" t="s">
        <v>45</v>
      </c>
      <c r="AR3" s="14" t="s">
        <v>44</v>
      </c>
      <c r="AS3" s="14" t="s">
        <v>45</v>
      </c>
      <c r="AT3" s="8">
        <v>10923418</v>
      </c>
      <c r="BC3" s="13">
        <f>S3/AF3</f>
        <v>1.3803743059084649E-2</v>
      </c>
      <c r="BD3" s="8">
        <v>2014</v>
      </c>
      <c r="BE3" s="13">
        <f>(SUM(S3:S6)/AVERAGE(AF3:AF6))</f>
        <v>5.6918105137217651E-2</v>
      </c>
      <c r="BF3" s="13">
        <f>(SUM(O3:O6)/AVERAGE(AF3:AF6))</f>
        <v>1.3201759021596645E-2</v>
      </c>
      <c r="BG3" s="13">
        <f>(SUM(C3:C6)/AVERAGE(AF3:AF6))</f>
        <v>6.4480796681875729E-2</v>
      </c>
      <c r="BH3" s="13">
        <f>(SUM(H3:H6)+SUM(J3:J6))/AVERAGE(AF3:AF6)</f>
        <v>0</v>
      </c>
      <c r="BI3" s="14">
        <f t="shared" ref="BI3:BI29" si="2">AK3-BH3</f>
        <v>-2.4605151384309815E-2</v>
      </c>
      <c r="BJ3" s="15">
        <f>BH3+BG3</f>
        <v>6.4480796681875729E-2</v>
      </c>
    </row>
    <row r="4" spans="1:62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SUM(AB16:AB19)/AVERAGE(AF16:AF19)</f>
        <v>-3.2298159595305027E-2</v>
      </c>
      <c r="AL4" s="14"/>
      <c r="AN4" s="14"/>
      <c r="AO4" s="14"/>
      <c r="AP4" s="9">
        <v>545118865</v>
      </c>
      <c r="AQ4" s="9">
        <f>AP4</f>
        <v>545118865</v>
      </c>
      <c r="AR4" s="16">
        <f>AP4/AF19</f>
        <v>9.6335892011156887E-2</v>
      </c>
      <c r="AS4" s="16">
        <f>AQ4/AF19</f>
        <v>9.6335892011156887E-2</v>
      </c>
      <c r="AT4" s="8">
        <v>10933469</v>
      </c>
      <c r="AV4" s="8">
        <f t="shared" ref="AV4:AV12" si="3">(AT4-AT3)/AT3</f>
        <v>9.2013324034656552E-4</v>
      </c>
      <c r="BC4" s="13">
        <f>S4/AF4</f>
        <v>1.4212842397520341E-2</v>
      </c>
      <c r="BD4" s="8">
        <v>2015</v>
      </c>
      <c r="BE4" s="13">
        <f>SUM(T16:T19)/AVERAGE(AF16:AF19)</f>
        <v>5.7888736543967055E-2</v>
      </c>
      <c r="BF4" s="13">
        <f>SUM(P16:P19)/AVERAGE(AF16:AF19)</f>
        <v>1.2523211169796768E-2</v>
      </c>
      <c r="BG4" s="13">
        <f>SUM(D16:D19)/AVERAGE(AF16:AF19)</f>
        <v>7.7663684969475302E-2</v>
      </c>
      <c r="BH4" s="13">
        <f>(SUM(H16:H19)+SUM(J16:J19))/AVERAGE(AF16:AF19)</f>
        <v>0</v>
      </c>
      <c r="BI4" s="14">
        <f t="shared" si="2"/>
        <v>-3.2298159595305027E-2</v>
      </c>
      <c r="BJ4" s="15">
        <f t="shared" ref="BJ4:BJ29" si="4">BH4+BG4</f>
        <v>7.7663684969475302E-2</v>
      </c>
    </row>
    <row r="5" spans="1:62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SUM(AB20:AB23)/AVERAGE(AF20:AF23)</f>
        <v>-3.0971958963524938E-2</v>
      </c>
      <c r="AL5" s="14"/>
      <c r="AN5" s="14"/>
      <c r="AO5" s="14"/>
      <c r="AP5" s="9">
        <v>527406836</v>
      </c>
      <c r="AQ5" s="9">
        <f>AP5</f>
        <v>527406836</v>
      </c>
      <c r="AR5" s="16">
        <f>AP5/AF23</f>
        <v>9.6733053127945015E-2</v>
      </c>
      <c r="AS5" s="16">
        <f>AQ5/AF23</f>
        <v>9.6733053127945015E-2</v>
      </c>
      <c r="AT5" s="8">
        <v>10927942</v>
      </c>
      <c r="AV5" s="8">
        <f t="shared" si="3"/>
        <v>-5.0551202001853203E-4</v>
      </c>
      <c r="BC5" s="13">
        <f>S5/AF5</f>
        <v>1.3103697084635945E-2</v>
      </c>
      <c r="BD5" s="8">
        <v>2016</v>
      </c>
      <c r="BE5" s="13">
        <f>SUM(T20:T23)/AVERAGE(AF20:AF23)</f>
        <v>5.7216185334781226E-2</v>
      </c>
      <c r="BF5" s="13">
        <f>SUM(P20:P23)/AVERAGE(AF20:AF23)</f>
        <v>1.3364697643309343E-2</v>
      </c>
      <c r="BG5" s="13">
        <f>SUM(D20:D23)/AVERAGE(AF20:AF23)</f>
        <v>7.4823446654996822E-2</v>
      </c>
      <c r="BH5" s="13">
        <f>(SUM(H20:H23)+SUM(J20:J23))/AVERAGE(AF20:AF23)</f>
        <v>2.9254642797522798E-5</v>
      </c>
      <c r="BI5" s="14">
        <f t="shared" si="2"/>
        <v>-3.1001213606322461E-2</v>
      </c>
      <c r="BJ5" s="15">
        <f t="shared" si="4"/>
        <v>7.4852701297794338E-2</v>
      </c>
    </row>
    <row r="6" spans="1:62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SUM(AB24:AB27)/AVERAGE(AF24:AF27)</f>
        <v>-3.6961644267609929E-2</v>
      </c>
      <c r="AL6" s="14"/>
      <c r="AN6" s="14"/>
      <c r="AO6" s="9">
        <v>46349018</v>
      </c>
      <c r="AP6" s="9">
        <v>580675520</v>
      </c>
      <c r="AQ6" s="9">
        <f>AP6</f>
        <v>580675520</v>
      </c>
      <c r="AR6" s="16">
        <f>AP6/AF27</f>
        <v>0.10103933176461725</v>
      </c>
      <c r="AS6" s="16">
        <f>AQ6/AF27</f>
        <v>0.10103933176461725</v>
      </c>
      <c r="AT6" s="8">
        <v>11163575</v>
      </c>
      <c r="AV6" s="8">
        <f t="shared" si="3"/>
        <v>2.1562431425789046E-2</v>
      </c>
      <c r="BC6" s="13">
        <f>S6/AF6</f>
        <v>1.5720197118186657E-2</v>
      </c>
      <c r="BD6" s="8">
        <v>2017</v>
      </c>
      <c r="BE6" s="13">
        <f>SUM(T24:T27)/AVERAGE(AF24:AF27)</f>
        <v>5.6711470994661471E-2</v>
      </c>
      <c r="BF6" s="13">
        <f>SUM(P24:P27)/AVERAGE(AF24:AF27)</f>
        <v>1.6895959606113876E-2</v>
      </c>
      <c r="BG6" s="13">
        <f>SUM(D24:D27)/AVERAGE(AF24:AF27)</f>
        <v>7.6777155656157517E-2</v>
      </c>
      <c r="BH6" s="13">
        <f>(SUM(H24:H27)+SUM(J24:J27))/AVERAGE(AF24:AF27)</f>
        <v>3.7225592071642535E-4</v>
      </c>
      <c r="BI6" s="14">
        <f t="shared" si="2"/>
        <v>-3.7333900188326358E-2</v>
      </c>
      <c r="BJ6" s="15">
        <f t="shared" si="4"/>
        <v>7.7149411576873939E-2</v>
      </c>
    </row>
    <row r="7" spans="1:62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5">AJ6+1</f>
        <v>2018</v>
      </c>
      <c r="AK7" s="14">
        <f>SUM(AB28:AB31)/AVERAGE(AF28:AF31)</f>
        <v>-3.6495415046466799E-2</v>
      </c>
      <c r="AL7" s="9">
        <v>34256427</v>
      </c>
      <c r="AM7" s="14">
        <f>AL7/AVERAGE(AF28:AF31)</f>
        <v>5.9922391772967761E-3</v>
      </c>
      <c r="AN7" s="14">
        <f>(AF31-AF27)/AF27</f>
        <v>3.2195426733214088E-3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12191293.382486377</v>
      </c>
      <c r="AP7" s="9">
        <f t="shared" ref="AP7:AP29" si="6">AP6*(1+AN7)</f>
        <v>582545029.61599314</v>
      </c>
      <c r="AQ7" s="9">
        <f>AP7</f>
        <v>582545029.61599314</v>
      </c>
      <c r="AR7" s="16">
        <f>AP7/AF31</f>
        <v>0.10103933176461725</v>
      </c>
      <c r="AS7" s="16">
        <f>AQ7/AF31</f>
        <v>0.10103933176461725</v>
      </c>
      <c r="AT7" s="8">
        <v>11012334</v>
      </c>
      <c r="AV7" s="8">
        <f t="shared" si="3"/>
        <v>-1.3547721048140941E-2</v>
      </c>
      <c r="BC7" s="13">
        <f>T16/AF16</f>
        <v>1.3977237170136676E-2</v>
      </c>
      <c r="BD7" s="8">
        <f t="shared" ref="BD7:BD29" si="7">BD6+1</f>
        <v>2018</v>
      </c>
      <c r="BE7" s="13">
        <f>SUM(T28:T31)/AVERAGE(AF28:AF31)</f>
        <v>5.2926221900324345E-2</v>
      </c>
      <c r="BF7" s="13">
        <f>SUM(P28:P31)/AVERAGE(AF28:AF31)</f>
        <v>1.4773473496483789E-2</v>
      </c>
      <c r="BG7" s="13">
        <f>SUM(D28:D31)/AVERAGE(AF28:AF31)</f>
        <v>7.464816345030735E-2</v>
      </c>
      <c r="BH7" s="13">
        <f>(SUM(H28:H31)+SUM(J28:J31))/AVERAGE(AF28:AF31)</f>
        <v>8.3640289445802585E-4</v>
      </c>
      <c r="BI7" s="14">
        <f t="shared" si="2"/>
        <v>-3.7331817940924827E-2</v>
      </c>
      <c r="BJ7" s="15">
        <f t="shared" si="4"/>
        <v>7.5484566344765372E-2</v>
      </c>
    </row>
    <row r="8" spans="1:62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5"/>
        <v>2019</v>
      </c>
      <c r="AK8" s="14">
        <f>SUM(AB32:AB35)/AVERAGE(AF32:AF35)</f>
        <v>-3.8776375782508185E-2</v>
      </c>
      <c r="AL8" s="9">
        <v>32756268</v>
      </c>
      <c r="AM8" s="14">
        <f>AL8/AVERAGE(AF32:AF35)</f>
        <v>5.6270529308686838E-3</v>
      </c>
      <c r="AN8" s="14">
        <f>(AF35-AF31)/AF31</f>
        <v>1.4698920107768854E-2</v>
      </c>
      <c r="AO8" s="9">
        <f>((((AO7*((1+AN8)^(1/12))-AL8/12)*((1+AN8)^(1/12))-AL8/12)*((1+AN8)^(1/12))-AL8/12)*((1+AN8)^(1/12))-AL8/12)*((1+AN8)^(1/12))-AL8/12</f>
        <v>-1416056.5816159877</v>
      </c>
      <c r="AP8" s="9">
        <f t="shared" si="6"/>
        <v>591107812.46549642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570501938.963943</v>
      </c>
      <c r="AR8" s="16">
        <f>AP8/AF35</f>
        <v>0.10103933176461725</v>
      </c>
      <c r="AS8" s="16">
        <f>AQ8/AF35</f>
        <v>9.7517125417285785E-2</v>
      </c>
      <c r="AT8" s="8">
        <v>11082939</v>
      </c>
      <c r="AV8" s="8">
        <f t="shared" si="3"/>
        <v>6.4114473825439729E-3</v>
      </c>
      <c r="BC8" s="13">
        <f>T17/AF17</f>
        <v>1.4838538619383144E-2</v>
      </c>
      <c r="BD8" s="8">
        <f t="shared" si="7"/>
        <v>2019</v>
      </c>
      <c r="BE8" s="13">
        <f>SUM(T32:T35)/AVERAGE(AF32:AF35)</f>
        <v>4.9111838020882655E-2</v>
      </c>
      <c r="BF8" s="13">
        <f>SUM(P32:P35)/AVERAGE(AF32:AF35)</f>
        <v>1.3661461669314385E-2</v>
      </c>
      <c r="BG8" s="13">
        <f>SUM(D32:D35)/AVERAGE(AF32:AF35)</f>
        <v>7.4226752134076451E-2</v>
      </c>
      <c r="BH8" s="13">
        <f>(SUM(H32:H35)+SUM(J32:J35))/AVERAGE(AF32:AF35)</f>
        <v>1.3056005388287055E-3</v>
      </c>
      <c r="BI8" s="14">
        <f t="shared" si="2"/>
        <v>-4.0081976321336893E-2</v>
      </c>
      <c r="BJ8" s="15">
        <f t="shared" si="4"/>
        <v>7.5532352672905159E-2</v>
      </c>
    </row>
    <row r="9" spans="1:62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5"/>
        <v>2020</v>
      </c>
      <c r="AK9" s="14">
        <f>SUM(AB36:AB39)/AVERAGE(AF36:AF39)</f>
        <v>-4.2367967741811785E-2</v>
      </c>
      <c r="AL9" s="9">
        <v>31300261</v>
      </c>
      <c r="AM9" s="14">
        <f>AL9/AVERAGE(AF36:AF39)</f>
        <v>5.3302190607997313E-3</v>
      </c>
      <c r="AN9" s="14">
        <f>(AF39-AF35)/AF35</f>
        <v>7.9024249146409705E-3</v>
      </c>
      <c r="AO9" s="14"/>
      <c r="AP9" s="9">
        <f t="shared" si="6"/>
        <v>595778997.56996262</v>
      </c>
      <c r="AQ9" s="9">
        <f t="shared" ref="AQ9:AQ29" si="8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543596820.00445592</v>
      </c>
      <c r="AR9" s="16">
        <f>AP9/AF39</f>
        <v>0.10103933176461724</v>
      </c>
      <c r="AS9" s="16">
        <f>AQ9/AF39</f>
        <v>9.2189653657892348E-2</v>
      </c>
      <c r="AT9" s="8">
        <v>11339977</v>
      </c>
      <c r="AV9" s="8">
        <f t="shared" si="3"/>
        <v>2.3192223651145243E-2</v>
      </c>
      <c r="BC9" s="13">
        <f>T18/AF18</f>
        <v>1.3527260766114834E-2</v>
      </c>
      <c r="BD9" s="8">
        <f t="shared" si="7"/>
        <v>2020</v>
      </c>
      <c r="BE9" s="13">
        <f>SUM(T36:T39)/AVERAGE(AF36:AF39)</f>
        <v>4.6112453984165823E-2</v>
      </c>
      <c r="BF9" s="13">
        <f>SUM(P36:P39)/AVERAGE(AF36:AF39)</f>
        <v>1.3254535371813585E-2</v>
      </c>
      <c r="BG9" s="13">
        <f>SUM(D36:D39)/AVERAGE(AF36:AF39)</f>
        <v>7.5225886354164037E-2</v>
      </c>
      <c r="BH9" s="13">
        <f>(SUM(H36:H39)+SUM(J36:J39))/AVERAGE(AF36:AF39)</f>
        <v>1.8084555062212249E-3</v>
      </c>
      <c r="BI9" s="14">
        <f t="shared" si="2"/>
        <v>-4.417642324803301E-2</v>
      </c>
      <c r="BJ9" s="15">
        <f t="shared" si="4"/>
        <v>7.7034341860385255E-2</v>
      </c>
    </row>
    <row r="10" spans="1:62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5"/>
        <v>2021</v>
      </c>
      <c r="AK10" s="14">
        <f>SUM(AB40:AB43)/AVERAGE(AF40:AF43)</f>
        <v>-4.4246475804262671E-2</v>
      </c>
      <c r="AL10" s="9">
        <v>29595645</v>
      </c>
      <c r="AM10" s="14">
        <f>AL10/AVERAGE(AF40:AF43)</f>
        <v>4.9729784000742197E-3</v>
      </c>
      <c r="AN10" s="14">
        <f>(AF43-AF39)/AF39</f>
        <v>1.6482144487941545E-2</v>
      </c>
      <c r="AO10" s="14"/>
      <c r="AP10" s="9">
        <f t="shared" si="6"/>
        <v>605598713.0907917</v>
      </c>
      <c r="AQ10" s="9">
        <f t="shared" si="8"/>
        <v>522737901.39316136</v>
      </c>
      <c r="AR10" s="16">
        <f>AP10/AF43</f>
        <v>0.10103933176461724</v>
      </c>
      <c r="AS10" s="16">
        <f>AQ10/AF43</f>
        <v>8.7214663940154424E-2</v>
      </c>
      <c r="AT10" s="8">
        <v>11479064</v>
      </c>
      <c r="AV10" s="8">
        <f t="shared" si="3"/>
        <v>1.2265192424993455E-2</v>
      </c>
      <c r="BC10" s="13">
        <f>T19/AF19</f>
        <v>1.548365144902279E-2</v>
      </c>
      <c r="BD10" s="8">
        <f t="shared" si="7"/>
        <v>2021</v>
      </c>
      <c r="BE10" s="13">
        <f>SUM(T40:T43)/AVERAGE(AF40:AF43)</f>
        <v>4.3196974392237616E-2</v>
      </c>
      <c r="BF10" s="13">
        <f>SUM(P40:P43)/AVERAGE(AF40:AF43)</f>
        <v>1.2985287166227525E-2</v>
      </c>
      <c r="BG10" s="13">
        <f>SUM(D40:D43)/AVERAGE(AF40:AF43)</f>
        <v>7.4458163030272764E-2</v>
      </c>
      <c r="BH10" s="13">
        <f>(SUM(H40:H43)+SUM(J40:J43))/AVERAGE(AF40:AF43)</f>
        <v>2.3914276203512415E-3</v>
      </c>
      <c r="BI10" s="14">
        <f t="shared" si="2"/>
        <v>-4.6637903424613915E-2</v>
      </c>
      <c r="BJ10" s="15">
        <f t="shared" si="4"/>
        <v>7.6849590650624008E-2</v>
      </c>
    </row>
    <row r="11" spans="1:62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5"/>
        <v>2022</v>
      </c>
      <c r="AK11" s="14">
        <f>SUM(AB44:AB47)/AVERAGE(AF44:AF47)</f>
        <v>-4.7123525073754766E-2</v>
      </c>
      <c r="AL11" s="9">
        <v>27922350</v>
      </c>
      <c r="AM11" s="14">
        <f>AL11/AVERAGE(AF44:AF47)</f>
        <v>4.689532689733102E-3</v>
      </c>
      <c r="AN11" s="14">
        <f>(AF47-AF43)/AF43</f>
        <v>-5.197927945619788E-3</v>
      </c>
      <c r="AO11" s="14"/>
      <c r="AP11" s="9">
        <f t="shared" si="6"/>
        <v>602450854.61618567</v>
      </c>
      <c r="AQ11" s="9">
        <f t="shared" si="8"/>
        <v>492164981.7915923</v>
      </c>
      <c r="AR11" s="16">
        <f>AP11/AF47</f>
        <v>0.10103933176461723</v>
      </c>
      <c r="AS11" s="16">
        <f>AQ11/AF47</f>
        <v>8.2542867185155924E-2</v>
      </c>
      <c r="AT11" s="8">
        <v>11462881</v>
      </c>
      <c r="AV11" s="8">
        <f t="shared" si="3"/>
        <v>-1.4097839336029488E-3</v>
      </c>
      <c r="BC11" s="13">
        <f>T20/AF20</f>
        <v>1.36541060278663E-2</v>
      </c>
      <c r="BD11" s="8">
        <f t="shared" si="7"/>
        <v>2022</v>
      </c>
      <c r="BE11" s="13">
        <f>SUM(T44:T47)/AVERAGE(AF44:AF47)</f>
        <v>4.069185787874708E-2</v>
      </c>
      <c r="BF11" s="13">
        <f>SUM(P44:P47)/AVERAGE(AF44:AF47)</f>
        <v>1.2833669953268038E-2</v>
      </c>
      <c r="BG11" s="13">
        <f>SUM(D44:D47)/AVERAGE(AF44:AF47)</f>
        <v>7.4981712999233799E-2</v>
      </c>
      <c r="BH11" s="13">
        <f>(SUM(H44:H47)+SUM(J44:J47))/AVERAGE(AF44:AF47)</f>
        <v>2.8774953821597933E-3</v>
      </c>
      <c r="BI11" s="14">
        <f t="shared" si="2"/>
        <v>-5.0001020455914556E-2</v>
      </c>
      <c r="BJ11" s="15">
        <f t="shared" si="4"/>
        <v>7.7859208381393596E-2</v>
      </c>
    </row>
    <row r="12" spans="1:62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5"/>
        <v>2023</v>
      </c>
      <c r="AK12" s="14">
        <f>SUM(AB48:AB51)/AVERAGE(AF48:AF51)</f>
        <v>-4.7020102930439726E-2</v>
      </c>
      <c r="AL12" s="9">
        <v>26288740</v>
      </c>
      <c r="AM12" s="14">
        <f>AL12/AVERAGE(AF48:AF51)</f>
        <v>4.378307916399842E-3</v>
      </c>
      <c r="AN12" s="14">
        <f>(AF51-AF47)/AF47</f>
        <v>1.115305184235916E-2</v>
      </c>
      <c r="AO12" s="14"/>
      <c r="AP12" s="9">
        <f t="shared" si="6"/>
        <v>609170020.23019361</v>
      </c>
      <c r="AQ12" s="9">
        <f t="shared" si="8"/>
        <v>471231269.27682191</v>
      </c>
      <c r="AR12" s="16">
        <f>AP12/AF51</f>
        <v>0.10103933176461724</v>
      </c>
      <c r="AS12" s="16">
        <f>AQ12/AF51</f>
        <v>7.8160268846340294E-2</v>
      </c>
      <c r="AT12" s="8">
        <v>11332510</v>
      </c>
      <c r="AV12" s="8">
        <f t="shared" si="3"/>
        <v>-1.1373318801791626E-2</v>
      </c>
      <c r="BC12" s="13">
        <f>T21/AF21</f>
        <v>1.4412594964035255E-2</v>
      </c>
      <c r="BD12" s="8">
        <f t="shared" si="7"/>
        <v>2023</v>
      </c>
      <c r="BE12" s="13">
        <f>SUM(T48:T51)/AVERAGE(AF48:AF51)</f>
        <v>4.0727866043066129E-2</v>
      </c>
      <c r="BF12" s="13">
        <f>SUM(P48:P51)/AVERAGE(AF48:AF51)</f>
        <v>1.2497054688333543E-2</v>
      </c>
      <c r="BG12" s="13">
        <f>SUM(D48:D51)/AVERAGE(AF48:AF51)</f>
        <v>7.5250914285172318E-2</v>
      </c>
      <c r="BH12" s="13">
        <f>(SUM(H48:H51)+SUM(J48:J51))/AVERAGE(AF48:AF51)</f>
        <v>3.3090380348859277E-3</v>
      </c>
      <c r="BI12" s="14">
        <f t="shared" si="2"/>
        <v>-5.0329140965325654E-2</v>
      </c>
      <c r="BJ12" s="15">
        <f t="shared" si="4"/>
        <v>7.8559952320058246E-2</v>
      </c>
    </row>
    <row r="13" spans="1:62">
      <c r="A13" s="56"/>
      <c r="B13" s="56"/>
      <c r="C13" s="57"/>
      <c r="D13" s="57"/>
      <c r="E13" s="57"/>
      <c r="F13" s="57"/>
      <c r="G13" s="57"/>
      <c r="H13" s="57"/>
      <c r="I13" s="57"/>
      <c r="J13" s="58"/>
      <c r="K13" s="58"/>
      <c r="L13" s="57"/>
      <c r="M13" s="57"/>
      <c r="N13" s="58"/>
      <c r="O13" s="58"/>
      <c r="P13" s="58"/>
      <c r="Q13" s="57"/>
      <c r="R13" s="57"/>
      <c r="S13" s="57"/>
      <c r="T13" s="58"/>
      <c r="U13" s="58"/>
      <c r="V13" s="58"/>
      <c r="W13" s="58"/>
      <c r="X13" s="57"/>
      <c r="Y13" s="57"/>
      <c r="Z13" s="57"/>
      <c r="AA13" s="57"/>
      <c r="AB13" s="57"/>
      <c r="AC13" s="59"/>
      <c r="AD13" s="57"/>
      <c r="AE13" s="57"/>
      <c r="AF13" s="57"/>
      <c r="AG13" s="57"/>
      <c r="AH13" s="57"/>
      <c r="AI13" s="60"/>
      <c r="AJ13" s="20">
        <f t="shared" si="5"/>
        <v>2024</v>
      </c>
      <c r="AK13" s="21">
        <f>SUM(AB52:AB55)/AVERAGE(AF52:AF55)</f>
        <v>-4.610589309484793E-2</v>
      </c>
      <c r="AL13" s="18">
        <v>24725359</v>
      </c>
      <c r="AM13" s="21">
        <f>AL13/AVERAGE(AF52:AF55)</f>
        <v>4.0747066769636197E-3</v>
      </c>
      <c r="AN13" s="21">
        <f>(AF55-AF51)/AF51</f>
        <v>1.155154024012498E-2</v>
      </c>
      <c r="AO13" s="21"/>
      <c r="AP13" s="18">
        <f t="shared" si="6"/>
        <v>616206872.23196042</v>
      </c>
      <c r="AQ13" s="18">
        <f t="shared" si="8"/>
        <v>451818721.38955307</v>
      </c>
      <c r="AR13" s="22">
        <f>AP13/AF55</f>
        <v>0.10103933176461723</v>
      </c>
      <c r="AS13" s="22">
        <f>AQ13/AF55</f>
        <v>7.4084635769462032E-2</v>
      </c>
      <c r="AT13" s="8"/>
      <c r="AV13" s="8"/>
      <c r="BC13" s="15">
        <f>T22/AF22</f>
        <v>1.3548741226828266E-2</v>
      </c>
      <c r="BD13">
        <f t="shared" si="7"/>
        <v>2024</v>
      </c>
      <c r="BE13" s="15">
        <f>SUM(T52:T55)/AVERAGE(AF52:AF55)</f>
        <v>4.0843689568091091E-2</v>
      </c>
      <c r="BF13" s="15">
        <f>SUM(P52:P55)/AVERAGE(AF52:AF55)</f>
        <v>1.2257651775172754E-2</v>
      </c>
      <c r="BG13" s="15">
        <f>SUM(D52:D55)/AVERAGE(AF52:AF55)</f>
        <v>7.4691930887766253E-2</v>
      </c>
      <c r="BH13" s="15">
        <f>(SUM(H52:H55)+SUM(J52:J55))/AVERAGE(AF52:AF55)</f>
        <v>3.6936010727976498E-3</v>
      </c>
      <c r="BI13" s="21">
        <f t="shared" si="2"/>
        <v>-4.9799494167645578E-2</v>
      </c>
      <c r="BJ13" s="15">
        <f t="shared" si="4"/>
        <v>7.8385531960563901E-2</v>
      </c>
    </row>
    <row r="14" spans="1:62" s="23" customFormat="1">
      <c r="A14" s="56">
        <v>2014</v>
      </c>
      <c r="B14" s="56">
        <v>3</v>
      </c>
      <c r="C14" s="57"/>
      <c r="D14" s="44">
        <v>83498424.654720441</v>
      </c>
      <c r="E14" s="57"/>
      <c r="F14" s="57">
        <v>15176827.0706363</v>
      </c>
      <c r="G14" s="57">
        <v>0</v>
      </c>
      <c r="H14" s="57">
        <v>0</v>
      </c>
      <c r="I14" s="45">
        <v>0</v>
      </c>
      <c r="J14" s="45">
        <v>0</v>
      </c>
      <c r="K14" s="58"/>
      <c r="L14" s="33">
        <v>2446949.8921012501</v>
      </c>
      <c r="M14" s="57"/>
      <c r="N14" s="58">
        <v>621000.14258950017</v>
      </c>
      <c r="O14" s="58"/>
      <c r="P14" s="33">
        <v>16113794.182287442</v>
      </c>
      <c r="Q14" s="57"/>
      <c r="R14" s="57">
        <v>16647567.548950201</v>
      </c>
      <c r="S14" s="57"/>
      <c r="T14" s="58">
        <v>63653417.396391429</v>
      </c>
      <c r="U14" s="58"/>
      <c r="V14" s="58">
        <v>104227.57076413999</v>
      </c>
      <c r="W14" s="58"/>
      <c r="X14" s="64">
        <v>261789.60811704778</v>
      </c>
      <c r="Y14" s="57"/>
      <c r="Z14" s="32">
        <f t="shared" ref="Z14:Z47" si="9">R14+V14-N14-L14-F14</f>
        <v>-1492981.9856127109</v>
      </c>
      <c r="AA14" s="57"/>
      <c r="AB14" s="32">
        <f t="shared" ref="AB14:AB47" si="10">T14-P14-D14</f>
        <v>-35958801.440616451</v>
      </c>
      <c r="AC14" s="59"/>
      <c r="AD14" s="9">
        <v>4685503118.6782703</v>
      </c>
      <c r="AE14" s="9">
        <v>96.348619912999993</v>
      </c>
      <c r="AF14" s="32">
        <f t="shared" ref="AF14:AF27" si="11">AD14*100/AE14</f>
        <v>4863072374.995245</v>
      </c>
      <c r="AG14" s="57"/>
      <c r="AH14" s="57"/>
      <c r="AI14" s="34">
        <f t="shared" ref="AI14:AI47" si="12">AB14/AF14</f>
        <v>-7.3942558670333607E-3</v>
      </c>
      <c r="AJ14" s="27">
        <f t="shared" si="5"/>
        <v>2025</v>
      </c>
      <c r="AK14" s="28">
        <f>SUM(AB56:AB59)/AVERAGE(AF56:AF59)</f>
        <v>-4.5456779582579619E-2</v>
      </c>
      <c r="AL14" s="24">
        <v>23142925</v>
      </c>
      <c r="AM14" s="28">
        <f>AL14/AVERAGE(AF56:AF59)</f>
        <v>3.7704620762112426E-3</v>
      </c>
      <c r="AN14" s="28">
        <f>(AF59-AF55)/AF55</f>
        <v>8.5600419635933865E-3</v>
      </c>
      <c r="AO14" s="28"/>
      <c r="AP14" s="24">
        <f t="shared" si="6"/>
        <v>621481628.9165206</v>
      </c>
      <c r="AQ14" s="24">
        <f t="shared" si="8"/>
        <v>432452725.48680645</v>
      </c>
      <c r="AR14" s="29">
        <f>AP14/AF59</f>
        <v>0.10103933176461723</v>
      </c>
      <c r="AS14" s="29">
        <f>AQ14/AF59</f>
        <v>7.0307362872738421E-2</v>
      </c>
      <c r="AT14" s="8"/>
      <c r="AU14">
        <v>11026168</v>
      </c>
      <c r="AV14" s="8"/>
      <c r="AW14" s="31"/>
      <c r="AX14">
        <v>6006.1783028051505</v>
      </c>
      <c r="AY14" s="54"/>
      <c r="AZ14"/>
      <c r="BA14"/>
      <c r="BB14"/>
      <c r="BC14" s="26">
        <f>T23/AF23</f>
        <v>1.5574838376312039E-2</v>
      </c>
      <c r="BD14" s="23">
        <f t="shared" si="7"/>
        <v>2025</v>
      </c>
      <c r="BE14" s="26">
        <f>SUM(T56:T59)/AVERAGE(AF56:AF59)</f>
        <v>4.095460055269582E-2</v>
      </c>
      <c r="BF14" s="26">
        <f>SUM(P56:P59)/AVERAGE(AF56:AF59)</f>
        <v>1.2098436032720554E-2</v>
      </c>
      <c r="BG14" s="26">
        <f>SUM(D56:D59)/AVERAGE(AF56:AF59)</f>
        <v>7.4312944102554887E-2</v>
      </c>
      <c r="BH14" s="26">
        <f>(SUM(H56:H59)+SUM(J56:J59))/AVERAGE(AF56:AF59)</f>
        <v>4.7782771384771968E-3</v>
      </c>
      <c r="BI14" s="28">
        <f t="shared" si="2"/>
        <v>-5.0235056721056819E-2</v>
      </c>
      <c r="BJ14" s="15">
        <f t="shared" si="4"/>
        <v>7.9091221241032086E-2</v>
      </c>
    </row>
    <row r="15" spans="1:62" s="31" customFormat="1">
      <c r="A15" s="56">
        <v>2014</v>
      </c>
      <c r="B15" s="56">
        <v>4</v>
      </c>
      <c r="C15" s="17"/>
      <c r="D15" s="44">
        <v>97200759.083320528</v>
      </c>
      <c r="E15" s="18"/>
      <c r="F15" s="18">
        <v>17667388.550650202</v>
      </c>
      <c r="G15" s="18">
        <v>0</v>
      </c>
      <c r="H15" s="18">
        <v>0</v>
      </c>
      <c r="I15" s="45">
        <v>0</v>
      </c>
      <c r="J15" s="45">
        <v>0</v>
      </c>
      <c r="K15" s="18"/>
      <c r="L15" s="33">
        <v>2408704.1239999998</v>
      </c>
      <c r="M15" s="18"/>
      <c r="N15" s="18">
        <v>723898.84093089774</v>
      </c>
      <c r="O15" s="17"/>
      <c r="P15" s="33">
        <v>16481454.988047414</v>
      </c>
      <c r="Q15" s="17"/>
      <c r="R15" s="17">
        <v>19878284.766714498</v>
      </c>
      <c r="S15" s="17"/>
      <c r="T15" s="17">
        <v>76006344.690266699</v>
      </c>
      <c r="U15" s="17"/>
      <c r="V15" s="17">
        <v>102704.217</v>
      </c>
      <c r="W15" s="17"/>
      <c r="X15" s="64">
        <v>257963.38265660519</v>
      </c>
      <c r="Y15" s="17"/>
      <c r="Z15" s="32">
        <f t="shared" si="9"/>
        <v>-819002.5318666026</v>
      </c>
      <c r="AA15" s="17"/>
      <c r="AB15" s="32">
        <f t="shared" si="10"/>
        <v>-37675869.381101243</v>
      </c>
      <c r="AC15" s="19"/>
      <c r="AD15" s="9">
        <v>5010564196.8707304</v>
      </c>
      <c r="AE15" s="9">
        <v>100</v>
      </c>
      <c r="AF15" s="32">
        <f t="shared" si="11"/>
        <v>5010564196.8707304</v>
      </c>
      <c r="AG15" s="18"/>
      <c r="AH15" s="18"/>
      <c r="AI15" s="34">
        <f t="shared" si="12"/>
        <v>-7.5192868309383442E-3</v>
      </c>
      <c r="AJ15" s="35">
        <f t="shared" si="5"/>
        <v>2026</v>
      </c>
      <c r="AK15" s="36">
        <f>SUM(AB60:AB63)/AVERAGE(AF60:AF63)</f>
        <v>-4.5391949205663182E-2</v>
      </c>
      <c r="AL15" s="32">
        <v>21624894</v>
      </c>
      <c r="AM15" s="36">
        <f>AL15/AVERAGE(AF60:AF63)</f>
        <v>3.509777959112689E-3</v>
      </c>
      <c r="AN15" s="36">
        <f>(AF63-AF59)/AF59</f>
        <v>6.8413880376783445E-4</v>
      </c>
      <c r="AO15" s="36"/>
      <c r="AP15" s="32">
        <f t="shared" si="6"/>
        <v>621906808.61469126</v>
      </c>
      <c r="AQ15" s="32">
        <f t="shared" si="8"/>
        <v>411116909.23440695</v>
      </c>
      <c r="AR15" s="37">
        <f>AP15/AF63</f>
        <v>0.10103933176461723</v>
      </c>
      <c r="AS15" s="37">
        <f>AQ15/AF63</f>
        <v>6.6792929761788758E-2</v>
      </c>
      <c r="AT15"/>
      <c r="AU15">
        <v>11175974</v>
      </c>
      <c r="AV15"/>
      <c r="AW15" s="31">
        <f t="shared" ref="AW14:AW15" si="13">(AU15-AU14)/AU14</f>
        <v>1.3586406446917915E-2</v>
      </c>
      <c r="AX15">
        <v>6119.9401543004797</v>
      </c>
      <c r="AY15" s="54">
        <f t="shared" ref="AY14:AY16" si="14">(AX15-AX14)/AX14</f>
        <v>1.8940804911202421E-2</v>
      </c>
      <c r="AZ15"/>
      <c r="BA15"/>
      <c r="BB15"/>
      <c r="BC15" s="34">
        <f>T24/AF24</f>
        <v>1.3918393597813971E-2</v>
      </c>
      <c r="BD15" s="31">
        <f t="shared" si="7"/>
        <v>2026</v>
      </c>
      <c r="BE15" s="34">
        <f>SUM(T60:T63)/AVERAGE(AF60:AF63)</f>
        <v>4.098134040126554E-2</v>
      </c>
      <c r="BF15" s="34">
        <f>SUM(P60:P63)/AVERAGE(AF60:AF63)</f>
        <v>1.1848623710410315E-2</v>
      </c>
      <c r="BG15" s="34">
        <f>SUM(D60:D63)/AVERAGE(AF60:AF63)</f>
        <v>7.4524665896518419E-2</v>
      </c>
      <c r="BH15" s="34">
        <f>(SUM(H60:H63)+SUM(J60:J63))/AVERAGE(AF60:AF63)</f>
        <v>6.0433965916069487E-3</v>
      </c>
      <c r="BI15" s="36">
        <f t="shared" si="2"/>
        <v>-5.1435345797270132E-2</v>
      </c>
      <c r="BJ15" s="15">
        <f t="shared" si="4"/>
        <v>8.0568062488125369E-2</v>
      </c>
    </row>
    <row r="16" spans="1:62" s="31" customFormat="1">
      <c r="A16" s="23">
        <v>2015</v>
      </c>
      <c r="B16" s="23">
        <v>1</v>
      </c>
      <c r="C16" s="24"/>
      <c r="D16" s="41">
        <v>94531622.427164748</v>
      </c>
      <c r="E16" s="24"/>
      <c r="F16" s="25">
        <v>17182241.368222699</v>
      </c>
      <c r="G16" s="41">
        <v>0</v>
      </c>
      <c r="H16" s="42">
        <v>0</v>
      </c>
      <c r="I16" s="42">
        <v>0</v>
      </c>
      <c r="J16" s="42">
        <v>0</v>
      </c>
      <c r="K16" s="24"/>
      <c r="L16" s="52">
        <v>2477517.32661987</v>
      </c>
      <c r="M16" s="25"/>
      <c r="N16" s="41">
        <v>704143.38336190209</v>
      </c>
      <c r="O16" s="24"/>
      <c r="P16" s="52">
        <v>16729838.324823827</v>
      </c>
      <c r="Q16" s="25"/>
      <c r="R16" s="41">
        <v>18058307.33118844</v>
      </c>
      <c r="S16" s="25"/>
      <c r="T16" s="41">
        <v>69047503.224994525</v>
      </c>
      <c r="U16" s="24"/>
      <c r="V16" s="41">
        <v>100401.296606515</v>
      </c>
      <c r="W16" s="25"/>
      <c r="X16" s="52">
        <v>252179.11057854365</v>
      </c>
      <c r="Y16" s="24"/>
      <c r="Z16" s="24">
        <f t="shared" si="9"/>
        <v>-2205193.4504095167</v>
      </c>
      <c r="AA16" s="24"/>
      <c r="AB16" s="24">
        <f t="shared" si="10"/>
        <v>-42213957.52699405</v>
      </c>
      <c r="AC16" s="12"/>
      <c r="AD16" s="24">
        <v>5092693740.32864</v>
      </c>
      <c r="AE16" s="24">
        <v>103.09103866</v>
      </c>
      <c r="AF16" s="24">
        <f t="shared" si="11"/>
        <v>4939996537.5502996</v>
      </c>
      <c r="AG16" s="24"/>
      <c r="AH16" s="24"/>
      <c r="AI16" s="26">
        <f t="shared" si="12"/>
        <v>-8.5453415212164447E-3</v>
      </c>
      <c r="AJ16" s="35">
        <f t="shared" si="5"/>
        <v>2027</v>
      </c>
      <c r="AK16" s="36">
        <f>SUM(AB64:AB67)/AVERAGE(AF64:AF67)</f>
        <v>-4.5634761345793626E-2</v>
      </c>
      <c r="AL16" s="32">
        <v>20144491</v>
      </c>
      <c r="AM16" s="36">
        <f>AL16/AVERAGE(AF64:AF67)</f>
        <v>3.2544532961206532E-3</v>
      </c>
      <c r="AN16" s="36">
        <f>(AF67-AF63)/AF63</f>
        <v>1.0431316612323844E-2</v>
      </c>
      <c r="AO16" s="36"/>
      <c r="AP16" s="32">
        <f t="shared" si="6"/>
        <v>628394115.43871093</v>
      </c>
      <c r="AQ16" s="32">
        <f t="shared" si="8"/>
        <v>395164778.11840189</v>
      </c>
      <c r="AR16" s="37">
        <f>AP16/AF67</f>
        <v>0.10103933176461723</v>
      </c>
      <c r="AS16" s="37">
        <f>AQ16/AF67</f>
        <v>6.3538445279872721E-2</v>
      </c>
      <c r="AT16" s="23"/>
      <c r="AU16" s="23">
        <v>11013101</v>
      </c>
      <c r="AV16" s="23"/>
      <c r="AW16" s="23">
        <f>(AU16-AT6)/AT6</f>
        <v>-1.347901545875761E-2</v>
      </c>
      <c r="AX16" s="43">
        <v>6311.8928139841701</v>
      </c>
      <c r="AY16" s="54">
        <f t="shared" si="14"/>
        <v>3.1365120384192861E-2</v>
      </c>
      <c r="AZ16" s="23"/>
      <c r="BA16" s="23"/>
      <c r="BB16" s="23"/>
      <c r="BC16" s="34">
        <f>T25/AF25</f>
        <v>1.4541370347800274E-2</v>
      </c>
      <c r="BD16" s="31">
        <f t="shared" si="7"/>
        <v>2027</v>
      </c>
      <c r="BE16" s="34">
        <f>SUM(T64:T67)/AVERAGE(AF64:AF67)</f>
        <v>4.0845916676476156E-2</v>
      </c>
      <c r="BF16" s="34">
        <f>SUM(P64:P67)/AVERAGE(AF64:AF67)</f>
        <v>1.1841970463473213E-2</v>
      </c>
      <c r="BG16" s="34">
        <f>SUM(D64:D67)/AVERAGE(AF64:AF67)</f>
        <v>7.4638707558796563E-2</v>
      </c>
      <c r="BH16" s="34">
        <f>(SUM(H64:H67)+SUM(J64:J67))/AVERAGE(AF64:AF67)</f>
        <v>7.2151901130320445E-3</v>
      </c>
      <c r="BI16" s="36">
        <f t="shared" si="2"/>
        <v>-5.2849951458825671E-2</v>
      </c>
      <c r="BJ16" s="15">
        <f t="shared" si="4"/>
        <v>8.1853897671828602E-2</v>
      </c>
    </row>
    <row r="17" spans="1:62" s="31" customFormat="1">
      <c r="A17" s="31">
        <v>2015</v>
      </c>
      <c r="B17" s="31">
        <v>2</v>
      </c>
      <c r="C17" s="32"/>
      <c r="D17" s="44">
        <v>108859558.04812312</v>
      </c>
      <c r="E17" s="32"/>
      <c r="F17" s="33">
        <v>19786513.2703298</v>
      </c>
      <c r="G17" s="44">
        <v>0</v>
      </c>
      <c r="H17" s="45">
        <v>0</v>
      </c>
      <c r="I17" s="45">
        <v>0</v>
      </c>
      <c r="J17" s="45">
        <v>0</v>
      </c>
      <c r="K17" s="32"/>
      <c r="L17" s="33">
        <v>2155129.1914887899</v>
      </c>
      <c r="M17" s="33"/>
      <c r="N17" s="44">
        <v>812713.97451910004</v>
      </c>
      <c r="O17" s="32"/>
      <c r="P17" s="33">
        <v>15654288.118103631</v>
      </c>
      <c r="Q17" s="33"/>
      <c r="R17" s="44">
        <v>21639180.516705967</v>
      </c>
      <c r="S17" s="33"/>
      <c r="T17" s="44">
        <v>82739282.210187256</v>
      </c>
      <c r="U17" s="32"/>
      <c r="V17" s="44">
        <v>104508.94730747399</v>
      </c>
      <c r="W17" s="33"/>
      <c r="X17" s="33">
        <v>262496.34487079433</v>
      </c>
      <c r="Y17" s="32"/>
      <c r="Z17" s="32">
        <f t="shared" si="9"/>
        <v>-1010666.9723242484</v>
      </c>
      <c r="AA17" s="32"/>
      <c r="AB17" s="32">
        <f t="shared" si="10"/>
        <v>-41774563.956039496</v>
      </c>
      <c r="AC17" s="12"/>
      <c r="AD17" s="32">
        <v>5951478855.3666</v>
      </c>
      <c r="AE17" s="32">
        <v>106.73436665</v>
      </c>
      <c r="AF17" s="32">
        <f t="shared" si="11"/>
        <v>5575972427.7771788</v>
      </c>
      <c r="AG17" s="32"/>
      <c r="AH17" s="32"/>
      <c r="AI17" s="34">
        <f t="shared" si="12"/>
        <v>-7.4918885444870513E-3</v>
      </c>
      <c r="AJ17" s="35">
        <f t="shared" si="5"/>
        <v>2028</v>
      </c>
      <c r="AK17" s="36">
        <f>SUM(AB68:AB71)/AVERAGE(AF68:AF71)</f>
        <v>-4.5854448547370405E-2</v>
      </c>
      <c r="AL17" s="32">
        <v>18706037</v>
      </c>
      <c r="AM17" s="36">
        <f>AL17/AVERAGE(AF68:AF71)</f>
        <v>3.0053769361158226E-3</v>
      </c>
      <c r="AN17" s="36">
        <f>(AF71-AF67)/AF67</f>
        <v>6.2510232531049728E-4</v>
      </c>
      <c r="AO17" s="36"/>
      <c r="AP17" s="32">
        <f t="shared" si="6"/>
        <v>628786926.06148314</v>
      </c>
      <c r="AQ17" s="32">
        <f t="shared" si="8"/>
        <v>376700400.76730686</v>
      </c>
      <c r="AR17" s="37">
        <f>AP17/AF71</f>
        <v>0.10103933176461723</v>
      </c>
      <c r="AS17" s="37">
        <f>AQ17/AF71</f>
        <v>6.0531724168308342E-2</v>
      </c>
      <c r="AU17" s="31">
        <v>10980126</v>
      </c>
      <c r="AW17" s="31">
        <f t="shared" ref="AW17:AW48" si="15">(AU17-AU16)/AU16</f>
        <v>-2.9941612267062657E-3</v>
      </c>
      <c r="AX17" s="46">
        <v>6625.1329064068004</v>
      </c>
      <c r="AY17" s="34">
        <f t="shared" ref="AY17:AY48" si="16">(AX17-AX16)/AX16</f>
        <v>4.9626966371900109E-2</v>
      </c>
      <c r="BC17" s="34">
        <f>T26/AF26</f>
        <v>1.3251489840212299E-2</v>
      </c>
      <c r="BD17" s="31">
        <f t="shared" si="7"/>
        <v>2028</v>
      </c>
      <c r="BE17" s="34">
        <f>SUM(T68:T71)/AVERAGE(AF68:AF71)</f>
        <v>4.0723946607768957E-2</v>
      </c>
      <c r="BF17" s="34">
        <f>SUM(P68:P71)/AVERAGE(AF68:AF71)</f>
        <v>1.1848345751695454E-2</v>
      </c>
      <c r="BG17" s="34">
        <f>SUM(D68:D71)/AVERAGE(AF68:AF71)</f>
        <v>7.473004940344391E-2</v>
      </c>
      <c r="BH17" s="34">
        <f>(SUM(H68:H71)+SUM(J68:J71))/AVERAGE(AF68:AF71)</f>
        <v>8.2168294670066054E-3</v>
      </c>
      <c r="BI17" s="36">
        <f t="shared" si="2"/>
        <v>-5.4071278014377014E-2</v>
      </c>
      <c r="BJ17" s="15">
        <f t="shared" si="4"/>
        <v>8.2946878870450519E-2</v>
      </c>
    </row>
    <row r="18" spans="1:62" s="23" customFormat="1">
      <c r="A18" s="31">
        <v>2015</v>
      </c>
      <c r="B18" s="31">
        <v>3</v>
      </c>
      <c r="C18" s="32"/>
      <c r="D18" s="44">
        <v>105618702.57209344</v>
      </c>
      <c r="E18" s="32"/>
      <c r="F18" s="33">
        <v>19197449.424825899</v>
      </c>
      <c r="G18" s="44">
        <v>0</v>
      </c>
      <c r="H18" s="45">
        <v>0</v>
      </c>
      <c r="I18" s="45">
        <v>0</v>
      </c>
      <c r="J18" s="45">
        <v>0</v>
      </c>
      <c r="K18" s="32"/>
      <c r="L18" s="33">
        <v>2666811.9917025999</v>
      </c>
      <c r="M18" s="33"/>
      <c r="N18" s="44">
        <v>789230.58625610173</v>
      </c>
      <c r="O18" s="32"/>
      <c r="P18" s="33">
        <v>18180213.927347466</v>
      </c>
      <c r="Q18" s="33"/>
      <c r="R18" s="44">
        <v>19922710.779856276</v>
      </c>
      <c r="S18" s="33"/>
      <c r="T18" s="44">
        <v>76176211.401992381</v>
      </c>
      <c r="U18" s="32"/>
      <c r="V18" s="44">
        <v>115507.007588319</v>
      </c>
      <c r="W18" s="33"/>
      <c r="X18" s="33">
        <v>290120.30146751355</v>
      </c>
      <c r="Y18" s="32"/>
      <c r="Z18" s="32">
        <f t="shared" si="9"/>
        <v>-2615274.2153400052</v>
      </c>
      <c r="AA18" s="32"/>
      <c r="AB18" s="32">
        <f t="shared" si="10"/>
        <v>-47622705.097448528</v>
      </c>
      <c r="AC18" s="12"/>
      <c r="AD18" s="32">
        <v>6221730755.7715998</v>
      </c>
      <c r="AE18" s="32">
        <v>110.48458934999999</v>
      </c>
      <c r="AF18" s="32">
        <f t="shared" si="11"/>
        <v>5631310929.7641611</v>
      </c>
      <c r="AG18" s="32"/>
      <c r="AH18" s="32"/>
      <c r="AI18" s="34">
        <f t="shared" si="12"/>
        <v>-8.4567706687513639E-3</v>
      </c>
      <c r="AJ18" s="27">
        <f t="shared" si="5"/>
        <v>2029</v>
      </c>
      <c r="AK18" s="28">
        <f>SUM(AB72:AB75)/AVERAGE(AF72:AF75)</f>
        <v>-4.5774291206148635E-2</v>
      </c>
      <c r="AL18" s="24">
        <v>17344459</v>
      </c>
      <c r="AM18" s="28">
        <f>AL18/AVERAGE(AF72:AF75)</f>
        <v>2.7751954816562642E-3</v>
      </c>
      <c r="AN18" s="28">
        <f>(AF75-AF71)/AF71</f>
        <v>3.057408018813039E-3</v>
      </c>
      <c r="AO18" s="28"/>
      <c r="AP18" s="24">
        <f t="shared" si="6"/>
        <v>630709384.25134838</v>
      </c>
      <c r="AQ18" s="24">
        <f t="shared" si="8"/>
        <v>360483376.9912895</v>
      </c>
      <c r="AR18" s="29">
        <f>AP18/AF75</f>
        <v>0.10103933176461724</v>
      </c>
      <c r="AS18" s="29">
        <f>AQ18/AF75</f>
        <v>5.7749258902634791E-2</v>
      </c>
      <c r="AT18" s="31"/>
      <c r="AU18" s="31">
        <v>11099001</v>
      </c>
      <c r="AV18" s="31"/>
      <c r="AW18" s="31">
        <f t="shared" si="15"/>
        <v>1.0826378495110166E-2</v>
      </c>
      <c r="AX18" s="46">
        <v>6900.7666416293296</v>
      </c>
      <c r="AY18" s="34">
        <f t="shared" si="16"/>
        <v>4.160425747172241E-2</v>
      </c>
      <c r="AZ18" s="31"/>
      <c r="BA18" s="31"/>
      <c r="BB18" s="31"/>
      <c r="BC18" s="26">
        <f>T27/AF27</f>
        <v>1.4973404928490371E-2</v>
      </c>
      <c r="BD18" s="23">
        <f t="shared" si="7"/>
        <v>2029</v>
      </c>
      <c r="BE18" s="26">
        <f>SUM(T72:T75)/AVERAGE(AF72:AF75)</f>
        <v>4.0773485701293126E-2</v>
      </c>
      <c r="BF18" s="26">
        <f>SUM(P72:P75)/AVERAGE(AF72:AF75)</f>
        <v>1.1729680252533452E-2</v>
      </c>
      <c r="BG18" s="26">
        <f>SUM(D72:D75)/AVERAGE(AF72:AF75)</f>
        <v>7.4818096654908309E-2</v>
      </c>
      <c r="BH18" s="26">
        <f>(SUM(H72:H75)+SUM(J72:J75))/AVERAGE(AF72:AF75)</f>
        <v>9.2946149580671392E-3</v>
      </c>
      <c r="BI18" s="28">
        <f t="shared" si="2"/>
        <v>-5.5068906164215774E-2</v>
      </c>
      <c r="BJ18" s="15">
        <f t="shared" si="4"/>
        <v>8.4112711612975455E-2</v>
      </c>
    </row>
    <row r="19" spans="1:62" s="31" customFormat="1">
      <c r="A19" s="31">
        <v>2015</v>
      </c>
      <c r="B19" s="31">
        <v>4</v>
      </c>
      <c r="C19" s="32"/>
      <c r="D19" s="44">
        <v>114369869.46289118</v>
      </c>
      <c r="E19" s="32"/>
      <c r="F19" s="33">
        <v>20788077.596760001</v>
      </c>
      <c r="G19" s="44">
        <v>0</v>
      </c>
      <c r="H19" s="45">
        <v>0</v>
      </c>
      <c r="I19" s="45">
        <v>0</v>
      </c>
      <c r="J19" s="45">
        <v>0</v>
      </c>
      <c r="K19" s="32"/>
      <c r="L19" s="33">
        <v>2504918.5602216101</v>
      </c>
      <c r="M19" s="33"/>
      <c r="N19" s="44">
        <v>855606.41472309828</v>
      </c>
      <c r="O19" s="32"/>
      <c r="P19" s="33">
        <v>17705328.365973502</v>
      </c>
      <c r="Q19" s="33"/>
      <c r="R19" s="44">
        <v>22914244.155256111</v>
      </c>
      <c r="S19" s="33"/>
      <c r="T19" s="44">
        <v>87614598.544116899</v>
      </c>
      <c r="U19" s="32"/>
      <c r="V19" s="44">
        <v>113238.003217413</v>
      </c>
      <c r="W19" s="33"/>
      <c r="X19" s="33">
        <v>284421.21665990987</v>
      </c>
      <c r="Y19" s="32"/>
      <c r="Z19" s="32">
        <f t="shared" si="9"/>
        <v>-1121120.4132311828</v>
      </c>
      <c r="AA19" s="32"/>
      <c r="AB19" s="32">
        <f t="shared" si="10"/>
        <v>-44460599.284747779</v>
      </c>
      <c r="AC19" s="12"/>
      <c r="AD19" s="32">
        <v>6552140231.3025303</v>
      </c>
      <c r="AE19" s="32">
        <v>115.79241048</v>
      </c>
      <c r="AF19" s="32">
        <f t="shared" si="11"/>
        <v>5658523044.9401817</v>
      </c>
      <c r="AG19" s="32"/>
      <c r="AH19" s="32"/>
      <c r="AI19" s="34">
        <f t="shared" si="12"/>
        <v>-7.8572798823368199E-3</v>
      </c>
      <c r="AJ19" s="35">
        <f t="shared" si="5"/>
        <v>2030</v>
      </c>
      <c r="AK19" s="36">
        <f>SUM(AB76:AB79)/AVERAGE(AF76:AF79)</f>
        <v>-4.5029780858062231E-2</v>
      </c>
      <c r="AL19" s="32">
        <v>16011335</v>
      </c>
      <c r="AM19" s="36">
        <f>AL19/AVERAGE(AF76:AF79)</f>
        <v>2.5497298158284765E-3</v>
      </c>
      <c r="AN19" s="36">
        <f>(AF79-AF75)/AF75</f>
        <v>4.3797545445272935E-3</v>
      </c>
      <c r="AO19" s="36"/>
      <c r="AP19" s="32">
        <f t="shared" si="6"/>
        <v>633471736.5432992</v>
      </c>
      <c r="AQ19" s="32">
        <f t="shared" si="8"/>
        <v>346018755.10737067</v>
      </c>
      <c r="AR19" s="37">
        <f>AP19/AF79</f>
        <v>0.10103933176461723</v>
      </c>
      <c r="AS19" s="37">
        <f>AQ19/AF79</f>
        <v>5.5190313596072765E-2</v>
      </c>
      <c r="AU19" s="31">
        <v>11142703</v>
      </c>
      <c r="AW19" s="31">
        <f t="shared" si="15"/>
        <v>3.9374714895511771E-3</v>
      </c>
      <c r="AX19" s="46">
        <v>6882.9155921620204</v>
      </c>
      <c r="AY19" s="34">
        <f t="shared" si="16"/>
        <v>-2.5868212032590025E-3</v>
      </c>
      <c r="BC19" s="34">
        <f>T28/AF28</f>
        <v>1.2218311339965034E-2</v>
      </c>
      <c r="BD19" s="31">
        <f t="shared" si="7"/>
        <v>2030</v>
      </c>
      <c r="BE19" s="34">
        <f>SUM(T76:T79)/AVERAGE(AF76:AF79)</f>
        <v>4.0858582985514938E-2</v>
      </c>
      <c r="BF19" s="34">
        <f>SUM(P76:P79)/AVERAGE(AF76:AF79)</f>
        <v>1.1499362718116277E-2</v>
      </c>
      <c r="BG19" s="34">
        <f>SUM(D76:D79)/AVERAGE(AF76:AF79)</f>
        <v>7.4389001125460888E-2</v>
      </c>
      <c r="BH19" s="34">
        <f>(SUM(H76:H79)+SUM(J76:J79))/AVERAGE(AF76:AF79)</f>
        <v>1.0445386848856111E-2</v>
      </c>
      <c r="BI19" s="36">
        <f t="shared" si="2"/>
        <v>-5.5475167706918342E-2</v>
      </c>
      <c r="BJ19" s="15">
        <f t="shared" si="4"/>
        <v>8.4834387974316999E-2</v>
      </c>
    </row>
    <row r="20" spans="1:62" s="31" customFormat="1">
      <c r="A20" s="23">
        <f t="shared" ref="A20:A51" si="17">A16+1</f>
        <v>2016</v>
      </c>
      <c r="B20" s="23">
        <f t="shared" ref="B20:B51" si="18">B16</f>
        <v>1</v>
      </c>
      <c r="C20" s="24"/>
      <c r="D20" s="41">
        <v>99680729.600271106</v>
      </c>
      <c r="E20" s="24"/>
      <c r="F20" s="25">
        <v>18118152.548075002</v>
      </c>
      <c r="G20" s="41">
        <v>0</v>
      </c>
      <c r="H20" s="42">
        <v>0</v>
      </c>
      <c r="I20" s="42">
        <v>0</v>
      </c>
      <c r="J20" s="42">
        <v>0</v>
      </c>
      <c r="K20" s="24"/>
      <c r="L20" s="52">
        <v>2536155.11777387</v>
      </c>
      <c r="M20" s="25"/>
      <c r="N20" s="41">
        <v>742517.83745239675</v>
      </c>
      <c r="O20" s="24"/>
      <c r="P20" s="52">
        <v>17245235.025985748</v>
      </c>
      <c r="Q20" s="25"/>
      <c r="R20" s="41">
        <v>18963281.273107104</v>
      </c>
      <c r="S20" s="25"/>
      <c r="T20" s="41">
        <v>72507749.527550533</v>
      </c>
      <c r="U20" s="24"/>
      <c r="V20" s="41">
        <v>104629.318902135</v>
      </c>
      <c r="W20" s="25"/>
      <c r="X20" s="52">
        <v>262798.68361248908</v>
      </c>
      <c r="Y20" s="24"/>
      <c r="Z20" s="24">
        <f t="shared" si="9"/>
        <v>-2328914.9112920295</v>
      </c>
      <c r="AA20" s="24"/>
      <c r="AB20" s="24">
        <f t="shared" si="10"/>
        <v>-44418215.09870632</v>
      </c>
      <c r="AC20" s="12"/>
      <c r="AD20" s="24">
        <v>6962845278.2518702</v>
      </c>
      <c r="AE20" s="24">
        <v>131.11898839</v>
      </c>
      <c r="AF20" s="24">
        <f t="shared" si="11"/>
        <v>5310325654.3908043</v>
      </c>
      <c r="AG20" s="24"/>
      <c r="AH20" s="24"/>
      <c r="AI20" s="26">
        <f t="shared" si="12"/>
        <v>-8.3644992773615374E-3</v>
      </c>
      <c r="AJ20" s="35">
        <f t="shared" si="5"/>
        <v>2031</v>
      </c>
      <c r="AK20" s="36">
        <f>SUM(AB80:AB83)/AVERAGE(AF80:AF83)</f>
        <v>-4.4578449975073167E-2</v>
      </c>
      <c r="AL20" s="32">
        <v>14724508</v>
      </c>
      <c r="AM20" s="36">
        <f>AL20/AVERAGE(AF80:AF83)</f>
        <v>2.3325113308183777E-3</v>
      </c>
      <c r="AN20" s="36">
        <f>(AF83-AF79)/AF79</f>
        <v>1.2993148649430792E-2</v>
      </c>
      <c r="AO20" s="36"/>
      <c r="AP20" s="32">
        <f t="shared" si="6"/>
        <v>641702528.98141932</v>
      </c>
      <c r="AQ20" s="32">
        <f t="shared" si="8"/>
        <v>335702637.32661569</v>
      </c>
      <c r="AR20" s="37">
        <f>AP20/AF83</f>
        <v>0.10103933176461723</v>
      </c>
      <c r="AS20" s="37">
        <f>AQ20/AF83</f>
        <v>5.2858090182286065E-2</v>
      </c>
      <c r="AT20" s="23"/>
      <c r="AU20" s="23">
        <v>11142419</v>
      </c>
      <c r="AV20" s="23"/>
      <c r="AW20" s="23">
        <f t="shared" si="15"/>
        <v>-2.5487532064706382E-5</v>
      </c>
      <c r="AX20" s="43">
        <v>6498.9698864721004</v>
      </c>
      <c r="AY20" s="26">
        <f t="shared" si="16"/>
        <v>-5.5782422513962183E-2</v>
      </c>
      <c r="AZ20" s="23"/>
      <c r="BA20" s="23"/>
      <c r="BB20" s="23"/>
      <c r="BC20" s="34">
        <f>T29/AF29</f>
        <v>1.4136463368292097E-2</v>
      </c>
      <c r="BD20" s="31">
        <f t="shared" si="7"/>
        <v>2031</v>
      </c>
      <c r="BE20" s="34">
        <f>SUM(T80:T83)/AVERAGE(AF80:AF83)</f>
        <v>4.0944885729668333E-2</v>
      </c>
      <c r="BF20" s="34">
        <f>SUM(P80:P83)/AVERAGE(AF80:AF83)</f>
        <v>1.1342611426407053E-2</v>
      </c>
      <c r="BG20" s="34">
        <f>SUM(D80:D83)/AVERAGE(AF80:AF83)</f>
        <v>7.418072427833447E-2</v>
      </c>
      <c r="BH20" s="34">
        <f>(SUM(H80:H83)+SUM(J80:J83))/AVERAGE(AF80:AF83)</f>
        <v>1.1477230330117326E-2</v>
      </c>
      <c r="BI20" s="36">
        <f t="shared" si="2"/>
        <v>-5.6055680305190494E-2</v>
      </c>
      <c r="BJ20" s="15">
        <f t="shared" si="4"/>
        <v>8.5657954608451797E-2</v>
      </c>
    </row>
    <row r="21" spans="1:62">
      <c r="A21" s="31">
        <f t="shared" si="17"/>
        <v>2016</v>
      </c>
      <c r="B21" s="31">
        <f t="shared" si="18"/>
        <v>2</v>
      </c>
      <c r="C21" s="32"/>
      <c r="D21" s="44">
        <v>102664880.03560658</v>
      </c>
      <c r="E21" s="32"/>
      <c r="F21" s="33">
        <v>18660557.213757399</v>
      </c>
      <c r="G21" s="44">
        <v>0</v>
      </c>
      <c r="H21" s="45">
        <v>0</v>
      </c>
      <c r="I21" s="45">
        <v>0</v>
      </c>
      <c r="J21" s="45">
        <v>0</v>
      </c>
      <c r="K21" s="32"/>
      <c r="L21" s="33">
        <v>2462292.11756997</v>
      </c>
      <c r="M21" s="33"/>
      <c r="N21" s="44">
        <v>765594.62706260011</v>
      </c>
      <c r="O21" s="32"/>
      <c r="P21" s="33">
        <v>16988921.254479423</v>
      </c>
      <c r="Q21" s="33"/>
      <c r="R21" s="44">
        <v>21411704.085867856</v>
      </c>
      <c r="S21" s="33"/>
      <c r="T21" s="44">
        <v>81869506.361108765</v>
      </c>
      <c r="U21" s="32"/>
      <c r="V21" s="44">
        <v>107010.768032632</v>
      </c>
      <c r="W21" s="33"/>
      <c r="X21" s="33">
        <v>268780.19723746163</v>
      </c>
      <c r="Y21" s="32"/>
      <c r="Z21" s="32">
        <f t="shared" si="9"/>
        <v>-369729.10448947921</v>
      </c>
      <c r="AA21" s="32"/>
      <c r="AB21" s="32">
        <f t="shared" si="10"/>
        <v>-37784294.928977236</v>
      </c>
      <c r="AC21" s="12"/>
      <c r="AD21" s="32">
        <v>8401125356.75455</v>
      </c>
      <c r="AE21" s="32">
        <v>147.89635652000001</v>
      </c>
      <c r="AF21" s="32">
        <f t="shared" si="11"/>
        <v>5680414010.4820404</v>
      </c>
      <c r="AG21" s="32"/>
      <c r="AH21" s="32"/>
      <c r="AI21" s="34">
        <f t="shared" si="12"/>
        <v>-6.6516797647590579E-3</v>
      </c>
      <c r="AJ21" s="35">
        <f t="shared" si="5"/>
        <v>2032</v>
      </c>
      <c r="AK21" s="36">
        <f>SUM(AB84:AB87)/AVERAGE(AF84:AF87)</f>
        <v>-4.4228378692027837E-2</v>
      </c>
      <c r="AL21" s="32">
        <v>13484008</v>
      </c>
      <c r="AM21" s="36">
        <f>AL21/AVERAGE(AF84:AF87)</f>
        <v>2.1261792805864557E-3</v>
      </c>
      <c r="AN21" s="36">
        <f>(AF87-AF83)/AF83</f>
        <v>-1.6131409746373189E-3</v>
      </c>
      <c r="AO21" s="36"/>
      <c r="AP21" s="32">
        <f t="shared" si="6"/>
        <v>640667372.33839107</v>
      </c>
      <c r="AQ21" s="32">
        <f t="shared" si="8"/>
        <v>321687066.03911829</v>
      </c>
      <c r="AR21" s="37">
        <f>AP21/AF87</f>
        <v>0.10103933176461724</v>
      </c>
      <c r="AS21" s="37">
        <f>AQ21/AF87</f>
        <v>5.073310674660856E-2</v>
      </c>
      <c r="AT21" s="31"/>
      <c r="AU21" s="31">
        <v>11175306</v>
      </c>
      <c r="AV21" s="31"/>
      <c r="AW21" s="31">
        <f t="shared" si="15"/>
        <v>2.9515134909214955E-3</v>
      </c>
      <c r="AX21" s="46">
        <v>6341.5157379120501</v>
      </c>
      <c r="AY21" s="34">
        <f t="shared" si="16"/>
        <v>-2.4227554721833411E-2</v>
      </c>
      <c r="AZ21" s="31"/>
      <c r="BA21" s="31"/>
      <c r="BB21" s="31"/>
      <c r="BC21" s="34">
        <f>T30/AF30</f>
        <v>1.2352847720818587E-2</v>
      </c>
      <c r="BD21" s="31">
        <f t="shared" si="7"/>
        <v>2032</v>
      </c>
      <c r="BE21" s="34">
        <f>SUM(T84:T87)/AVERAGE(AF84:AF87)</f>
        <v>4.1003786793314193E-2</v>
      </c>
      <c r="BF21" s="34">
        <f>SUM(P84:P87)/AVERAGE(AF84:AF87)</f>
        <v>1.1315491358320832E-2</v>
      </c>
      <c r="BG21" s="34">
        <f>SUM(D84:D87)/AVERAGE(AF84:AF87)</f>
        <v>7.3916674127021201E-2</v>
      </c>
      <c r="BH21" s="34">
        <f>(SUM(H84:H87)+SUM(J84:J87))/AVERAGE(AF84:AF87)</f>
        <v>1.2491104923722794E-2</v>
      </c>
      <c r="BI21" s="36">
        <f t="shared" si="2"/>
        <v>-5.6719483615750632E-2</v>
      </c>
      <c r="BJ21" s="15">
        <f t="shared" si="4"/>
        <v>8.6407779050743996E-2</v>
      </c>
    </row>
    <row r="22" spans="1:62" s="23" customFormat="1">
      <c r="A22" s="31">
        <f t="shared" si="17"/>
        <v>2016</v>
      </c>
      <c r="B22" s="31">
        <f t="shared" si="18"/>
        <v>3</v>
      </c>
      <c r="C22" s="32"/>
      <c r="D22" s="44">
        <v>98605762.177999064</v>
      </c>
      <c r="E22" s="32"/>
      <c r="F22" s="33">
        <v>17922764.494445801</v>
      </c>
      <c r="G22" s="44">
        <v>0</v>
      </c>
      <c r="H22" s="45">
        <v>0</v>
      </c>
      <c r="I22" s="45">
        <v>0</v>
      </c>
      <c r="J22" s="45">
        <v>0</v>
      </c>
      <c r="K22" s="32"/>
      <c r="L22" s="33">
        <v>2153544.7909188401</v>
      </c>
      <c r="M22" s="33"/>
      <c r="N22" s="44">
        <v>738191.79366099834</v>
      </c>
      <c r="O22" s="32"/>
      <c r="P22" s="33">
        <v>15236067.604531022</v>
      </c>
      <c r="Q22" s="33"/>
      <c r="R22" s="44">
        <v>19205811.150750659</v>
      </c>
      <c r="S22" s="33"/>
      <c r="T22" s="44">
        <v>73435083.535197467</v>
      </c>
      <c r="U22" s="32"/>
      <c r="V22" s="44">
        <v>109084.266401776</v>
      </c>
      <c r="W22" s="33"/>
      <c r="X22" s="33">
        <v>273988.22733458353</v>
      </c>
      <c r="Y22" s="32"/>
      <c r="Z22" s="32">
        <f t="shared" si="9"/>
        <v>-1499605.6618732046</v>
      </c>
      <c r="AA22" s="32"/>
      <c r="AB22" s="32">
        <f t="shared" si="10"/>
        <v>-40406746.247332618</v>
      </c>
      <c r="AC22" s="12"/>
      <c r="AD22" s="32">
        <v>8448889759.2748203</v>
      </c>
      <c r="AE22" s="32">
        <v>155.88165151000001</v>
      </c>
      <c r="AF22" s="32">
        <f t="shared" si="11"/>
        <v>5420066876.0125456</v>
      </c>
      <c r="AG22" s="32"/>
      <c r="AH22" s="32"/>
      <c r="AI22" s="34">
        <f t="shared" si="12"/>
        <v>-7.4550272481248786E-3</v>
      </c>
      <c r="AJ22" s="27">
        <f t="shared" si="5"/>
        <v>2033</v>
      </c>
      <c r="AK22" s="28">
        <f>SUM(AB88:AB91)/AVERAGE(AF88:AF91)</f>
        <v>-4.4571436779903002E-2</v>
      </c>
      <c r="AL22" s="24">
        <v>12290543</v>
      </c>
      <c r="AM22" s="28">
        <f>AL22/AVERAGE(AF88:AF91)</f>
        <v>1.9430365306293987E-3</v>
      </c>
      <c r="AN22" s="28">
        <f>(AF91-AF87)/AF87</f>
        <v>-2.4582808564182963E-3</v>
      </c>
      <c r="AO22" s="28"/>
      <c r="AP22" s="24">
        <f t="shared" si="6"/>
        <v>639092432.00163972</v>
      </c>
      <c r="AQ22" s="24">
        <f t="shared" si="8"/>
        <v>308619579.93997383</v>
      </c>
      <c r="AR22" s="29">
        <f>AP22/AF91</f>
        <v>0.10103933176461723</v>
      </c>
      <c r="AS22" s="29">
        <f>AQ22/AF91</f>
        <v>4.879218492534397E-2</v>
      </c>
      <c r="AT22" s="31"/>
      <c r="AU22" s="31">
        <v>11290553</v>
      </c>
      <c r="AV22" s="31"/>
      <c r="AW22" s="31">
        <f t="shared" si="15"/>
        <v>1.0312648262159444E-2</v>
      </c>
      <c r="AX22" s="46">
        <v>6436.1129030882203</v>
      </c>
      <c r="AY22" s="34">
        <f t="shared" si="16"/>
        <v>1.4917122196927066E-2</v>
      </c>
      <c r="AZ22" s="31"/>
      <c r="BA22" s="31"/>
      <c r="BB22" s="31"/>
      <c r="BC22" s="26">
        <f>T31/AF31</f>
        <v>1.4219472552925506E-2</v>
      </c>
      <c r="BD22" s="23">
        <f t="shared" si="7"/>
        <v>2033</v>
      </c>
      <c r="BE22" s="26">
        <f>SUM(T88:T91)/AVERAGE(AF88:AF91)</f>
        <v>4.0865589324786789E-2</v>
      </c>
      <c r="BF22" s="26">
        <f>SUM(P88:P91)/AVERAGE(AF88:AF91)</f>
        <v>1.1313688143601059E-2</v>
      </c>
      <c r="BG22" s="26">
        <f>SUM(D88:D91)/AVERAGE(AF88:AF91)</f>
        <v>7.4123337961088734E-2</v>
      </c>
      <c r="BH22" s="26">
        <f>(SUM(H88:H91)+SUM(J88:J91))/AVERAGE(AF88:AF91)</f>
        <v>1.3617625239124329E-2</v>
      </c>
      <c r="BI22" s="28">
        <f t="shared" si="2"/>
        <v>-5.8189062019027335E-2</v>
      </c>
      <c r="BJ22" s="15">
        <f t="shared" si="4"/>
        <v>8.774096320021306E-2</v>
      </c>
    </row>
    <row r="23" spans="1:62" s="31" customFormat="1">
      <c r="A23" s="31">
        <f t="shared" si="17"/>
        <v>2016</v>
      </c>
      <c r="B23" s="31">
        <f t="shared" si="18"/>
        <v>4</v>
      </c>
      <c r="C23" s="32"/>
      <c r="D23" s="44">
        <v>108014788.23474257</v>
      </c>
      <c r="E23" s="32"/>
      <c r="F23" s="33">
        <v>19632966.357017517</v>
      </c>
      <c r="G23" s="44">
        <v>28191.546590882699</v>
      </c>
      <c r="H23" s="44">
        <v>155101.57149205552</v>
      </c>
      <c r="I23" s="47">
        <v>871.903502810801</v>
      </c>
      <c r="J23" s="44">
        <v>4796.9558193419007</v>
      </c>
      <c r="K23" s="32"/>
      <c r="L23" s="33">
        <v>3683213.9253662499</v>
      </c>
      <c r="M23" s="33"/>
      <c r="N23" s="44">
        <v>811683.11059118807</v>
      </c>
      <c r="O23" s="32"/>
      <c r="P23" s="33">
        <v>23577855.557225637</v>
      </c>
      <c r="Q23" s="33"/>
      <c r="R23" s="44">
        <v>22208716.93477647</v>
      </c>
      <c r="S23" s="33"/>
      <c r="T23" s="44">
        <v>84916954.067369387</v>
      </c>
      <c r="U23" s="32"/>
      <c r="V23" s="44">
        <v>111705.41529018299</v>
      </c>
      <c r="W23" s="33"/>
      <c r="X23" s="33">
        <v>280571.7976440682</v>
      </c>
      <c r="Y23" s="32"/>
      <c r="Z23" s="32">
        <f t="shared" si="9"/>
        <v>-1807441.0429082997</v>
      </c>
      <c r="AA23" s="32"/>
      <c r="AB23" s="32">
        <f t="shared" si="10"/>
        <v>-46675689.724598818</v>
      </c>
      <c r="AC23" s="12"/>
      <c r="AD23" s="32">
        <v>8942134800.3519897</v>
      </c>
      <c r="AE23" s="32">
        <v>164.01000929</v>
      </c>
      <c r="AF23" s="32">
        <f t="shared" si="11"/>
        <v>5452188460.364418</v>
      </c>
      <c r="AG23" s="32"/>
      <c r="AH23" s="32"/>
      <c r="AI23" s="34">
        <f t="shared" si="12"/>
        <v>-8.560909085207789E-3</v>
      </c>
      <c r="AJ23" s="35">
        <f t="shared" si="5"/>
        <v>2034</v>
      </c>
      <c r="AK23" s="36">
        <f>SUM(AB92:AB95)/AVERAGE(AF92:AF95)</f>
        <v>-4.4321289012985925E-2</v>
      </c>
      <c r="AL23" s="32">
        <v>11181760</v>
      </c>
      <c r="AM23" s="36">
        <f>AL23/AVERAGE(AF92:AF95)</f>
        <v>1.7534130444394182E-3</v>
      </c>
      <c r="AN23" s="36">
        <f>(AF95-AF91)/AF91</f>
        <v>1.0277206409668232E-2</v>
      </c>
      <c r="AO23" s="36"/>
      <c r="AP23" s="32">
        <f t="shared" si="6"/>
        <v>645660516.84017754</v>
      </c>
      <c r="AQ23" s="32">
        <f t="shared" si="8"/>
        <v>300556993.89287519</v>
      </c>
      <c r="AR23" s="37">
        <f>AP23/AF95</f>
        <v>0.10103933176461724</v>
      </c>
      <c r="AS23" s="37">
        <f>AQ23/AF95</f>
        <v>4.7034125562978119E-2</v>
      </c>
      <c r="AT23"/>
      <c r="AU23" s="31">
        <v>11232015</v>
      </c>
      <c r="AV23"/>
      <c r="AW23" s="31">
        <f t="shared" si="15"/>
        <v>-5.1846884736292372E-3</v>
      </c>
      <c r="AX23" s="46">
        <v>6535.4629293281896</v>
      </c>
      <c r="AY23" s="34">
        <f t="shared" si="16"/>
        <v>1.5436339874071899E-2</v>
      </c>
      <c r="AZ23"/>
      <c r="BA23"/>
      <c r="BB23"/>
      <c r="BC23" s="34">
        <f>T32/AF32</f>
        <v>1.1319875828188561E-2</v>
      </c>
      <c r="BD23" s="31">
        <f t="shared" si="7"/>
        <v>2034</v>
      </c>
      <c r="BE23" s="34">
        <f>SUM(T92:T95)/AVERAGE(AF92:AF95)</f>
        <v>4.0516409526611188E-2</v>
      </c>
      <c r="BF23" s="34">
        <f>SUM(P92:P95)/AVERAGE(AF92:AF95)</f>
        <v>1.100159918732934E-2</v>
      </c>
      <c r="BG23" s="34">
        <f>SUM(D92:D95)/AVERAGE(AF92:AF95)</f>
        <v>7.3836099352267787E-2</v>
      </c>
      <c r="BH23" s="34">
        <f>(SUM(H92:H95)+SUM(J92:J95))/AVERAGE(AF92:AF95)</f>
        <v>1.4472633779760083E-2</v>
      </c>
      <c r="BI23" s="36">
        <f t="shared" si="2"/>
        <v>-5.8793922792746006E-2</v>
      </c>
      <c r="BJ23" s="15">
        <f t="shared" si="4"/>
        <v>8.8308733132027875E-2</v>
      </c>
    </row>
    <row r="24" spans="1:62" s="31" customFormat="1">
      <c r="A24" s="23">
        <f t="shared" si="17"/>
        <v>2017</v>
      </c>
      <c r="B24" s="23">
        <f t="shared" si="18"/>
        <v>1</v>
      </c>
      <c r="C24" s="24"/>
      <c r="D24" s="41">
        <v>102871649.71442805</v>
      </c>
      <c r="E24" s="24"/>
      <c r="F24" s="25">
        <v>18698140.050462417</v>
      </c>
      <c r="G24" s="41">
        <v>47229.707924481903</v>
      </c>
      <c r="H24" s="41">
        <v>259843.91798380463</v>
      </c>
      <c r="I24" s="41">
        <v>1460.7126162210989</v>
      </c>
      <c r="J24" s="41">
        <v>8036.4098345507091</v>
      </c>
      <c r="K24" s="24"/>
      <c r="L24" s="52">
        <v>4037675.8373522698</v>
      </c>
      <c r="M24" s="25"/>
      <c r="N24" s="41">
        <v>773629.07561407983</v>
      </c>
      <c r="O24" s="24"/>
      <c r="P24" s="52">
        <v>25207798.030873578</v>
      </c>
      <c r="Q24" s="25"/>
      <c r="R24" s="41">
        <v>19369513.44718777</v>
      </c>
      <c r="S24" s="25"/>
      <c r="T24" s="41">
        <v>74061013.453981087</v>
      </c>
      <c r="U24" s="24"/>
      <c r="V24" s="41">
        <v>86481.271522324896</v>
      </c>
      <c r="W24" s="25"/>
      <c r="X24" s="52">
        <v>217216.02082165008</v>
      </c>
      <c r="Y24" s="24"/>
      <c r="Z24" s="24">
        <f t="shared" si="9"/>
        <v>-4053450.2447186727</v>
      </c>
      <c r="AA24" s="24"/>
      <c r="AB24" s="24">
        <f t="shared" si="10"/>
        <v>-54018434.291320547</v>
      </c>
      <c r="AC24" s="12"/>
      <c r="AD24" s="24">
        <v>9157377218.4824009</v>
      </c>
      <c r="AE24" s="24">
        <v>172.09591728000001</v>
      </c>
      <c r="AF24" s="24">
        <f t="shared" si="11"/>
        <v>5321089171.2110472</v>
      </c>
      <c r="AG24" s="24"/>
      <c r="AH24" s="24"/>
      <c r="AI24" s="26">
        <f t="shared" si="12"/>
        <v>-1.0151762647312728E-2</v>
      </c>
      <c r="AJ24" s="35">
        <f t="shared" si="5"/>
        <v>2035</v>
      </c>
      <c r="AK24" s="36">
        <f>SUM(AB96:AB99)/AVERAGE(AF96:AF99)</f>
        <v>-4.4348490395469439E-2</v>
      </c>
      <c r="AL24" s="32">
        <v>10119500</v>
      </c>
      <c r="AM24" s="36">
        <f>AL24/AVERAGE(AF96:AF99)</f>
        <v>1.5864161781585524E-3</v>
      </c>
      <c r="AN24" s="36">
        <f>(AF99-AF95)/AF95</f>
        <v>-1.8617943915170618E-3</v>
      </c>
      <c r="AO24" s="36"/>
      <c r="AP24" s="32">
        <f t="shared" si="6"/>
        <v>644458429.71110046</v>
      </c>
      <c r="AQ24" s="32">
        <f t="shared" si="8"/>
        <v>289886556.66912848</v>
      </c>
      <c r="AR24" s="37">
        <f>AP24/AF99</f>
        <v>0.10103933176461724</v>
      </c>
      <c r="AS24" s="37">
        <f>AQ24/AF99</f>
        <v>4.5448926762467458E-2</v>
      </c>
      <c r="AT24" s="23"/>
      <c r="AU24" s="23">
        <v>11118081</v>
      </c>
      <c r="AV24" s="23"/>
      <c r="AW24" s="23">
        <f t="shared" si="15"/>
        <v>-1.0143683034611332E-2</v>
      </c>
      <c r="AX24" s="43">
        <v>6599.67566578471</v>
      </c>
      <c r="AY24" s="26">
        <f t="shared" si="16"/>
        <v>9.8252774364862138E-3</v>
      </c>
      <c r="AZ24" s="23"/>
      <c r="BA24" s="23"/>
      <c r="BB24" s="23"/>
      <c r="BC24" s="34">
        <f>T33/AF33</f>
        <v>1.3174744466503633E-2</v>
      </c>
      <c r="BD24" s="31">
        <f t="shared" si="7"/>
        <v>2035</v>
      </c>
      <c r="BE24" s="34">
        <f>SUM(T96:T99)/AVERAGE(AF96:AF99)</f>
        <v>4.0430865393843378E-2</v>
      </c>
      <c r="BF24" s="34">
        <f>SUM(P96:P99)/AVERAGE(AF96:AF99)</f>
        <v>1.0960760435247829E-2</v>
      </c>
      <c r="BG24" s="34">
        <f>SUM(D96:D99)/AVERAGE(AF96:AF99)</f>
        <v>7.3818595354064986E-2</v>
      </c>
      <c r="BH24" s="34">
        <f>(SUM(H96:H99)+SUM(J96:J99))/AVERAGE(AF96:AF99)</f>
        <v>1.562921332055052E-2</v>
      </c>
      <c r="BI24" s="36">
        <f t="shared" si="2"/>
        <v>-5.9977703716019959E-2</v>
      </c>
      <c r="BJ24" s="15">
        <f t="shared" si="4"/>
        <v>8.9447808674615506E-2</v>
      </c>
    </row>
    <row r="25" spans="1:62">
      <c r="A25" s="31">
        <f t="shared" si="17"/>
        <v>2017</v>
      </c>
      <c r="B25" s="31">
        <f t="shared" si="18"/>
        <v>2</v>
      </c>
      <c r="C25" s="32"/>
      <c r="D25" s="44">
        <v>109911132.28496736</v>
      </c>
      <c r="E25" s="32"/>
      <c r="F25" s="33">
        <v>19977649.335597098</v>
      </c>
      <c r="G25" s="44">
        <v>78397.820885802605</v>
      </c>
      <c r="H25" s="44">
        <v>431321.67941694858</v>
      </c>
      <c r="I25" s="44">
        <v>2424.6748727567901</v>
      </c>
      <c r="J25" s="44">
        <v>13339.845755163404</v>
      </c>
      <c r="K25" s="32"/>
      <c r="L25" s="33">
        <v>3667429.0871864199</v>
      </c>
      <c r="M25" s="33"/>
      <c r="N25" s="44">
        <v>829417.59229794145</v>
      </c>
      <c r="O25" s="32"/>
      <c r="P25" s="33">
        <v>23593517.842705052</v>
      </c>
      <c r="Q25" s="33"/>
      <c r="R25" s="44">
        <v>21963942.539562602</v>
      </c>
      <c r="S25" s="33"/>
      <c r="T25" s="44">
        <v>83981037.952256218</v>
      </c>
      <c r="U25" s="32"/>
      <c r="V25" s="44">
        <v>91128.994240568398</v>
      </c>
      <c r="W25" s="33"/>
      <c r="X25" s="33">
        <v>228889.76031423631</v>
      </c>
      <c r="Y25" s="32"/>
      <c r="Z25" s="32">
        <f t="shared" si="9"/>
        <v>-2419424.4812782891</v>
      </c>
      <c r="AA25" s="32"/>
      <c r="AB25" s="32">
        <f t="shared" si="10"/>
        <v>-49523612.175416201</v>
      </c>
      <c r="AC25" s="12"/>
      <c r="AD25" s="32">
        <v>10595155405.883801</v>
      </c>
      <c r="AE25" s="32">
        <v>183.45579240999999</v>
      </c>
      <c r="AF25" s="32">
        <f t="shared" si="11"/>
        <v>5775318002.6090412</v>
      </c>
      <c r="AG25" s="32"/>
      <c r="AH25" s="32"/>
      <c r="AI25" s="34">
        <f t="shared" si="12"/>
        <v>-8.57504507163823E-3</v>
      </c>
      <c r="AJ25" s="35">
        <f t="shared" si="5"/>
        <v>2036</v>
      </c>
      <c r="AK25" s="36">
        <f>SUM(AB100:AB103)/AVERAGE(AF100:AF103)</f>
        <v>-4.4412328696307436E-2</v>
      </c>
      <c r="AL25" s="32">
        <v>9115069</v>
      </c>
      <c r="AM25" s="36">
        <f>AL25/AVERAGE(AF100:AF103)</f>
        <v>1.431252630794739E-3</v>
      </c>
      <c r="AN25" s="36">
        <f>(AF103-AF99)/AF99</f>
        <v>1.7522678194039172E-5</v>
      </c>
      <c r="AO25" s="36"/>
      <c r="AP25" s="32">
        <f t="shared" si="6"/>
        <v>644469722.34877372</v>
      </c>
      <c r="AQ25" s="32">
        <f t="shared" si="8"/>
        <v>280776494.05301261</v>
      </c>
      <c r="AR25" s="37">
        <f>AP25/AF103</f>
        <v>0.10103933176461724</v>
      </c>
      <c r="AS25" s="37">
        <f>AQ25/AF103</f>
        <v>4.4019863696522034E-2</v>
      </c>
      <c r="AT25" s="31"/>
      <c r="AU25" s="31">
        <v>11015058</v>
      </c>
      <c r="AV25" s="31"/>
      <c r="AW25" s="31">
        <f t="shared" si="15"/>
        <v>-9.2662573694147401E-3</v>
      </c>
      <c r="AX25" s="46">
        <v>6584.7268313043196</v>
      </c>
      <c r="AY25" s="34">
        <f t="shared" si="16"/>
        <v>-2.265086231114499E-3</v>
      </c>
      <c r="AZ25" s="31"/>
      <c r="BA25" s="31"/>
      <c r="BB25" s="31"/>
      <c r="BC25" s="34">
        <f>T34/AF34</f>
        <v>1.1365279859214402E-2</v>
      </c>
      <c r="BD25" s="31">
        <f t="shared" si="7"/>
        <v>2036</v>
      </c>
      <c r="BE25" s="34">
        <f>SUM(T100:T103)/AVERAGE(AF100:AF103)</f>
        <v>4.0409085896401215E-2</v>
      </c>
      <c r="BF25" s="34">
        <f>SUM(P100:P103)/AVERAGE(AF100:AF103)</f>
        <v>1.0836437795904394E-2</v>
      </c>
      <c r="BG25" s="34">
        <f>SUM(D100:D103)/AVERAGE(AF100:AF103)</f>
        <v>7.3984976796804255E-2</v>
      </c>
      <c r="BH25" s="34">
        <f>(SUM(H100:H103)+SUM(J100:J103))/AVERAGE(AF100:AF103)</f>
        <v>1.6949172709499815E-2</v>
      </c>
      <c r="BI25" s="36">
        <f t="shared" si="2"/>
        <v>-6.1361501405807248E-2</v>
      </c>
      <c r="BJ25" s="15">
        <f t="shared" si="4"/>
        <v>9.0934149506304074E-2</v>
      </c>
    </row>
    <row r="26" spans="1:62" s="23" customFormat="1">
      <c r="A26" s="31">
        <f t="shared" si="17"/>
        <v>2017</v>
      </c>
      <c r="B26" s="31">
        <f t="shared" si="18"/>
        <v>3</v>
      </c>
      <c r="C26" s="32"/>
      <c r="D26" s="44">
        <v>105553123.65015081</v>
      </c>
      <c r="E26" s="32"/>
      <c r="F26" s="33">
        <v>19185529.679490373</v>
      </c>
      <c r="G26" s="44">
        <v>108748.131705626</v>
      </c>
      <c r="H26" s="44">
        <v>598300.13475821516</v>
      </c>
      <c r="I26" s="44">
        <v>3363.3442795559968</v>
      </c>
      <c r="J26" s="44">
        <v>18504.127879123102</v>
      </c>
      <c r="K26" s="32"/>
      <c r="L26" s="33">
        <v>3367924.4025037899</v>
      </c>
      <c r="M26" s="33"/>
      <c r="N26" s="44">
        <v>797492.32214714587</v>
      </c>
      <c r="O26" s="32"/>
      <c r="P26" s="33">
        <v>21863743.193209372</v>
      </c>
      <c r="Q26" s="33"/>
      <c r="R26" s="44">
        <v>19793060.205065552</v>
      </c>
      <c r="S26" s="33"/>
      <c r="T26" s="44">
        <v>75680481.192244321</v>
      </c>
      <c r="U26" s="32"/>
      <c r="V26" s="44">
        <v>102011.310618641</v>
      </c>
      <c r="W26" s="33"/>
      <c r="X26" s="33">
        <v>256223.00159708437</v>
      </c>
      <c r="Y26" s="32"/>
      <c r="Z26" s="32">
        <f t="shared" si="9"/>
        <v>-3455874.8884571139</v>
      </c>
      <c r="AA26" s="32"/>
      <c r="AB26" s="32">
        <f t="shared" si="10"/>
        <v>-51736385.651115857</v>
      </c>
      <c r="AC26" s="12"/>
      <c r="AD26" s="32">
        <v>10937239663.7218</v>
      </c>
      <c r="AE26" s="32">
        <v>191.50871928999999</v>
      </c>
      <c r="AF26" s="32">
        <f t="shared" si="11"/>
        <v>5711092269.986743</v>
      </c>
      <c r="AG26" s="32"/>
      <c r="AH26" s="32"/>
      <c r="AI26" s="34">
        <f t="shared" si="12"/>
        <v>-9.0589300969630363E-3</v>
      </c>
      <c r="AJ26" s="27">
        <f t="shared" si="5"/>
        <v>2037</v>
      </c>
      <c r="AK26" s="28">
        <f>SUM(AB104:AB107)/AVERAGE(AF104:AF107)</f>
        <v>-4.5086033238150532E-2</v>
      </c>
      <c r="AL26" s="24">
        <v>8164968</v>
      </c>
      <c r="AM26" s="28">
        <f>AL26/AVERAGE(AF104:AF107)</f>
        <v>1.2848600442567359E-3</v>
      </c>
      <c r="AN26" s="28">
        <f>(AF107-AF103)/AF103</f>
        <v>-9.5524510472133565E-3</v>
      </c>
      <c r="AO26" s="28"/>
      <c r="AP26" s="24">
        <f t="shared" si="6"/>
        <v>638313456.87462592</v>
      </c>
      <c r="AQ26" s="24">
        <f t="shared" si="8"/>
        <v>269965232.20864087</v>
      </c>
      <c r="AR26" s="29">
        <f>AP26/AF107</f>
        <v>0.10103933176461725</v>
      </c>
      <c r="AS26" s="29">
        <f>AQ26/AF107</f>
        <v>4.2733090409213199E-2</v>
      </c>
      <c r="AT26" s="31"/>
      <c r="AU26" s="31">
        <v>11059879</v>
      </c>
      <c r="AV26" s="31"/>
      <c r="AW26" s="31">
        <f t="shared" si="15"/>
        <v>4.069066181948384E-3</v>
      </c>
      <c r="AX26" s="46">
        <v>6763.9854506656102</v>
      </c>
      <c r="AY26" s="34">
        <f t="shared" si="16"/>
        <v>2.7223394979588329E-2</v>
      </c>
      <c r="AZ26" s="31"/>
      <c r="BA26" s="31"/>
      <c r="BB26" s="31"/>
      <c r="BC26" s="26">
        <f>T35/AF35</f>
        <v>1.3252310920969668E-2</v>
      </c>
      <c r="BD26" s="23">
        <f t="shared" si="7"/>
        <v>2037</v>
      </c>
      <c r="BE26" s="26">
        <f>SUM(T104:T107)/AVERAGE(AF104:AF107)</f>
        <v>4.0268337883212116E-2</v>
      </c>
      <c r="BF26" s="26">
        <f>SUM(P104:P107)/AVERAGE(AF104:AF107)</f>
        <v>1.0776964382288296E-2</v>
      </c>
      <c r="BG26" s="26">
        <f>SUM(D104:D107)/AVERAGE(AF104:AF107)</f>
        <v>7.4577406739074356E-2</v>
      </c>
      <c r="BH26" s="26">
        <f>(SUM(H104:H107)+SUM(J104:J107))/AVERAGE(AF104:AF107)</f>
        <v>1.8424826351066525E-2</v>
      </c>
      <c r="BI26" s="28">
        <f t="shared" si="2"/>
        <v>-6.3510859589217053E-2</v>
      </c>
      <c r="BJ26" s="15">
        <f t="shared" si="4"/>
        <v>9.3002233090140884E-2</v>
      </c>
    </row>
    <row r="27" spans="1:62" s="31" customFormat="1">
      <c r="A27" s="31">
        <f t="shared" si="17"/>
        <v>2017</v>
      </c>
      <c r="B27" s="31">
        <f t="shared" si="18"/>
        <v>4</v>
      </c>
      <c r="C27" s="32"/>
      <c r="D27" s="44">
        <v>114582144.17451921</v>
      </c>
      <c r="E27" s="32"/>
      <c r="F27" s="33">
        <v>20826661.038341921</v>
      </c>
      <c r="G27" s="44">
        <v>135699.32136608</v>
      </c>
      <c r="H27" s="44">
        <v>746577.62838351144</v>
      </c>
      <c r="I27" s="44">
        <v>4196.8862278170127</v>
      </c>
      <c r="J27" s="44">
        <v>23090.029743820523</v>
      </c>
      <c r="K27" s="32"/>
      <c r="L27" s="33">
        <v>3822697.5216994099</v>
      </c>
      <c r="M27" s="33"/>
      <c r="N27" s="44">
        <v>866827.09065068513</v>
      </c>
      <c r="O27" s="32"/>
      <c r="P27" s="33">
        <v>24605022.509858392</v>
      </c>
      <c r="Q27" s="33"/>
      <c r="R27" s="44">
        <v>22505708.143955655</v>
      </c>
      <c r="S27" s="33"/>
      <c r="T27" s="44">
        <v>86052525.696398988</v>
      </c>
      <c r="U27" s="32"/>
      <c r="V27" s="44">
        <v>104114.076293208</v>
      </c>
      <c r="W27" s="33"/>
      <c r="X27" s="33">
        <v>261504.54272743055</v>
      </c>
      <c r="Y27" s="32"/>
      <c r="Z27" s="32">
        <f t="shared" si="9"/>
        <v>-2906363.4304431528</v>
      </c>
      <c r="AA27" s="32"/>
      <c r="AB27" s="32">
        <f t="shared" si="10"/>
        <v>-53134640.987978615</v>
      </c>
      <c r="AC27" s="12"/>
      <c r="AD27" s="32">
        <v>11544217084.2855</v>
      </c>
      <c r="AE27" s="32">
        <v>200.87293846</v>
      </c>
      <c r="AF27" s="32">
        <f t="shared" si="11"/>
        <v>5747024548.3486614</v>
      </c>
      <c r="AG27" s="32"/>
      <c r="AH27" s="32"/>
      <c r="AI27" s="34">
        <f t="shared" si="12"/>
        <v>-9.2455914431836244E-3</v>
      </c>
      <c r="AJ27" s="35">
        <f t="shared" si="5"/>
        <v>2038</v>
      </c>
      <c r="AK27" s="36">
        <f>SUM(AB108:AB111)/AVERAGE(AF108:AF111)</f>
        <v>-4.5728802848046833E-2</v>
      </c>
      <c r="AL27" s="32">
        <v>7266828</v>
      </c>
      <c r="AM27" s="36">
        <f>AL27/AVERAGE(AF108:AF111)</f>
        <v>1.1490308177651515E-3</v>
      </c>
      <c r="AN27" s="36">
        <f>(AF111-AF107)/AF107</f>
        <v>1.8518122764521296E-3</v>
      </c>
      <c r="AO27" s="36"/>
      <c r="AP27" s="32">
        <f t="shared" si="6"/>
        <v>639495493.57029092</v>
      </c>
      <c r="AQ27" s="32">
        <f t="shared" si="8"/>
        <v>263192163.49955806</v>
      </c>
      <c r="AR27" s="37">
        <f>AP27/AF111</f>
        <v>0.10103933176461724</v>
      </c>
      <c r="AS27" s="37">
        <f>AQ27/AF111</f>
        <v>4.1583968289146754E-2</v>
      </c>
      <c r="AU27" s="31">
        <v>11073121</v>
      </c>
      <c r="AW27" s="31">
        <f t="shared" si="15"/>
        <v>1.1973006214624953E-3</v>
      </c>
      <c r="AX27" s="46">
        <v>6748.8880550385402</v>
      </c>
      <c r="AY27" s="34">
        <f t="shared" si="16"/>
        <v>-2.2320266264890237E-3</v>
      </c>
      <c r="AZ27" s="31">
        <v>100</v>
      </c>
      <c r="BA27">
        <v>100</v>
      </c>
      <c r="BB27"/>
      <c r="BC27" s="34">
        <f>T36/AF36</f>
        <v>1.0607073138611967E-2</v>
      </c>
      <c r="BD27" s="31">
        <f t="shared" si="7"/>
        <v>2038</v>
      </c>
      <c r="BE27" s="34">
        <f>SUM(T108:T111)/AVERAGE(AF108:AF111)</f>
        <v>4.0008246439507004E-2</v>
      </c>
      <c r="BF27" s="34">
        <f>SUM(P108:P111)/AVERAGE(AF108:AF111)</f>
        <v>1.0820921420313124E-2</v>
      </c>
      <c r="BG27" s="34">
        <f>SUM(D108:D111)/AVERAGE(AF108:AF111)</f>
        <v>7.4916127867240709E-2</v>
      </c>
      <c r="BH27" s="34">
        <f>(SUM(H108:H111)+SUM(J108:J111))/AVERAGE(AF108:AF111)</f>
        <v>1.9788636303367871E-2</v>
      </c>
      <c r="BI27" s="36">
        <f t="shared" si="2"/>
        <v>-6.5517439151414697E-2</v>
      </c>
      <c r="BJ27" s="15">
        <f t="shared" si="4"/>
        <v>9.470476417060858E-2</v>
      </c>
    </row>
    <row r="28" spans="1:62" s="31" customFormat="1">
      <c r="A28" s="23">
        <f t="shared" si="17"/>
        <v>2018</v>
      </c>
      <c r="B28" s="23">
        <f t="shared" si="18"/>
        <v>1</v>
      </c>
      <c r="C28" s="24">
        <f>D28*0.081</f>
        <v>8734676.3342977203</v>
      </c>
      <c r="D28" s="41">
        <v>107835510.29997186</v>
      </c>
      <c r="E28" s="24"/>
      <c r="F28" s="25">
        <v>19600380.47021969</v>
      </c>
      <c r="G28" s="41">
        <v>167386.896691211</v>
      </c>
      <c r="H28" s="41">
        <v>920913.31847616402</v>
      </c>
      <c r="I28" s="41">
        <v>5176.9143306559999</v>
      </c>
      <c r="J28" s="41">
        <v>28481.855210602953</v>
      </c>
      <c r="K28" s="24"/>
      <c r="L28" s="52">
        <v>4015273.0073211999</v>
      </c>
      <c r="M28" s="25"/>
      <c r="N28" s="41">
        <v>819288.79312434047</v>
      </c>
      <c r="O28" s="24"/>
      <c r="P28" s="52">
        <v>25342755.933290605</v>
      </c>
      <c r="Q28" s="25"/>
      <c r="R28" s="41">
        <v>18127970.318452377</v>
      </c>
      <c r="S28" s="25"/>
      <c r="T28" s="41">
        <v>69313865.69460772</v>
      </c>
      <c r="U28" s="24"/>
      <c r="V28" s="41">
        <v>90698.534191033206</v>
      </c>
      <c r="W28" s="25"/>
      <c r="X28" s="52">
        <v>227808.56877487985</v>
      </c>
      <c r="Y28" s="24"/>
      <c r="Z28" s="24">
        <f t="shared" si="9"/>
        <v>-6216273.4180218186</v>
      </c>
      <c r="AA28" s="24"/>
      <c r="AB28" s="24">
        <f t="shared" si="10"/>
        <v>-63864400.538654745</v>
      </c>
      <c r="AC28" s="12"/>
      <c r="AD28" s="24"/>
      <c r="AE28" s="24"/>
      <c r="AF28" s="24">
        <f>BA28/100*AF27</f>
        <v>5672949703.6049566</v>
      </c>
      <c r="AG28" s="26">
        <f t="shared" ref="AG28:AG91" si="19">(AF28-AF27)/AF27</f>
        <v>-1.2889251493625395E-2</v>
      </c>
      <c r="AH28" s="26"/>
      <c r="AI28" s="26">
        <f t="shared" si="12"/>
        <v>-1.1257706109763533E-2</v>
      </c>
      <c r="AJ28" s="35">
        <f t="shared" si="5"/>
        <v>2039</v>
      </c>
      <c r="AK28" s="36">
        <f>SUM(AB112:AB115)/AVERAGE(AF112:AF115)</f>
        <v>-4.6080612393328148E-2</v>
      </c>
      <c r="AL28" s="32">
        <v>6451162</v>
      </c>
      <c r="AM28" s="36">
        <f>AL28/AVERAGE(AF112:AF115)</f>
        <v>1.0219079051839136E-3</v>
      </c>
      <c r="AN28" s="36">
        <f>(AF115-AF111)/AF111</f>
        <v>-2.5926832902503053E-3</v>
      </c>
      <c r="AO28" s="36"/>
      <c r="AP28" s="32">
        <f t="shared" si="6"/>
        <v>637837484.28992081</v>
      </c>
      <c r="AQ28" s="32">
        <f t="shared" si="8"/>
        <v>256066297.1692183</v>
      </c>
      <c r="AR28" s="37">
        <f>AP28/AF115</f>
        <v>0.10103933176461724</v>
      </c>
      <c r="AS28" s="37">
        <f>AQ28/AF115</f>
        <v>4.0563259749810475E-2</v>
      </c>
      <c r="AT28" s="23"/>
      <c r="AU28" s="23">
        <v>11151473</v>
      </c>
      <c r="AV28" s="23"/>
      <c r="AW28" s="23">
        <f t="shared" si="15"/>
        <v>7.075873188778484E-3</v>
      </c>
      <c r="AX28" s="43">
        <v>6615.09238474829</v>
      </c>
      <c r="AY28" s="26">
        <f t="shared" si="16"/>
        <v>-1.9824846582002779E-2</v>
      </c>
      <c r="AZ28" s="23">
        <f t="shared" ref="AZ28:AZ59" si="20">AZ27*((1+AY28))</f>
        <v>98.017515341799722</v>
      </c>
      <c r="BA28" s="23">
        <f>BA27*(1+AW28)*(1+AY28)</f>
        <v>98.711074850637459</v>
      </c>
      <c r="BB28" s="23"/>
      <c r="BC28" s="34">
        <f>T37/AF37</f>
        <v>1.245022261344624E-2</v>
      </c>
      <c r="BD28" s="31">
        <f t="shared" si="7"/>
        <v>2039</v>
      </c>
      <c r="BE28" s="34">
        <f>SUM(T112:T115)/AVERAGE(AF112:AF115)</f>
        <v>3.9925248306339631E-2</v>
      </c>
      <c r="BF28" s="34">
        <f>SUM(P112:P115)/AVERAGE(AF112:AF115)</f>
        <v>1.0904275829215958E-2</v>
      </c>
      <c r="BG28" s="34">
        <f>SUM(D112:D115)/AVERAGE(AF112:AF115)</f>
        <v>7.5101584870451821E-2</v>
      </c>
      <c r="BH28" s="34">
        <f>(SUM(H112:H115)+SUM(J112:J115))/AVERAGE(AF112:AF115)</f>
        <v>2.094081968174407E-2</v>
      </c>
      <c r="BI28" s="36">
        <f t="shared" si="2"/>
        <v>-6.7021432075072218E-2</v>
      </c>
      <c r="BJ28" s="15">
        <f t="shared" si="4"/>
        <v>9.6042404552195898E-2</v>
      </c>
    </row>
    <row r="29" spans="1:62" s="31" customFormat="1">
      <c r="A29" s="31">
        <f t="shared" si="17"/>
        <v>2018</v>
      </c>
      <c r="B29" s="31">
        <f t="shared" si="18"/>
        <v>2</v>
      </c>
      <c r="C29" s="32">
        <f>D29*0.081</f>
        <v>8646047.5557406601</v>
      </c>
      <c r="D29" s="44">
        <v>106741327.84865011</v>
      </c>
      <c r="E29" s="32"/>
      <c r="F29" s="33">
        <v>19401499.85760808</v>
      </c>
      <c r="G29" s="44">
        <v>201562.43855541799</v>
      </c>
      <c r="H29" s="44">
        <v>1108937.0663980076</v>
      </c>
      <c r="I29" s="44">
        <v>6233.8898522300005</v>
      </c>
      <c r="J29" s="44">
        <v>34297.022672106512</v>
      </c>
      <c r="K29" s="32"/>
      <c r="L29" s="33">
        <v>3090152.0426731501</v>
      </c>
      <c r="M29" s="33"/>
      <c r="N29" s="44">
        <v>811890.21568826959</v>
      </c>
      <c r="O29" s="32"/>
      <c r="P29" s="33">
        <v>20501594.059771825</v>
      </c>
      <c r="Q29" s="33"/>
      <c r="R29" s="44">
        <v>20924881.783463743</v>
      </c>
      <c r="S29" s="33"/>
      <c r="T29" s="44">
        <v>80008099.094150096</v>
      </c>
      <c r="U29" s="32"/>
      <c r="V29" s="44">
        <v>97104.493404653098</v>
      </c>
      <c r="W29" s="33"/>
      <c r="X29" s="33">
        <v>243898.49143020407</v>
      </c>
      <c r="Y29" s="32"/>
      <c r="Z29" s="32">
        <f t="shared" si="9"/>
        <v>-2281555.8391011059</v>
      </c>
      <c r="AA29" s="32"/>
      <c r="AB29" s="32">
        <f t="shared" si="10"/>
        <v>-47234822.814271837</v>
      </c>
      <c r="AC29" s="12"/>
      <c r="AD29" s="32"/>
      <c r="AE29" s="32"/>
      <c r="AF29" s="32">
        <f>BA29/100*AF27</f>
        <v>5659696984.297163</v>
      </c>
      <c r="AG29" s="34">
        <f t="shared" si="19"/>
        <v>-2.3361249438492268E-3</v>
      </c>
      <c r="AH29" s="34"/>
      <c r="AI29" s="34">
        <f t="shared" si="12"/>
        <v>-8.3458218603089385E-3</v>
      </c>
      <c r="AJ29" s="35">
        <f t="shared" si="5"/>
        <v>2040</v>
      </c>
      <c r="AK29" s="36">
        <f>SUM(AB116:AB119)/AVERAGE(AF116:AF119)</f>
        <v>-4.6078296332675482E-2</v>
      </c>
      <c r="AL29" s="32">
        <v>5687418</v>
      </c>
      <c r="AM29" s="36">
        <f>AL29/AVERAGE(AF116:AF119)</f>
        <v>8.9892722767083129E-4</v>
      </c>
      <c r="AN29" s="36">
        <f>(AF119-AF115)/AF115</f>
        <v>1.5782168719330851E-3</v>
      </c>
      <c r="AO29" s="36"/>
      <c r="AP29" s="32">
        <f t="shared" si="6"/>
        <v>638844130.16917861</v>
      </c>
      <c r="AQ29" s="32">
        <f t="shared" si="8"/>
        <v>250778894.50072998</v>
      </c>
      <c r="AR29" s="37">
        <f>AP29/AF119</f>
        <v>0.10103933176461725</v>
      </c>
      <c r="AS29" s="37">
        <f>AQ29/AF119</f>
        <v>3.9663089514985539E-2</v>
      </c>
      <c r="AU29" s="31">
        <v>11187989</v>
      </c>
      <c r="AW29" s="31">
        <f t="shared" si="15"/>
        <v>3.2745449861197708E-3</v>
      </c>
      <c r="AX29" s="46">
        <v>6578.0984232124802</v>
      </c>
      <c r="AY29" s="34">
        <f t="shared" si="16"/>
        <v>-5.5923575037444447E-3</v>
      </c>
      <c r="AZ29" s="31">
        <f t="shared" si="20"/>
        <v>97.46936635437963</v>
      </c>
      <c r="BA29" s="31">
        <f t="shared" ref="BA29:BA92" si="21">BA28*(1+AW29)*(1+AY29)</f>
        <v>98.480473446444719</v>
      </c>
      <c r="BC29" s="34">
        <f>T38/AF38</f>
        <v>1.0612545444900198E-2</v>
      </c>
      <c r="BD29" s="31">
        <f t="shared" si="7"/>
        <v>2040</v>
      </c>
      <c r="BE29" s="34">
        <f>SUM(T116:T119)/AVERAGE(AF116:AF119)</f>
        <v>3.9978079464039674E-2</v>
      </c>
      <c r="BF29" s="34">
        <f>SUM(P116:P119)/AVERAGE(AF116:AF119)</f>
        <v>1.0785597318242961E-2</v>
      </c>
      <c r="BG29" s="34">
        <f>SUM(D116:D119)/AVERAGE(AF116:AF119)</f>
        <v>7.5270778478472189E-2</v>
      </c>
      <c r="BH29" s="34">
        <f>(SUM(H116:H119)+SUM(J116:J119))/AVERAGE(AF116:AF119)</f>
        <v>2.1983460908440739E-2</v>
      </c>
      <c r="BI29" s="36">
        <f t="shared" si="2"/>
        <v>-6.8061757241116225E-2</v>
      </c>
      <c r="BJ29" s="15">
        <f t="shared" si="4"/>
        <v>9.7254239386912925E-2</v>
      </c>
    </row>
    <row r="30" spans="1:62" s="23" customFormat="1">
      <c r="A30" s="31">
        <f t="shared" si="17"/>
        <v>2018</v>
      </c>
      <c r="B30" s="31">
        <f t="shared" si="18"/>
        <v>3</v>
      </c>
      <c r="C30" s="32">
        <f>D30*0.081</f>
        <v>8564977.7494117953</v>
      </c>
      <c r="D30" s="44">
        <v>105740466.04212092</v>
      </c>
      <c r="E30" s="32"/>
      <c r="F30" s="33">
        <v>19219581.376844987</v>
      </c>
      <c r="G30" s="44">
        <v>229064.15422321</v>
      </c>
      <c r="H30" s="44">
        <v>1260243.3916842453</v>
      </c>
      <c r="I30" s="44">
        <v>7084.4583780379908</v>
      </c>
      <c r="J30" s="44">
        <v>38976.59974281484</v>
      </c>
      <c r="K30" s="32"/>
      <c r="L30" s="33">
        <v>2839771.4772595698</v>
      </c>
      <c r="M30" s="33"/>
      <c r="N30" s="44">
        <v>804957.19767666608</v>
      </c>
      <c r="O30" s="32"/>
      <c r="P30" s="33">
        <v>19164224.696052801</v>
      </c>
      <c r="Q30" s="33"/>
      <c r="R30" s="44">
        <v>18637958.694903471</v>
      </c>
      <c r="S30" s="33"/>
      <c r="T30" s="44">
        <v>71263850.453528047</v>
      </c>
      <c r="U30" s="32"/>
      <c r="V30" s="44">
        <v>100004.913960329</v>
      </c>
      <c r="W30" s="33"/>
      <c r="X30" s="33">
        <v>251183.51165161235</v>
      </c>
      <c r="Y30" s="32"/>
      <c r="Z30" s="32">
        <f t="shared" si="9"/>
        <v>-4126346.4429174215</v>
      </c>
      <c r="AA30" s="32"/>
      <c r="AB30" s="32">
        <f t="shared" si="10"/>
        <v>-53640840.284645677</v>
      </c>
      <c r="AC30" s="12"/>
      <c r="AD30" s="32"/>
      <c r="AE30" s="32"/>
      <c r="AF30" s="32">
        <f>BA30/100*AF27</f>
        <v>5769022015.3386297</v>
      </c>
      <c r="AG30" s="34">
        <f t="shared" si="19"/>
        <v>1.9316410639083535E-2</v>
      </c>
      <c r="AH30" s="34"/>
      <c r="AI30" s="34">
        <f t="shared" si="12"/>
        <v>-9.2980820912150867E-3</v>
      </c>
      <c r="AL30" s="24"/>
      <c r="AQ30" s="39">
        <f>(AQ29-AQ6)/AQ6</f>
        <v>-0.56812559533983797</v>
      </c>
      <c r="AT30" s="31"/>
      <c r="AU30" s="31">
        <v>11245964</v>
      </c>
      <c r="AV30" s="31"/>
      <c r="AW30" s="31">
        <f t="shared" si="15"/>
        <v>5.1818964069414086E-3</v>
      </c>
      <c r="AX30" s="46">
        <v>6670.5973292469798</v>
      </c>
      <c r="AY30" s="34">
        <f t="shared" si="16"/>
        <v>1.4061648227714857E-2</v>
      </c>
      <c r="AZ30" s="31">
        <f t="shared" si="20"/>
        <v>98.839946297033194</v>
      </c>
      <c r="BA30" s="31">
        <f>BA29*(1+AW30)*(1+AY30)</f>
        <v>100.38276271146759</v>
      </c>
      <c r="BB30" s="31"/>
      <c r="BC30" s="26">
        <f>T39/AF39</f>
        <v>1.2434026230332301E-2</v>
      </c>
    </row>
    <row r="31" spans="1:62" s="31" customFormat="1">
      <c r="A31" s="31">
        <f t="shared" si="17"/>
        <v>2018</v>
      </c>
      <c r="B31" s="31">
        <f t="shared" si="18"/>
        <v>4</v>
      </c>
      <c r="C31" s="32">
        <f>D31*0.081</f>
        <v>8620930.6639223732</v>
      </c>
      <c r="D31" s="44">
        <v>106431242.76447375</v>
      </c>
      <c r="E31" s="32"/>
      <c r="F31" s="33">
        <v>19345138.223012112</v>
      </c>
      <c r="G31" s="44">
        <v>245016.237227887</v>
      </c>
      <c r="H31" s="44">
        <v>1348007.0457505775</v>
      </c>
      <c r="I31" s="44">
        <v>7577.8217699340021</v>
      </c>
      <c r="J31" s="44">
        <v>41690.939559292652</v>
      </c>
      <c r="K31" s="32"/>
      <c r="L31" s="33">
        <v>2886949.16485892</v>
      </c>
      <c r="M31" s="33"/>
      <c r="N31" s="44">
        <v>812113.89503696561</v>
      </c>
      <c r="O31" s="32"/>
      <c r="P31" s="33">
        <v>19448403.978588391</v>
      </c>
      <c r="Q31" s="33"/>
      <c r="R31" s="44">
        <v>21441323.23680358</v>
      </c>
      <c r="S31" s="33"/>
      <c r="T31" s="44">
        <v>81982757.751853675</v>
      </c>
      <c r="U31" s="32"/>
      <c r="V31" s="44">
        <v>105078.213907739</v>
      </c>
      <c r="W31" s="33"/>
      <c r="X31" s="33">
        <v>263926.17844654503</v>
      </c>
      <c r="Y31" s="32"/>
      <c r="Z31" s="32">
        <f t="shared" si="9"/>
        <v>-1497799.832196679</v>
      </c>
      <c r="AA31" s="32"/>
      <c r="AB31" s="32">
        <f t="shared" si="10"/>
        <v>-43896888.991208464</v>
      </c>
      <c r="AC31" s="12"/>
      <c r="AD31" s="32"/>
      <c r="AE31" s="32"/>
      <c r="AF31" s="32">
        <f>BA31/100*AF27</f>
        <v>5765527339.1266956</v>
      </c>
      <c r="AG31" s="34">
        <f t="shared" si="19"/>
        <v>-6.0576579576962475E-4</v>
      </c>
      <c r="AH31" s="34"/>
      <c r="AI31" s="34">
        <f t="shared" si="12"/>
        <v>-7.6136815262864621E-3</v>
      </c>
      <c r="AU31" s="31">
        <v>11252722</v>
      </c>
      <c r="AW31" s="31">
        <f t="shared" si="15"/>
        <v>6.0092669690210644E-4</v>
      </c>
      <c r="AX31" s="46">
        <v>6662.5528036983096</v>
      </c>
      <c r="AY31" s="34">
        <f t="shared" si="16"/>
        <v>-1.2059677944281379E-3</v>
      </c>
      <c r="AZ31" s="31">
        <f t="shared" si="20"/>
        <v>98.720748504995967</v>
      </c>
      <c r="BA31" s="31">
        <f t="shared" si="21"/>
        <v>100.32195426733215</v>
      </c>
      <c r="BC31" s="34">
        <f>T40/AF40</f>
        <v>9.9125681848805779E-3</v>
      </c>
    </row>
    <row r="32" spans="1:62" s="31" customFormat="1">
      <c r="A32" s="23">
        <f t="shared" si="17"/>
        <v>2019</v>
      </c>
      <c r="B32" s="23">
        <f t="shared" si="18"/>
        <v>1</v>
      </c>
      <c r="C32" s="24"/>
      <c r="D32" s="41">
        <v>106950052.20460464</v>
      </c>
      <c r="E32" s="24"/>
      <c r="F32" s="25">
        <v>19439437.980019983</v>
      </c>
      <c r="G32" s="41">
        <v>273402.77520631702</v>
      </c>
      <c r="H32" s="41">
        <v>1504181.402325158</v>
      </c>
      <c r="I32" s="41">
        <v>8455.7559342159657</v>
      </c>
      <c r="J32" s="41">
        <v>46521.074298716092</v>
      </c>
      <c r="K32" s="24"/>
      <c r="L32" s="52">
        <v>3454183.5024036001</v>
      </c>
      <c r="M32" s="25"/>
      <c r="N32" s="41">
        <v>817149.68922228366</v>
      </c>
      <c r="O32" s="24"/>
      <c r="P32" s="52">
        <v>22419491.106434457</v>
      </c>
      <c r="Q32" s="25"/>
      <c r="R32" s="41">
        <v>17200128.822391156</v>
      </c>
      <c r="S32" s="25"/>
      <c r="T32" s="41">
        <v>65766183.316817842</v>
      </c>
      <c r="U32" s="24"/>
      <c r="V32" s="41">
        <v>111405.737501489</v>
      </c>
      <c r="W32" s="25"/>
      <c r="X32" s="52">
        <v>279819.09343837277</v>
      </c>
      <c r="Y32" s="24"/>
      <c r="Z32" s="24">
        <f t="shared" si="9"/>
        <v>-6399236.6117532197</v>
      </c>
      <c r="AA32" s="24"/>
      <c r="AB32" s="24">
        <f t="shared" si="10"/>
        <v>-63603359.994221255</v>
      </c>
      <c r="AC32" s="12"/>
      <c r="AD32" s="24"/>
      <c r="AE32" s="24"/>
      <c r="AF32" s="24">
        <f>BA32/100*AF27</f>
        <v>5809797237.6205769</v>
      </c>
      <c r="AG32" s="26">
        <f t="shared" si="19"/>
        <v>7.6783780372441674E-3</v>
      </c>
      <c r="AH32" s="26"/>
      <c r="AI32" s="26">
        <f t="shared" si="12"/>
        <v>-1.0947604088894201E-2</v>
      </c>
      <c r="AT32" s="23"/>
      <c r="AU32" s="23">
        <v>11313548</v>
      </c>
      <c r="AV32" s="23"/>
      <c r="AW32" s="23">
        <f t="shared" si="15"/>
        <v>5.4054476774597297E-3</v>
      </c>
      <c r="AX32" s="43">
        <v>6677.6149048398702</v>
      </c>
      <c r="AY32" s="26">
        <f t="shared" si="16"/>
        <v>2.2607102090357548E-3</v>
      </c>
      <c r="AZ32" s="23">
        <f t="shared" si="20"/>
        <v>98.943927508984856</v>
      </c>
      <c r="BA32" s="23">
        <f t="shared" si="21"/>
        <v>101.09226415763185</v>
      </c>
      <c r="BB32" s="23"/>
      <c r="BC32" s="34">
        <f>T41/AF41</f>
        <v>1.1674497291597204E-2</v>
      </c>
    </row>
    <row r="33" spans="1:55" s="31" customFormat="1">
      <c r="A33" s="31">
        <f t="shared" si="17"/>
        <v>2019</v>
      </c>
      <c r="B33" s="31">
        <f t="shared" si="18"/>
        <v>2</v>
      </c>
      <c r="C33" s="32"/>
      <c r="D33" s="44">
        <v>107430528.05280599</v>
      </c>
      <c r="E33" s="32"/>
      <c r="F33" s="33">
        <v>19526770.152931307</v>
      </c>
      <c r="G33" s="44">
        <v>305878.96366479201</v>
      </c>
      <c r="H33" s="44">
        <v>1682855.8091989779</v>
      </c>
      <c r="I33" s="44">
        <v>9460.1741339630098</v>
      </c>
      <c r="J33" s="44">
        <v>52047.086882444652</v>
      </c>
      <c r="K33" s="32"/>
      <c r="L33" s="33">
        <v>2850239.91590267</v>
      </c>
      <c r="M33" s="33"/>
      <c r="N33" s="44">
        <v>821729.65918443725</v>
      </c>
      <c r="O33" s="32"/>
      <c r="P33" s="33">
        <v>19310822.608476274</v>
      </c>
      <c r="Q33" s="33"/>
      <c r="R33" s="44">
        <v>19948310.08595236</v>
      </c>
      <c r="S33" s="33"/>
      <c r="T33" s="44">
        <v>76274092.567586124</v>
      </c>
      <c r="U33" s="32"/>
      <c r="V33" s="44">
        <v>103811.05467991901</v>
      </c>
      <c r="W33" s="33"/>
      <c r="X33" s="33">
        <v>260743.43979840388</v>
      </c>
      <c r="Y33" s="32"/>
      <c r="Z33" s="32">
        <f t="shared" si="9"/>
        <v>-3146618.587386135</v>
      </c>
      <c r="AA33" s="32"/>
      <c r="AB33" s="32">
        <f t="shared" si="10"/>
        <v>-50467258.09369614</v>
      </c>
      <c r="AC33" s="12"/>
      <c r="AD33" s="32"/>
      <c r="AE33" s="32"/>
      <c r="AF33" s="32">
        <f>BA33/100*AF27</f>
        <v>5789417226.3842058</v>
      </c>
      <c r="AG33" s="34">
        <f t="shared" si="19"/>
        <v>-3.5078696214048506E-3</v>
      </c>
      <c r="AH33" s="34"/>
      <c r="AI33" s="34">
        <f t="shared" si="12"/>
        <v>-8.7171568605732674E-3</v>
      </c>
      <c r="AU33" s="31">
        <v>11305799</v>
      </c>
      <c r="AW33" s="31">
        <f t="shared" si="15"/>
        <v>-6.8493102252273114E-4</v>
      </c>
      <c r="AX33" s="46">
        <v>6658.7514878370303</v>
      </c>
      <c r="AY33" s="34">
        <f t="shared" si="16"/>
        <v>-2.8248734423376083E-3</v>
      </c>
      <c r="AZ33" s="31">
        <f t="shared" si="20"/>
        <v>98.664423435884146</v>
      </c>
      <c r="BA33" s="31">
        <f>BA32*(1+AW33)*(1+AY33)</f>
        <v>100.73764567523423</v>
      </c>
      <c r="BC33" s="34">
        <f>T42/AF42</f>
        <v>9.9484863212598758E-3</v>
      </c>
    </row>
    <row r="34" spans="1:55" s="23" customFormat="1">
      <c r="A34" s="31">
        <f t="shared" si="17"/>
        <v>2019</v>
      </c>
      <c r="B34" s="31">
        <f t="shared" si="18"/>
        <v>3</v>
      </c>
      <c r="C34" s="32">
        <f>SUM(C28:C31)</f>
        <v>34566632.303372547</v>
      </c>
      <c r="D34" s="44">
        <v>107866168.49050966</v>
      </c>
      <c r="E34" s="32"/>
      <c r="F34" s="33">
        <v>19605952.959257834</v>
      </c>
      <c r="G34" s="44">
        <v>368256.281501566</v>
      </c>
      <c r="H34" s="44">
        <v>2026037.4076527485</v>
      </c>
      <c r="I34" s="44">
        <v>11389.369530975993</v>
      </c>
      <c r="J34" s="44">
        <v>62660.950752145349</v>
      </c>
      <c r="K34" s="32"/>
      <c r="L34" s="33">
        <v>2759647.07386073</v>
      </c>
      <c r="M34" s="33"/>
      <c r="N34" s="44">
        <v>825874.18935132399</v>
      </c>
      <c r="O34" s="32"/>
      <c r="P34" s="33">
        <v>18863537.902604513</v>
      </c>
      <c r="Q34" s="33"/>
      <c r="R34" s="44">
        <v>17345099.087128296</v>
      </c>
      <c r="S34" s="33"/>
      <c r="T34" s="44">
        <v>66320489.688859597</v>
      </c>
      <c r="U34" s="32"/>
      <c r="V34" s="44">
        <v>106441.100496717</v>
      </c>
      <c r="W34" s="33"/>
      <c r="X34" s="33">
        <v>267349.35662695108</v>
      </c>
      <c r="Y34" s="32"/>
      <c r="Z34" s="32">
        <f t="shared" si="9"/>
        <v>-5739934.0348448753</v>
      </c>
      <c r="AA34" s="32"/>
      <c r="AB34" s="32">
        <f t="shared" si="10"/>
        <v>-60409216.704254575</v>
      </c>
      <c r="AC34" s="12"/>
      <c r="AD34" s="32"/>
      <c r="AE34" s="32"/>
      <c r="AF34" s="32">
        <f>BA34/100*AF27</f>
        <v>5835359138.5688801</v>
      </c>
      <c r="AG34" s="34">
        <f t="shared" si="19"/>
        <v>7.9354985809802128E-3</v>
      </c>
      <c r="AH34" s="34"/>
      <c r="AI34" s="34">
        <f t="shared" si="12"/>
        <v>-1.0352270574912706E-2</v>
      </c>
      <c r="AT34" s="31"/>
      <c r="AU34" s="31">
        <v>11329809</v>
      </c>
      <c r="AV34" s="31"/>
      <c r="AW34" s="31">
        <f t="shared" si="15"/>
        <v>2.123688913981223E-3</v>
      </c>
      <c r="AX34" s="46">
        <v>6697.3688727918698</v>
      </c>
      <c r="AY34" s="34">
        <f t="shared" si="16"/>
        <v>5.7994933472706664E-3</v>
      </c>
      <c r="AZ34" s="31">
        <f t="shared" si="20"/>
        <v>99.236627103212854</v>
      </c>
      <c r="BA34" s="31">
        <f t="shared" si="21"/>
        <v>101.53704911954135</v>
      </c>
      <c r="BB34" s="31"/>
      <c r="BC34" s="26">
        <f>T43/AF43</f>
        <v>1.1650406211678597E-2</v>
      </c>
    </row>
    <row r="35" spans="1:55" s="31" customFormat="1">
      <c r="A35" s="31">
        <f t="shared" si="17"/>
        <v>2019</v>
      </c>
      <c r="B35" s="31">
        <f t="shared" si="18"/>
        <v>4</v>
      </c>
      <c r="C35" s="32"/>
      <c r="D35" s="44">
        <v>109842910.89173605</v>
      </c>
      <c r="E35" s="32"/>
      <c r="F35" s="33">
        <v>19965249.289825324</v>
      </c>
      <c r="G35" s="44">
        <v>392441.54082307499</v>
      </c>
      <c r="H35" s="44">
        <v>2159097.5686345543</v>
      </c>
      <c r="I35" s="44">
        <v>12137.367241950997</v>
      </c>
      <c r="J35" s="44">
        <v>66776.213462925589</v>
      </c>
      <c r="K35" s="32"/>
      <c r="L35" s="33">
        <v>2757110.68944252</v>
      </c>
      <c r="M35" s="33"/>
      <c r="N35" s="44">
        <v>840785.25549075007</v>
      </c>
      <c r="O35" s="32"/>
      <c r="P35" s="33">
        <v>18932412.878224313</v>
      </c>
      <c r="Q35" s="33"/>
      <c r="R35" s="44">
        <v>20276682.997663401</v>
      </c>
      <c r="S35" s="33"/>
      <c r="T35" s="44">
        <v>77529654.856151789</v>
      </c>
      <c r="U35" s="32"/>
      <c r="V35" s="44">
        <v>103746.85751999699</v>
      </c>
      <c r="W35" s="33"/>
      <c r="X35" s="33">
        <v>260582.19504123458</v>
      </c>
      <c r="Y35" s="32"/>
      <c r="Z35" s="32">
        <f t="shared" si="9"/>
        <v>-3182715.3795751967</v>
      </c>
      <c r="AA35" s="32"/>
      <c r="AB35" s="32">
        <f t="shared" si="10"/>
        <v>-51245668.913808569</v>
      </c>
      <c r="AC35" s="12"/>
      <c r="AD35" s="32"/>
      <c r="AE35" s="32"/>
      <c r="AF35" s="32">
        <f>BA35/100*AF27</f>
        <v>5850274364.8636761</v>
      </c>
      <c r="AG35" s="34">
        <f t="shared" si="19"/>
        <v>2.5560082834000077E-3</v>
      </c>
      <c r="AH35" s="34">
        <f>(AF35-AF31)/AF31</f>
        <v>1.4698920107768854E-2</v>
      </c>
      <c r="AI35" s="34">
        <f t="shared" si="12"/>
        <v>-8.7595325821958614E-3</v>
      </c>
      <c r="AU35" s="31">
        <v>11328737</v>
      </c>
      <c r="AW35" s="31">
        <f t="shared" si="15"/>
        <v>-9.4617658603070889E-5</v>
      </c>
      <c r="AX35" s="46">
        <v>6715.12277230166</v>
      </c>
      <c r="AY35" s="34">
        <f t="shared" si="16"/>
        <v>2.6508767617557461E-3</v>
      </c>
      <c r="AZ35" s="31">
        <f t="shared" si="20"/>
        <v>99.499691171915771</v>
      </c>
      <c r="BA35" s="31">
        <f t="shared" si="21"/>
        <v>101.7965786581629</v>
      </c>
      <c r="BC35" s="34">
        <f>T44/AF44</f>
        <v>9.3698547372117504E-3</v>
      </c>
    </row>
    <row r="36" spans="1:55" s="31" customFormat="1">
      <c r="A36" s="23">
        <f t="shared" si="17"/>
        <v>2020</v>
      </c>
      <c r="B36" s="23">
        <f t="shared" si="18"/>
        <v>1</v>
      </c>
      <c r="C36" s="24"/>
      <c r="D36" s="41">
        <v>110115049.61468311</v>
      </c>
      <c r="E36" s="24"/>
      <c r="F36" s="25">
        <v>20014713.724088252</v>
      </c>
      <c r="G36" s="41">
        <v>409041.158125146</v>
      </c>
      <c r="H36" s="41">
        <v>2250423.7653516433</v>
      </c>
      <c r="I36" s="41">
        <v>12650.757467788004</v>
      </c>
      <c r="J36" s="41">
        <v>69600.735010875462</v>
      </c>
      <c r="K36" s="24"/>
      <c r="L36" s="52">
        <v>3258038.7655355101</v>
      </c>
      <c r="M36" s="25"/>
      <c r="N36" s="41">
        <v>845406.58211421221</v>
      </c>
      <c r="O36" s="24"/>
      <c r="P36" s="52">
        <v>21557156.221953224</v>
      </c>
      <c r="Q36" s="25"/>
      <c r="R36" s="41">
        <v>16246787.642871438</v>
      </c>
      <c r="S36" s="25"/>
      <c r="T36" s="41">
        <v>62121000.689223491</v>
      </c>
      <c r="U36" s="24"/>
      <c r="V36" s="41">
        <v>101564.566035803</v>
      </c>
      <c r="W36" s="25"/>
      <c r="X36" s="52">
        <v>255100.90800503248</v>
      </c>
      <c r="Y36" s="24"/>
      <c r="Z36" s="24">
        <f t="shared" si="9"/>
        <v>-7769806.862830732</v>
      </c>
      <c r="AA36" s="24"/>
      <c r="AB36" s="24">
        <f t="shared" si="10"/>
        <v>-69551205.147412837</v>
      </c>
      <c r="AC36" s="12"/>
      <c r="AD36" s="24"/>
      <c r="AE36" s="24"/>
      <c r="AF36" s="24">
        <f>BA36/100*AF27</f>
        <v>5856563811.4712381</v>
      </c>
      <c r="AG36" s="26">
        <f t="shared" si="19"/>
        <v>1.0750686575207525E-3</v>
      </c>
      <c r="AH36" s="26"/>
      <c r="AI36" s="26">
        <f t="shared" si="12"/>
        <v>-1.1875770056698272E-2</v>
      </c>
      <c r="AT36" s="23"/>
      <c r="AU36" s="23">
        <v>11343751</v>
      </c>
      <c r="AV36" s="23"/>
      <c r="AW36" s="23">
        <f t="shared" si="15"/>
        <v>1.3253021938809243E-3</v>
      </c>
      <c r="AX36" s="43">
        <v>6713.4446474058605</v>
      </c>
      <c r="AY36" s="26">
        <f t="shared" si="16"/>
        <v>-2.4990234024036548E-4</v>
      </c>
      <c r="AZ36" s="23">
        <f t="shared" si="20"/>
        <v>99.474825966238711</v>
      </c>
      <c r="BA36" s="23">
        <f t="shared" si="21"/>
        <v>101.90601696932113</v>
      </c>
      <c r="BB36" s="23"/>
      <c r="BC36" s="34">
        <f>T45/AF45</f>
        <v>1.0974643984027727E-2</v>
      </c>
    </row>
    <row r="37" spans="1:55" s="31" customFormat="1">
      <c r="A37" s="31">
        <f t="shared" si="17"/>
        <v>2020</v>
      </c>
      <c r="B37" s="31">
        <f t="shared" si="18"/>
        <v>2</v>
      </c>
      <c r="C37" s="32"/>
      <c r="D37" s="44">
        <v>110536995.03397425</v>
      </c>
      <c r="E37" s="32"/>
      <c r="F37" s="33">
        <v>20091407.298707288</v>
      </c>
      <c r="G37" s="44">
        <v>448790.93710861501</v>
      </c>
      <c r="H37" s="44">
        <v>2469115.3212378249</v>
      </c>
      <c r="I37" s="44">
        <v>13880.132075524016</v>
      </c>
      <c r="J37" s="44">
        <v>76364.391378488552</v>
      </c>
      <c r="K37" s="32"/>
      <c r="L37" s="33">
        <v>2751190.7501302199</v>
      </c>
      <c r="M37" s="33"/>
      <c r="N37" s="44">
        <v>851610.54827257246</v>
      </c>
      <c r="O37" s="32"/>
      <c r="P37" s="33">
        <v>18961251.851898428</v>
      </c>
      <c r="Q37" s="33"/>
      <c r="R37" s="44">
        <v>19131767.876364544</v>
      </c>
      <c r="S37" s="33"/>
      <c r="T37" s="44">
        <v>73151972.658125684</v>
      </c>
      <c r="U37" s="32"/>
      <c r="V37" s="44">
        <v>101059.370381082</v>
      </c>
      <c r="W37" s="33"/>
      <c r="X37" s="33">
        <v>253832.00217232216</v>
      </c>
      <c r="Y37" s="32"/>
      <c r="Z37" s="32">
        <f t="shared" si="9"/>
        <v>-4461381.3503644522</v>
      </c>
      <c r="AA37" s="32"/>
      <c r="AB37" s="32">
        <f t="shared" si="10"/>
        <v>-56346274.227746993</v>
      </c>
      <c r="AC37" s="12"/>
      <c r="AD37" s="32"/>
      <c r="AE37" s="32"/>
      <c r="AF37" s="32">
        <f>BA37/100*AF27</f>
        <v>5875555396.023325</v>
      </c>
      <c r="AG37" s="34">
        <f t="shared" si="19"/>
        <v>3.2427862418041202E-3</v>
      </c>
      <c r="AH37" s="34"/>
      <c r="AI37" s="34">
        <f t="shared" si="12"/>
        <v>-9.589948597179954E-3</v>
      </c>
      <c r="AU37" s="31">
        <v>11394065</v>
      </c>
      <c r="AW37" s="31">
        <f t="shared" si="15"/>
        <v>4.4353935483950587E-3</v>
      </c>
      <c r="AX37" s="46">
        <v>6705.4734994452101</v>
      </c>
      <c r="AY37" s="34">
        <f t="shared" si="16"/>
        <v>-1.1873409820591088E-3</v>
      </c>
      <c r="AZ37" s="31">
        <f t="shared" si="20"/>
        <v>99.356715428685803</v>
      </c>
      <c r="BA37" s="31">
        <f t="shared" si="21"/>
        <v>102.23647639910631</v>
      </c>
      <c r="BC37" s="34">
        <f>T46/AF46</f>
        <v>9.3336328188476717E-3</v>
      </c>
    </row>
    <row r="38" spans="1:55" s="23" customFormat="1">
      <c r="A38" s="31">
        <f t="shared" si="17"/>
        <v>2020</v>
      </c>
      <c r="B38" s="31">
        <f t="shared" si="18"/>
        <v>3</v>
      </c>
      <c r="C38" s="32"/>
      <c r="D38" s="44">
        <v>110388045.08761896</v>
      </c>
      <c r="E38" s="32"/>
      <c r="F38" s="33">
        <v>20064333.882803183</v>
      </c>
      <c r="G38" s="44">
        <v>488634.58524082002</v>
      </c>
      <c r="H38" s="44">
        <v>2688323.3174844761</v>
      </c>
      <c r="I38" s="44">
        <v>15112.409852808982</v>
      </c>
      <c r="J38" s="44">
        <v>83144.020128386488</v>
      </c>
      <c r="K38" s="32"/>
      <c r="L38" s="33">
        <v>2656077.3079589899</v>
      </c>
      <c r="M38" s="33"/>
      <c r="N38" s="44">
        <v>851529.37859248742</v>
      </c>
      <c r="O38" s="32"/>
      <c r="P38" s="33">
        <v>18467261.176690735</v>
      </c>
      <c r="Q38" s="33"/>
      <c r="R38" s="44">
        <v>16265502.349661233</v>
      </c>
      <c r="S38" s="33"/>
      <c r="T38" s="44">
        <v>62192557.992669724</v>
      </c>
      <c r="U38" s="32"/>
      <c r="V38" s="44">
        <v>104303.324639382</v>
      </c>
      <c r="W38" s="33"/>
      <c r="X38" s="33">
        <v>261979.88001120745</v>
      </c>
      <c r="Y38" s="32"/>
      <c r="Z38" s="32">
        <f t="shared" si="9"/>
        <v>-7202134.8950540461</v>
      </c>
      <c r="AA38" s="32"/>
      <c r="AB38" s="32">
        <f t="shared" si="10"/>
        <v>-66662748.271639973</v>
      </c>
      <c r="AC38" s="12"/>
      <c r="AD38" s="32"/>
      <c r="AE38" s="32"/>
      <c r="AF38" s="32">
        <f>BA38/100*AF27</f>
        <v>5860286612.2524853</v>
      </c>
      <c r="AG38" s="34">
        <f t="shared" si="19"/>
        <v>-2.598696249408841E-3</v>
      </c>
      <c r="AH38" s="34"/>
      <c r="AI38" s="34">
        <f t="shared" si="12"/>
        <v>-1.1375339242327124E-2</v>
      </c>
      <c r="AT38" s="31"/>
      <c r="AU38" s="31">
        <v>11370399</v>
      </c>
      <c r="AV38" s="31"/>
      <c r="AW38" s="31">
        <f t="shared" si="15"/>
        <v>-2.0770462517108687E-3</v>
      </c>
      <c r="AX38" s="46">
        <v>6701.9683087664998</v>
      </c>
      <c r="AY38" s="34">
        <f t="shared" si="16"/>
        <v>-5.2273574401573376E-4</v>
      </c>
      <c r="AZ38" s="31">
        <f t="shared" si="20"/>
        <v>99.304778122123224</v>
      </c>
      <c r="BA38" s="31">
        <f t="shared" si="21"/>
        <v>101.97079485133517</v>
      </c>
      <c r="BB38" s="31"/>
      <c r="BC38" s="26">
        <f>T47/AF47</f>
        <v>1.1015095855165156E-2</v>
      </c>
    </row>
    <row r="39" spans="1:55" s="31" customFormat="1">
      <c r="A39" s="31">
        <f t="shared" si="17"/>
        <v>2020</v>
      </c>
      <c r="B39" s="31">
        <f t="shared" si="18"/>
        <v>4</v>
      </c>
      <c r="C39" s="32"/>
      <c r="D39" s="44">
        <v>110703457.75844829</v>
      </c>
      <c r="E39" s="32"/>
      <c r="F39" s="33">
        <v>20121663.869337171</v>
      </c>
      <c r="G39" s="44">
        <v>525875.26724862901</v>
      </c>
      <c r="H39" s="44">
        <v>2893210.5621138681</v>
      </c>
      <c r="I39" s="44">
        <v>16264.183523154003</v>
      </c>
      <c r="J39" s="44">
        <v>89480.739034452432</v>
      </c>
      <c r="K39" s="32"/>
      <c r="L39" s="33">
        <v>2724252.9219148401</v>
      </c>
      <c r="M39" s="33"/>
      <c r="N39" s="44">
        <v>856429.34982554615</v>
      </c>
      <c r="O39" s="32"/>
      <c r="P39" s="33">
        <v>18847982.957599923</v>
      </c>
      <c r="Q39" s="33"/>
      <c r="R39" s="44">
        <v>19175008.459215689</v>
      </c>
      <c r="S39" s="33"/>
      <c r="T39" s="44">
        <v>73317306.774391875</v>
      </c>
      <c r="U39" s="32"/>
      <c r="V39" s="44">
        <v>104234.912100013</v>
      </c>
      <c r="W39" s="33"/>
      <c r="X39" s="33">
        <v>261808.0474361949</v>
      </c>
      <c r="Y39" s="32"/>
      <c r="Z39" s="32">
        <f t="shared" si="9"/>
        <v>-4423102.7697618548</v>
      </c>
      <c r="AA39" s="32"/>
      <c r="AB39" s="32">
        <f t="shared" si="10"/>
        <v>-56234133.941656336</v>
      </c>
      <c r="AC39" s="12"/>
      <c r="AD39" s="32"/>
      <c r="AE39" s="32"/>
      <c r="AF39" s="32">
        <f>BA39/100*AF27</f>
        <v>5896505718.7620602</v>
      </c>
      <c r="AG39" s="34">
        <f t="shared" si="19"/>
        <v>6.1804326146521968E-3</v>
      </c>
      <c r="AH39" s="34">
        <f>(AF39-AF35)/AF35</f>
        <v>7.9024249146409705E-3</v>
      </c>
      <c r="AI39" s="34">
        <f t="shared" si="12"/>
        <v>-9.5368573565061156E-3</v>
      </c>
      <c r="AU39" s="31">
        <v>11423549</v>
      </c>
      <c r="AW39" s="31">
        <f t="shared" si="15"/>
        <v>4.6744181976375674E-3</v>
      </c>
      <c r="AX39" s="46">
        <v>6712.0146090529997</v>
      </c>
      <c r="AY39" s="34">
        <f t="shared" si="16"/>
        <v>1.4990074294082905E-3</v>
      </c>
      <c r="AZ39" s="31">
        <f t="shared" si="20"/>
        <v>99.45363672230404</v>
      </c>
      <c r="BA39" s="31">
        <f t="shared" si="21"/>
        <v>102.60101847757637</v>
      </c>
      <c r="BC39" s="34">
        <f>T48/AF48</f>
        <v>9.3475065521527161E-3</v>
      </c>
    </row>
    <row r="40" spans="1:55" s="31" customFormat="1">
      <c r="A40" s="23">
        <f t="shared" si="17"/>
        <v>2021</v>
      </c>
      <c r="B40" s="23">
        <f t="shared" si="18"/>
        <v>1</v>
      </c>
      <c r="C40" s="24"/>
      <c r="D40" s="41">
        <v>110601349.61817212</v>
      </c>
      <c r="E40" s="24"/>
      <c r="F40" s="25">
        <v>20103104.506164946</v>
      </c>
      <c r="G40" s="41">
        <v>572485.10510185303</v>
      </c>
      <c r="H40" s="41">
        <v>3149644.1378568509</v>
      </c>
      <c r="I40" s="41">
        <v>17705.724900056957</v>
      </c>
      <c r="J40" s="41">
        <v>97411.674366704785</v>
      </c>
      <c r="K40" s="24"/>
      <c r="L40" s="52">
        <v>3263153.64756261</v>
      </c>
      <c r="M40" s="25"/>
      <c r="N40" s="41">
        <v>857780.24234114587</v>
      </c>
      <c r="O40" s="24"/>
      <c r="P40" s="52">
        <v>21651773.59685557</v>
      </c>
      <c r="Q40" s="25"/>
      <c r="R40" s="41">
        <v>15337042.619210467</v>
      </c>
      <c r="S40" s="25"/>
      <c r="T40" s="41">
        <v>58642511.742108002</v>
      </c>
      <c r="U40" s="24"/>
      <c r="V40" s="41">
        <v>105314.07392690401</v>
      </c>
      <c r="W40" s="25"/>
      <c r="X40" s="52">
        <v>264518.59081435716</v>
      </c>
      <c r="Y40" s="24"/>
      <c r="Z40" s="24">
        <f t="shared" si="9"/>
        <v>-8781681.7029313315</v>
      </c>
      <c r="AA40" s="24"/>
      <c r="AB40" s="24">
        <f t="shared" si="10"/>
        <v>-73610611.472919688</v>
      </c>
      <c r="AC40" s="12"/>
      <c r="AD40" s="24"/>
      <c r="AE40" s="24"/>
      <c r="AF40" s="24">
        <f>BA40/100*AF27</f>
        <v>5915975622.9020586</v>
      </c>
      <c r="AG40" s="26">
        <f t="shared" si="19"/>
        <v>3.3019393296011318E-3</v>
      </c>
      <c r="AH40" s="26"/>
      <c r="AI40" s="26">
        <f t="shared" si="12"/>
        <v>-1.2442683365353403E-2</v>
      </c>
      <c r="AT40" s="23"/>
      <c r="AU40" s="23">
        <v>11428095</v>
      </c>
      <c r="AV40" s="23"/>
      <c r="AW40" s="23">
        <f t="shared" si="15"/>
        <v>3.9794988405091974E-4</v>
      </c>
      <c r="AX40" s="43">
        <v>6731.4984750338599</v>
      </c>
      <c r="AY40" s="26">
        <f t="shared" si="16"/>
        <v>2.9028342629917425E-3</v>
      </c>
      <c r="AZ40" s="23">
        <f t="shared" si="20"/>
        <v>99.74233414656068</v>
      </c>
      <c r="BA40" s="23">
        <f t="shared" si="21"/>
        <v>102.9398008157446</v>
      </c>
      <c r="BB40" s="23"/>
      <c r="BC40" s="34">
        <f>T49/AF49</f>
        <v>1.0997024387311495E-2</v>
      </c>
    </row>
    <row r="41" spans="1:55" s="31" customFormat="1">
      <c r="A41" s="31">
        <f t="shared" si="17"/>
        <v>2021</v>
      </c>
      <c r="B41" s="31">
        <f t="shared" si="18"/>
        <v>2</v>
      </c>
      <c r="C41" s="32"/>
      <c r="D41" s="44">
        <v>110700131.23932998</v>
      </c>
      <c r="E41" s="32"/>
      <c r="F41" s="33">
        <v>20121059.235110663</v>
      </c>
      <c r="G41" s="44">
        <v>605996.39120043896</v>
      </c>
      <c r="H41" s="44">
        <v>3334013.3465433833</v>
      </c>
      <c r="I41" s="44">
        <v>18742.15642887901</v>
      </c>
      <c r="J41" s="44">
        <v>103113.81484154494</v>
      </c>
      <c r="K41" s="32"/>
      <c r="L41" s="33">
        <v>2704077.1225062101</v>
      </c>
      <c r="M41" s="33"/>
      <c r="N41" s="44">
        <v>861160.21715161949</v>
      </c>
      <c r="O41" s="32"/>
      <c r="P41" s="33">
        <v>18769318.474753357</v>
      </c>
      <c r="Q41" s="33"/>
      <c r="R41" s="44">
        <v>18157063.703758989</v>
      </c>
      <c r="S41" s="33"/>
      <c r="T41" s="44">
        <v>69425106.774900705</v>
      </c>
      <c r="U41" s="32"/>
      <c r="V41" s="44">
        <v>103397.925468298</v>
      </c>
      <c r="W41" s="33"/>
      <c r="X41" s="33">
        <v>259705.77832726864</v>
      </c>
      <c r="Y41" s="32"/>
      <c r="Z41" s="32">
        <f t="shared" si="9"/>
        <v>-5425834.9455412049</v>
      </c>
      <c r="AA41" s="32"/>
      <c r="AB41" s="32">
        <f t="shared" si="10"/>
        <v>-60044342.939182632</v>
      </c>
      <c r="AC41" s="12"/>
      <c r="AD41" s="32"/>
      <c r="AE41" s="32"/>
      <c r="AF41" s="32">
        <f>BA41/100*AF27</f>
        <v>5946732012.5955133</v>
      </c>
      <c r="AG41" s="34">
        <f t="shared" si="19"/>
        <v>5.198870254703199E-3</v>
      </c>
      <c r="AH41" s="34"/>
      <c r="AI41" s="34">
        <f t="shared" si="12"/>
        <v>-1.0097031918035878E-2</v>
      </c>
      <c r="AU41" s="31">
        <v>11502730</v>
      </c>
      <c r="AW41" s="31">
        <f t="shared" si="15"/>
        <v>6.5308347541738147E-3</v>
      </c>
      <c r="AX41" s="46">
        <v>6722.59053432564</v>
      </c>
      <c r="AY41" s="34">
        <f t="shared" si="16"/>
        <v>-1.3233221014991216E-3</v>
      </c>
      <c r="AZ41" s="31">
        <f t="shared" si="20"/>
        <v>99.610342911329425</v>
      </c>
      <c r="BA41" s="31">
        <f t="shared" si="21"/>
        <v>103.47497148423065</v>
      </c>
      <c r="BC41" s="34">
        <f>T50/AF50</f>
        <v>9.3790903306734241E-3</v>
      </c>
    </row>
    <row r="42" spans="1:55" s="23" customFormat="1">
      <c r="A42" s="31">
        <f t="shared" si="17"/>
        <v>2021</v>
      </c>
      <c r="B42" s="31">
        <f t="shared" si="18"/>
        <v>3</v>
      </c>
      <c r="C42" s="32"/>
      <c r="D42" s="44">
        <v>110858890.67961149</v>
      </c>
      <c r="E42" s="32"/>
      <c r="F42" s="33">
        <v>20149915.642653044</v>
      </c>
      <c r="G42" s="44">
        <v>637622.68331225496</v>
      </c>
      <c r="H42" s="44">
        <v>3508011.8744778475</v>
      </c>
      <c r="I42" s="44">
        <v>19720.289174605045</v>
      </c>
      <c r="J42" s="44">
        <v>108495.21261271265</v>
      </c>
      <c r="K42" s="32"/>
      <c r="L42" s="33">
        <v>2622668.25422956</v>
      </c>
      <c r="M42" s="33"/>
      <c r="N42" s="44">
        <v>864471.79267159477</v>
      </c>
      <c r="O42" s="32"/>
      <c r="P42" s="33">
        <v>18365106.781702504</v>
      </c>
      <c r="Q42" s="33"/>
      <c r="R42" s="44">
        <v>15477933.54582612</v>
      </c>
      <c r="S42" s="33"/>
      <c r="T42" s="44">
        <v>59181220.411279075</v>
      </c>
      <c r="U42" s="32"/>
      <c r="V42" s="44">
        <v>104757.83674611201</v>
      </c>
      <c r="W42" s="33"/>
      <c r="X42" s="33">
        <v>263121.48338383675</v>
      </c>
      <c r="Y42" s="32"/>
      <c r="Z42" s="32">
        <f t="shared" si="9"/>
        <v>-8054364.3069819678</v>
      </c>
      <c r="AA42" s="32"/>
      <c r="AB42" s="32">
        <f t="shared" si="10"/>
        <v>-70042777.05003491</v>
      </c>
      <c r="AC42" s="12"/>
      <c r="AD42" s="32"/>
      <c r="AE42" s="32"/>
      <c r="AF42" s="32">
        <f>BA42/100*AF27</f>
        <v>5948766324.8638182</v>
      </c>
      <c r="AG42" s="34">
        <f t="shared" si="19"/>
        <v>3.4208911112793326E-4</v>
      </c>
      <c r="AH42" s="34"/>
      <c r="AI42" s="34">
        <f t="shared" si="12"/>
        <v>-1.1774336597704292E-2</v>
      </c>
      <c r="AT42" s="31"/>
      <c r="AU42" s="31">
        <v>11483946</v>
      </c>
      <c r="AV42" s="31"/>
      <c r="AW42" s="31">
        <f t="shared" si="15"/>
        <v>-1.6330036434828948E-3</v>
      </c>
      <c r="AX42" s="46">
        <v>6735.8899922454402</v>
      </c>
      <c r="AY42" s="34">
        <f t="shared" si="16"/>
        <v>1.9783233638718655E-3</v>
      </c>
      <c r="AZ42" s="31">
        <f t="shared" si="20"/>
        <v>99.80740437999421</v>
      </c>
      <c r="BA42" s="31">
        <f t="shared" si="21"/>
        <v>103.51036914524968</v>
      </c>
      <c r="BB42" s="31"/>
      <c r="BC42" s="26">
        <f>T51/AF51</f>
        <v>1.1002847910082315E-2</v>
      </c>
    </row>
    <row r="43" spans="1:55" s="31" customFormat="1">
      <c r="A43" s="31">
        <f t="shared" si="17"/>
        <v>2021</v>
      </c>
      <c r="B43" s="31">
        <f t="shared" si="18"/>
        <v>4</v>
      </c>
      <c r="C43" s="32"/>
      <c r="D43" s="44">
        <v>110961874.95468463</v>
      </c>
      <c r="E43" s="32"/>
      <c r="F43" s="33">
        <v>20168634.253695626</v>
      </c>
      <c r="G43" s="44">
        <v>693139.94227927399</v>
      </c>
      <c r="H43" s="44">
        <v>3813451.453074818</v>
      </c>
      <c r="I43" s="44">
        <v>21437.317802452017</v>
      </c>
      <c r="J43" s="44">
        <v>117941.79751777921</v>
      </c>
      <c r="K43" s="32"/>
      <c r="L43" s="33">
        <v>2643725.8231378701</v>
      </c>
      <c r="M43" s="33"/>
      <c r="N43" s="44">
        <v>867863.11851384863</v>
      </c>
      <c r="O43" s="32"/>
      <c r="P43" s="33">
        <v>18493032.681052387</v>
      </c>
      <c r="Q43" s="33"/>
      <c r="R43" s="44">
        <v>18262684.115009841</v>
      </c>
      <c r="S43" s="33"/>
      <c r="T43" s="44">
        <v>69828955.571618944</v>
      </c>
      <c r="U43" s="32"/>
      <c r="V43" s="44">
        <v>110808.162929231</v>
      </c>
      <c r="W43" s="33"/>
      <c r="X43" s="33">
        <v>278318.15839839046</v>
      </c>
      <c r="Y43" s="32"/>
      <c r="Z43" s="32">
        <f t="shared" si="9"/>
        <v>-5306730.9174082745</v>
      </c>
      <c r="AA43" s="32"/>
      <c r="AB43" s="32">
        <f t="shared" si="10"/>
        <v>-59625952.064118072</v>
      </c>
      <c r="AC43" s="12"/>
      <c r="AD43" s="32"/>
      <c r="AE43" s="32"/>
      <c r="AF43" s="32">
        <f>BA43/100*AF27</f>
        <v>5993692777.9926701</v>
      </c>
      <c r="AG43" s="34">
        <f t="shared" si="19"/>
        <v>7.5522302735400127E-3</v>
      </c>
      <c r="AH43" s="34">
        <f>(AF43-AF39)/AF39</f>
        <v>1.6482144487941545E-2</v>
      </c>
      <c r="AI43" s="34">
        <f t="shared" si="12"/>
        <v>-9.9481161735632401E-3</v>
      </c>
      <c r="AU43" s="31">
        <v>11560756</v>
      </c>
      <c r="AW43" s="31">
        <f t="shared" si="15"/>
        <v>6.6884675354621139E-3</v>
      </c>
      <c r="AX43" s="46">
        <v>6741.6695466664196</v>
      </c>
      <c r="AY43" s="34">
        <f t="shared" si="16"/>
        <v>8.5802387325698069E-4</v>
      </c>
      <c r="AZ43" s="31">
        <f t="shared" si="20"/>
        <v>99.893041515680054</v>
      </c>
      <c r="BA43" s="31">
        <f t="shared" si="21"/>
        <v>104.29210328873374</v>
      </c>
      <c r="BC43" s="34">
        <f>T52/AF52</f>
        <v>9.3612502080271665E-3</v>
      </c>
    </row>
    <row r="44" spans="1:55" s="31" customFormat="1">
      <c r="A44" s="23">
        <f t="shared" si="17"/>
        <v>2022</v>
      </c>
      <c r="B44" s="23">
        <f t="shared" si="18"/>
        <v>1</v>
      </c>
      <c r="C44" s="24"/>
      <c r="D44" s="41">
        <v>110944334.2765801</v>
      </c>
      <c r="E44" s="24"/>
      <c r="F44" s="25">
        <v>20165446.027817171</v>
      </c>
      <c r="G44" s="41">
        <v>726506.61914872704</v>
      </c>
      <c r="H44" s="41">
        <v>3997025.0644492814</v>
      </c>
      <c r="I44" s="41">
        <v>22469.276880888967</v>
      </c>
      <c r="J44" s="41">
        <v>123619.33189018672</v>
      </c>
      <c r="K44" s="24"/>
      <c r="L44" s="52">
        <v>3181090.3801362701</v>
      </c>
      <c r="M44" s="25"/>
      <c r="N44" s="41">
        <v>869793.95617581159</v>
      </c>
      <c r="O44" s="24"/>
      <c r="P44" s="52">
        <v>21292042.820967626</v>
      </c>
      <c r="Q44" s="25"/>
      <c r="R44" s="41">
        <v>14607505.277245907</v>
      </c>
      <c r="S44" s="25"/>
      <c r="T44" s="41">
        <v>55853062.484864868</v>
      </c>
      <c r="U44" s="24"/>
      <c r="V44" s="41">
        <v>104285.993078705</v>
      </c>
      <c r="W44" s="25"/>
      <c r="X44" s="52">
        <v>261936.34812761442</v>
      </c>
      <c r="Y44" s="24"/>
      <c r="Z44" s="24">
        <f t="shared" si="9"/>
        <v>-9504539.0938046407</v>
      </c>
      <c r="AA44" s="24"/>
      <c r="AB44" s="24">
        <f t="shared" si="10"/>
        <v>-76383314.612682849</v>
      </c>
      <c r="AC44" s="12"/>
      <c r="AD44" s="24"/>
      <c r="AE44" s="24"/>
      <c r="AF44" s="24">
        <f>BA44/100*AF27</f>
        <v>5960931524.6956997</v>
      </c>
      <c r="AG44" s="26">
        <f t="shared" si="19"/>
        <v>-5.4659547144727599E-3</v>
      </c>
      <c r="AH44" s="26"/>
      <c r="AI44" s="26">
        <f t="shared" si="12"/>
        <v>-1.2813989608206773E-2</v>
      </c>
      <c r="AT44" s="23"/>
      <c r="AU44" s="23">
        <v>11483855</v>
      </c>
      <c r="AV44" s="23"/>
      <c r="AW44" s="23">
        <f t="shared" si="15"/>
        <v>-6.6519006196480573E-3</v>
      </c>
      <c r="AX44" s="43">
        <v>6749.7183418449704</v>
      </c>
      <c r="AY44" s="26">
        <f t="shared" si="16"/>
        <v>1.1938875263517938E-3</v>
      </c>
      <c r="AZ44" s="23">
        <f t="shared" si="20"/>
        <v>100.01230257191496</v>
      </c>
      <c r="BA44" s="23">
        <f t="shared" si="21"/>
        <v>103.72204737508042</v>
      </c>
      <c r="BB44" s="23"/>
      <c r="BC44" s="34">
        <f>T53/AF53</f>
        <v>1.1039545400310864E-2</v>
      </c>
    </row>
    <row r="45" spans="1:55" s="31" customFormat="1">
      <c r="A45" s="31">
        <f t="shared" si="17"/>
        <v>2022</v>
      </c>
      <c r="B45" s="31">
        <f t="shared" si="18"/>
        <v>2</v>
      </c>
      <c r="C45" s="32"/>
      <c r="D45" s="44">
        <v>111678304.85955431</v>
      </c>
      <c r="E45" s="32"/>
      <c r="F45" s="33">
        <v>20298853.869447678</v>
      </c>
      <c r="G45" s="44">
        <v>740926.94999772205</v>
      </c>
      <c r="H45" s="44">
        <v>4076361.4700950016</v>
      </c>
      <c r="I45" s="44">
        <v>22915.26649477391</v>
      </c>
      <c r="J45" s="44">
        <v>126073.03515757188</v>
      </c>
      <c r="K45" s="32"/>
      <c r="L45" s="33">
        <v>2605055.5839930102</v>
      </c>
      <c r="M45" s="33"/>
      <c r="N45" s="44">
        <v>878626.82460032403</v>
      </c>
      <c r="O45" s="32"/>
      <c r="P45" s="33">
        <v>18351591.36138019</v>
      </c>
      <c r="Q45" s="33"/>
      <c r="R45" s="44">
        <v>17050740.534597166</v>
      </c>
      <c r="S45" s="33"/>
      <c r="T45" s="44">
        <v>65194984.25070066</v>
      </c>
      <c r="U45" s="32"/>
      <c r="V45" s="44">
        <v>104051.57310705</v>
      </c>
      <c r="W45" s="33"/>
      <c r="X45" s="33">
        <v>261347.55274397027</v>
      </c>
      <c r="Y45" s="32"/>
      <c r="Z45" s="32">
        <f t="shared" si="9"/>
        <v>-6627744.1703367978</v>
      </c>
      <c r="AA45" s="32"/>
      <c r="AB45" s="32">
        <f t="shared" si="10"/>
        <v>-64834911.970233835</v>
      </c>
      <c r="AC45" s="12"/>
      <c r="AD45" s="32"/>
      <c r="AE45" s="32"/>
      <c r="AF45" s="32">
        <f>BA45/100*AF27</f>
        <v>5940510174.6885014</v>
      </c>
      <c r="AG45" s="34">
        <f t="shared" si="19"/>
        <v>-3.4258655585279224E-3</v>
      </c>
      <c r="AH45" s="34"/>
      <c r="AI45" s="34">
        <f t="shared" si="12"/>
        <v>-1.0914030960923915E-2</v>
      </c>
      <c r="AU45" s="31">
        <v>11498322</v>
      </c>
      <c r="AW45" s="31">
        <f t="shared" si="15"/>
        <v>1.2597686055771341E-3</v>
      </c>
      <c r="AX45" s="46">
        <v>6718.1314231928</v>
      </c>
      <c r="AY45" s="34">
        <f t="shared" si="16"/>
        <v>-4.6797387761126109E-3</v>
      </c>
      <c r="AZ45" s="31">
        <f t="shared" si="20"/>
        <v>99.544271121480861</v>
      </c>
      <c r="BA45" s="31">
        <f t="shared" si="21"/>
        <v>103.36670958531813</v>
      </c>
      <c r="BC45" s="34">
        <f>T54/AF54</f>
        <v>9.4183562660968487E-3</v>
      </c>
    </row>
    <row r="46" spans="1:55" s="23" customFormat="1">
      <c r="A46" s="31">
        <f t="shared" si="17"/>
        <v>2022</v>
      </c>
      <c r="B46" s="31">
        <f t="shared" si="18"/>
        <v>3</v>
      </c>
      <c r="C46" s="32"/>
      <c r="D46" s="44">
        <v>111902154.56047697</v>
      </c>
      <c r="E46" s="32"/>
      <c r="F46" s="33">
        <v>20339541.202349652</v>
      </c>
      <c r="G46" s="44">
        <v>766045.82679854694</v>
      </c>
      <c r="H46" s="44">
        <v>4214558.1189863132</v>
      </c>
      <c r="I46" s="44">
        <v>23692.138973151101</v>
      </c>
      <c r="J46" s="44">
        <v>130347.15831916525</v>
      </c>
      <c r="K46" s="32"/>
      <c r="L46" s="33">
        <v>2586388.2364368499</v>
      </c>
      <c r="M46" s="33"/>
      <c r="N46" s="44">
        <v>882327.27376725152</v>
      </c>
      <c r="O46" s="32"/>
      <c r="P46" s="33">
        <v>18275085.185677856</v>
      </c>
      <c r="Q46" s="33"/>
      <c r="R46" s="44">
        <v>14531099.188219335</v>
      </c>
      <c r="S46" s="33"/>
      <c r="T46" s="44">
        <v>55560917.181226142</v>
      </c>
      <c r="U46" s="32"/>
      <c r="V46" s="44">
        <v>103654.072942381</v>
      </c>
      <c r="W46" s="33"/>
      <c r="X46" s="33">
        <v>260349.14693279919</v>
      </c>
      <c r="Y46" s="32"/>
      <c r="Z46" s="32">
        <f t="shared" si="9"/>
        <v>-9173503.4513920359</v>
      </c>
      <c r="AA46" s="32"/>
      <c r="AB46" s="32">
        <f t="shared" si="10"/>
        <v>-74616322.564928681</v>
      </c>
      <c r="AC46" s="12"/>
      <c r="AD46" s="32"/>
      <c r="AE46" s="32"/>
      <c r="AF46" s="32">
        <f>BA46/100*AF27</f>
        <v>5952764401.5554581</v>
      </c>
      <c r="AG46" s="34">
        <f t="shared" si="19"/>
        <v>2.0628239842378987E-3</v>
      </c>
      <c r="AH46" s="34"/>
      <c r="AI46" s="34">
        <f t="shared" si="12"/>
        <v>-1.2534734710050247E-2</v>
      </c>
      <c r="AT46" s="31"/>
      <c r="AU46" s="31">
        <v>11495800</v>
      </c>
      <c r="AV46" s="31"/>
      <c r="AW46" s="31">
        <f t="shared" si="15"/>
        <v>-2.1933635186073238E-4</v>
      </c>
      <c r="AX46" s="46">
        <v>6733.4666398299796</v>
      </c>
      <c r="AY46" s="34">
        <f t="shared" si="16"/>
        <v>2.2826610066362138E-3</v>
      </c>
      <c r="AZ46" s="31">
        <f t="shared" si="20"/>
        <v>99.771496947603893</v>
      </c>
      <c r="BA46" s="31">
        <f t="shared" si="21"/>
        <v>103.57993691302246</v>
      </c>
      <c r="BB46" s="31"/>
      <c r="BC46" s="26">
        <f>T55/AF55</f>
        <v>1.1020068939073461E-2</v>
      </c>
    </row>
    <row r="47" spans="1:55" s="31" customFormat="1">
      <c r="A47" s="31">
        <f t="shared" si="17"/>
        <v>2022</v>
      </c>
      <c r="B47" s="31">
        <f t="shared" si="18"/>
        <v>4</v>
      </c>
      <c r="C47" s="32"/>
      <c r="D47" s="44">
        <v>111930273.8942095</v>
      </c>
      <c r="E47" s="32"/>
      <c r="F47" s="33">
        <v>20344652.224110421</v>
      </c>
      <c r="G47" s="44">
        <v>787247.56939267903</v>
      </c>
      <c r="H47" s="44">
        <v>4331203.8512138398</v>
      </c>
      <c r="I47" s="44">
        <v>24347.862970907008</v>
      </c>
      <c r="J47" s="44">
        <v>133954.75828496087</v>
      </c>
      <c r="K47" s="32"/>
      <c r="L47" s="33">
        <v>2626685.51136749</v>
      </c>
      <c r="M47" s="33"/>
      <c r="N47" s="44">
        <v>884354.09395649284</v>
      </c>
      <c r="O47" s="32"/>
      <c r="P47" s="33">
        <v>18495338.903530706</v>
      </c>
      <c r="Q47" s="33"/>
      <c r="R47" s="44">
        <v>17177046.891324848</v>
      </c>
      <c r="S47" s="33"/>
      <c r="T47" s="44">
        <v>65677927.552835613</v>
      </c>
      <c r="U47" s="32"/>
      <c r="V47" s="44">
        <v>104498.127160214</v>
      </c>
      <c r="W47" s="33"/>
      <c r="X47" s="33">
        <v>262469.16778041224</v>
      </c>
      <c r="Y47" s="32"/>
      <c r="Z47" s="32">
        <f t="shared" si="9"/>
        <v>-6574146.8109493423</v>
      </c>
      <c r="AA47" s="32"/>
      <c r="AB47" s="32">
        <f t="shared" si="10"/>
        <v>-64747685.244904593</v>
      </c>
      <c r="AC47" s="12"/>
      <c r="AD47" s="32"/>
      <c r="AE47" s="32"/>
      <c r="AF47" s="32">
        <f>BA47/100*AF27</f>
        <v>5962537994.8044825</v>
      </c>
      <c r="AG47" s="34">
        <f t="shared" si="19"/>
        <v>1.6418578982347345E-3</v>
      </c>
      <c r="AH47" s="34">
        <f>(AF47-AF43)/AF43</f>
        <v>-5.197927945619788E-3</v>
      </c>
      <c r="AI47" s="34">
        <f t="shared" si="12"/>
        <v>-1.0859081367921368E-2</v>
      </c>
      <c r="AU47" s="31">
        <v>11494689</v>
      </c>
      <c r="AW47" s="31">
        <f t="shared" si="15"/>
        <v>-9.6643991718714666E-5</v>
      </c>
      <c r="AX47" s="46">
        <v>6745.1739157471402</v>
      </c>
      <c r="AY47" s="34">
        <f t="shared" si="16"/>
        <v>1.7386699219551188E-3</v>
      </c>
      <c r="AZ47" s="31">
        <f t="shared" si="20"/>
        <v>99.944966648415118</v>
      </c>
      <c r="BA47" s="31">
        <f t="shared" si="21"/>
        <v>103.75000045054178</v>
      </c>
      <c r="BC47" s="34">
        <f>T56/AF56</f>
        <v>9.3845283126743357E-3</v>
      </c>
    </row>
    <row r="48" spans="1:55" s="31" customFormat="1">
      <c r="A48" s="23">
        <f t="shared" si="17"/>
        <v>2023</v>
      </c>
      <c r="B48" s="23">
        <f t="shared" si="18"/>
        <v>1</v>
      </c>
      <c r="C48" s="24"/>
      <c r="D48" s="41">
        <v>112557081.3816136</v>
      </c>
      <c r="E48" s="24"/>
      <c r="F48" s="25">
        <v>20458581.904607382</v>
      </c>
      <c r="G48" s="41">
        <v>831779.60095362097</v>
      </c>
      <c r="H48" s="41">
        <v>4576205.9497886542</v>
      </c>
      <c r="I48" s="41">
        <v>25725.142297534039</v>
      </c>
      <c r="J48" s="41">
        <v>141532.14277696522</v>
      </c>
      <c r="K48" s="24"/>
      <c r="L48" s="52">
        <v>3168191.9812084902</v>
      </c>
      <c r="M48" s="25"/>
      <c r="N48" s="41">
        <v>891275.12011426315</v>
      </c>
      <c r="O48" s="24"/>
      <c r="P48" s="52">
        <v>21343295.993636314</v>
      </c>
      <c r="Q48" s="25"/>
      <c r="R48" s="41">
        <v>14583453.324501188</v>
      </c>
      <c r="S48" s="25"/>
      <c r="T48" s="41">
        <v>55761097.758921802</v>
      </c>
      <c r="U48" s="24"/>
      <c r="V48" s="41">
        <v>107009.834960876</v>
      </c>
      <c r="W48" s="25"/>
      <c r="X48" s="52">
        <v>268777.85363022261</v>
      </c>
      <c r="Y48" s="24"/>
      <c r="Z48" s="24">
        <f t="shared" ref="Z48:Z79" si="22">R48+V48-N48-L48-F48</f>
        <v>-9827585.8464680705</v>
      </c>
      <c r="AA48" s="24"/>
      <c r="AB48" s="24">
        <f t="shared" ref="AB48:AB79" si="23">T48-P48-D48</f>
        <v>-78139279.616328105</v>
      </c>
      <c r="AC48" s="12"/>
      <c r="AD48" s="24"/>
      <c r="AE48" s="24"/>
      <c r="AF48" s="24">
        <f>BA48/100*AF27</f>
        <v>5965344602.6288271</v>
      </c>
      <c r="AG48" s="26">
        <f t="shared" si="19"/>
        <v>4.7070690816397332E-4</v>
      </c>
      <c r="AH48" s="26"/>
      <c r="AI48" s="26">
        <f t="shared" ref="AI48:AI79" si="24">AB48/AF48</f>
        <v>-1.309887103284753E-2</v>
      </c>
      <c r="AT48" s="23"/>
      <c r="AU48" s="23">
        <v>11531818</v>
      </c>
      <c r="AV48" s="23"/>
      <c r="AW48" s="23">
        <f t="shared" si="15"/>
        <v>3.230100440298994E-3</v>
      </c>
      <c r="AX48" s="43">
        <v>6726.62125343361</v>
      </c>
      <c r="AY48" s="26">
        <f t="shared" si="16"/>
        <v>-2.7505091114429993E-3</v>
      </c>
      <c r="AZ48" s="23">
        <f t="shared" si="20"/>
        <v>99.670067107005778</v>
      </c>
      <c r="BA48" s="23">
        <f t="shared" si="21"/>
        <v>103.79883629247587</v>
      </c>
      <c r="BB48" s="23"/>
      <c r="BC48" s="34">
        <f>T57/AF57</f>
        <v>1.1049467547372863E-2</v>
      </c>
    </row>
    <row r="49" spans="1:55" s="31" customFormat="1">
      <c r="A49" s="31">
        <f t="shared" si="17"/>
        <v>2023</v>
      </c>
      <c r="B49" s="31">
        <f t="shared" si="18"/>
        <v>2</v>
      </c>
      <c r="C49" s="32"/>
      <c r="D49" s="44">
        <v>113219710.56051087</v>
      </c>
      <c r="E49" s="32"/>
      <c r="F49" s="33">
        <v>20579022.601562653</v>
      </c>
      <c r="G49" s="44">
        <v>861990.24482234404</v>
      </c>
      <c r="H49" s="44">
        <v>4742415.9987733793</v>
      </c>
      <c r="I49" s="44">
        <v>26659.492107906961</v>
      </c>
      <c r="J49" s="44">
        <v>146672.65975587448</v>
      </c>
      <c r="K49" s="32"/>
      <c r="L49" s="33">
        <v>2507757.52729662</v>
      </c>
      <c r="M49" s="33"/>
      <c r="N49" s="44">
        <v>899533.68299999461</v>
      </c>
      <c r="O49" s="32"/>
      <c r="P49" s="33">
        <v>17961734.649041623</v>
      </c>
      <c r="Q49" s="33"/>
      <c r="R49" s="44">
        <v>17210379.350410167</v>
      </c>
      <c r="S49" s="33"/>
      <c r="T49" s="44">
        <v>65805377.099129222</v>
      </c>
      <c r="U49" s="32"/>
      <c r="V49" s="44">
        <v>108963.7751579</v>
      </c>
      <c r="W49" s="33"/>
      <c r="X49" s="33">
        <v>273685.58806855656</v>
      </c>
      <c r="Y49" s="32"/>
      <c r="Z49" s="32">
        <f t="shared" si="22"/>
        <v>-6666970.686291201</v>
      </c>
      <c r="AA49" s="32"/>
      <c r="AB49" s="32">
        <f t="shared" si="23"/>
        <v>-65376068.110423274</v>
      </c>
      <c r="AC49" s="12"/>
      <c r="AD49" s="32"/>
      <c r="AE49" s="32"/>
      <c r="AF49" s="32">
        <f>BA49/100*AF27</f>
        <v>5983925722.2213945</v>
      </c>
      <c r="AG49" s="34">
        <f t="shared" si="19"/>
        <v>3.1148442932163647E-3</v>
      </c>
      <c r="AH49" s="34"/>
      <c r="AI49" s="34">
        <f t="shared" si="24"/>
        <v>-1.0925280684492507E-2</v>
      </c>
      <c r="AU49" s="31">
        <v>11505849</v>
      </c>
      <c r="AW49" s="31">
        <f t="shared" ref="AW49:AW80" si="25">(AU49-AU48)/AU48</f>
        <v>-2.2519432755529092E-3</v>
      </c>
      <c r="AX49" s="46">
        <v>6762.8030801777904</v>
      </c>
      <c r="AY49" s="34">
        <f t="shared" ref="AY49:AY80" si="26">(AX49-AX48)/AX48</f>
        <v>5.3789005476874967E-3</v>
      </c>
      <c r="AZ49" s="31">
        <f t="shared" si="20"/>
        <v>100.20618248555569</v>
      </c>
      <c r="BA49" s="31">
        <f t="shared" si="21"/>
        <v>104.12215350534397</v>
      </c>
      <c r="BC49" s="34">
        <f>T58/AF58</f>
        <v>9.4293522903220201E-3</v>
      </c>
    </row>
    <row r="50" spans="1:55" s="23" customFormat="1">
      <c r="A50" s="31">
        <f t="shared" si="17"/>
        <v>2023</v>
      </c>
      <c r="B50" s="31">
        <f t="shared" si="18"/>
        <v>3</v>
      </c>
      <c r="C50" s="32"/>
      <c r="D50" s="44">
        <v>113134641.26757023</v>
      </c>
      <c r="E50" s="32"/>
      <c r="F50" s="33">
        <v>20563560.250586327</v>
      </c>
      <c r="G50" s="44">
        <v>885769.58350067295</v>
      </c>
      <c r="H50" s="44">
        <v>4873242.9041423602</v>
      </c>
      <c r="I50" s="44">
        <v>27394.935572186019</v>
      </c>
      <c r="J50" s="44">
        <v>150718.85270543525</v>
      </c>
      <c r="K50" s="32"/>
      <c r="L50" s="33">
        <v>2519426.5395595198</v>
      </c>
      <c r="M50" s="33"/>
      <c r="N50" s="44">
        <v>900570.16591781378</v>
      </c>
      <c r="O50" s="32"/>
      <c r="P50" s="33">
        <v>18027987.6323479</v>
      </c>
      <c r="Q50" s="33"/>
      <c r="R50" s="44">
        <v>14813282.504544679</v>
      </c>
      <c r="S50" s="33"/>
      <c r="T50" s="44">
        <v>56639869.548503831</v>
      </c>
      <c r="U50" s="32"/>
      <c r="V50" s="44">
        <v>107580.18504617301</v>
      </c>
      <c r="W50" s="33"/>
      <c r="X50" s="33">
        <v>270210.4086079963</v>
      </c>
      <c r="Y50" s="32"/>
      <c r="Z50" s="32">
        <f t="shared" si="22"/>
        <v>-9062694.266472809</v>
      </c>
      <c r="AA50" s="32"/>
      <c r="AB50" s="32">
        <f t="shared" si="23"/>
        <v>-74522759.351414293</v>
      </c>
      <c r="AC50" s="12"/>
      <c r="AD50" s="32"/>
      <c r="AE50" s="32"/>
      <c r="AF50" s="32">
        <f>BA50/100*AF27</f>
        <v>6038951279.0242052</v>
      </c>
      <c r="AG50" s="34">
        <f t="shared" si="19"/>
        <v>9.1955614686981269E-3</v>
      </c>
      <c r="AH50" s="34"/>
      <c r="AI50" s="34">
        <f t="shared" si="24"/>
        <v>-1.2340347836595883E-2</v>
      </c>
      <c r="AT50" s="31"/>
      <c r="AU50" s="31">
        <v>11611959</v>
      </c>
      <c r="AV50" s="31"/>
      <c r="AW50" s="31">
        <f t="shared" si="25"/>
        <v>9.2222659970594093E-3</v>
      </c>
      <c r="AX50" s="46">
        <v>6762.6241330095199</v>
      </c>
      <c r="AY50" s="34">
        <f t="shared" si="26"/>
        <v>-2.6460502568084924E-5</v>
      </c>
      <c r="AZ50" s="31">
        <f t="shared" si="20"/>
        <v>100.2035309796067</v>
      </c>
      <c r="BA50" s="31">
        <f t="shared" si="21"/>
        <v>105.07961516815558</v>
      </c>
      <c r="BB50" s="31"/>
      <c r="BC50" s="26">
        <f>T59/AF59</f>
        <v>1.109240627037486E-2</v>
      </c>
    </row>
    <row r="51" spans="1:55" s="31" customFormat="1">
      <c r="A51" s="31">
        <f t="shared" si="17"/>
        <v>2023</v>
      </c>
      <c r="B51" s="31">
        <f t="shared" si="18"/>
        <v>4</v>
      </c>
      <c r="C51" s="32"/>
      <c r="D51" s="44">
        <v>112918761.96576039</v>
      </c>
      <c r="E51" s="32"/>
      <c r="F51" s="33">
        <v>20524321.632070519</v>
      </c>
      <c r="G51" s="44">
        <v>923456.77821598097</v>
      </c>
      <c r="H51" s="44">
        <v>5080586.7299458655</v>
      </c>
      <c r="I51" s="44">
        <v>28560.518913896056</v>
      </c>
      <c r="J51" s="44">
        <v>157131.54834883974</v>
      </c>
      <c r="K51" s="32"/>
      <c r="L51" s="33">
        <v>2456397.1064929599</v>
      </c>
      <c r="M51" s="33"/>
      <c r="N51" s="44">
        <v>900989.55141140521</v>
      </c>
      <c r="O51" s="32"/>
      <c r="P51" s="33">
        <v>17703234.939783216</v>
      </c>
      <c r="Q51" s="33"/>
      <c r="R51" s="44">
        <v>17349310.80348894</v>
      </c>
      <c r="S51" s="33"/>
      <c r="T51" s="44">
        <v>66336593.551401131</v>
      </c>
      <c r="U51" s="32"/>
      <c r="V51" s="44">
        <v>108306.340067515</v>
      </c>
      <c r="W51" s="33"/>
      <c r="X51" s="33">
        <v>272034.30066530552</v>
      </c>
      <c r="Y51" s="32"/>
      <c r="Z51" s="32">
        <f t="shared" si="22"/>
        <v>-6424091.1464184299</v>
      </c>
      <c r="AA51" s="32"/>
      <c r="AB51" s="32">
        <f t="shared" si="23"/>
        <v>-64285403.35414248</v>
      </c>
      <c r="AC51" s="12"/>
      <c r="AD51" s="32"/>
      <c r="AE51" s="32"/>
      <c r="AF51" s="32">
        <f>BA51/100*AF27</f>
        <v>6029038490.1725731</v>
      </c>
      <c r="AG51" s="34">
        <f t="shared" si="19"/>
        <v>-1.6414752154175123E-3</v>
      </c>
      <c r="AH51" s="34">
        <f>(AF51-AF47)/AF47</f>
        <v>1.115305184235916E-2</v>
      </c>
      <c r="AI51" s="34">
        <f t="shared" si="24"/>
        <v>-1.0662629448945913E-2</v>
      </c>
      <c r="AU51" s="31">
        <v>11602192</v>
      </c>
      <c r="AW51" s="31">
        <f t="shared" si="25"/>
        <v>-8.41115611930769E-4</v>
      </c>
      <c r="AX51" s="46">
        <v>6757.2070454429704</v>
      </c>
      <c r="AY51" s="34">
        <f t="shared" si="26"/>
        <v>-8.0103336515596052E-4</v>
      </c>
      <c r="AZ51" s="31">
        <f t="shared" si="20"/>
        <v>100.1232646079856</v>
      </c>
      <c r="BA51" s="31">
        <f t="shared" si="21"/>
        <v>104.90712958421145</v>
      </c>
      <c r="BC51" s="34">
        <f>T60/AF60</f>
        <v>9.4096720015079093E-3</v>
      </c>
    </row>
    <row r="52" spans="1:55" s="31" customFormat="1">
      <c r="A52" s="23">
        <f t="shared" ref="A52:A83" si="27">A48+1</f>
        <v>2024</v>
      </c>
      <c r="B52" s="23">
        <f t="shared" ref="B52:B83" si="28">B48</f>
        <v>1</v>
      </c>
      <c r="C52" s="24"/>
      <c r="D52" s="41">
        <v>113184755.77706157</v>
      </c>
      <c r="E52" s="24"/>
      <c r="F52" s="25">
        <v>20572669.155903105</v>
      </c>
      <c r="G52" s="41">
        <v>943316.44568359596</v>
      </c>
      <c r="H52" s="41">
        <v>5189848.7608034741</v>
      </c>
      <c r="I52" s="41">
        <v>29174.735433513066</v>
      </c>
      <c r="J52" s="41">
        <v>160510.78641660113</v>
      </c>
      <c r="K52" s="24"/>
      <c r="L52" s="52">
        <v>3048406.6386771002</v>
      </c>
      <c r="M52" s="25"/>
      <c r="N52" s="41">
        <v>905623.85510588437</v>
      </c>
      <c r="O52" s="24"/>
      <c r="P52" s="52">
        <v>20800671.788168013</v>
      </c>
      <c r="Q52" s="25"/>
      <c r="R52" s="41">
        <v>14800965.408523392</v>
      </c>
      <c r="S52" s="25"/>
      <c r="T52" s="41">
        <v>56592774.064322792</v>
      </c>
      <c r="U52" s="24"/>
      <c r="V52" s="41">
        <v>108751.983563867</v>
      </c>
      <c r="W52" s="25"/>
      <c r="X52" s="52">
        <v>273153.62864555657</v>
      </c>
      <c r="Y52" s="24"/>
      <c r="Z52" s="24">
        <f t="shared" si="22"/>
        <v>-9616982.2575988304</v>
      </c>
      <c r="AA52" s="24"/>
      <c r="AB52" s="24">
        <f t="shared" si="23"/>
        <v>-77392653.500906795</v>
      </c>
      <c r="AC52" s="12"/>
      <c r="AD52" s="24"/>
      <c r="AE52" s="24"/>
      <c r="AF52" s="24">
        <f>BA52/100*AF27</f>
        <v>6045429062.0066032</v>
      </c>
      <c r="AG52" s="26">
        <f t="shared" si="19"/>
        <v>2.7186046101292998E-3</v>
      </c>
      <c r="AH52" s="26"/>
      <c r="AI52" s="26">
        <f t="shared" si="24"/>
        <v>-1.280184627213516E-2</v>
      </c>
      <c r="AT52" s="23"/>
      <c r="AU52" s="23">
        <v>11628953</v>
      </c>
      <c r="AV52" s="23"/>
      <c r="AW52" s="23">
        <f t="shared" si="25"/>
        <v>2.30654690079254E-3</v>
      </c>
      <c r="AX52" s="43">
        <v>6759.9849972235597</v>
      </c>
      <c r="AY52" s="26">
        <f t="shared" si="26"/>
        <v>4.1110946607189684E-4</v>
      </c>
      <c r="AZ52" s="23">
        <f t="shared" si="20"/>
        <v>100.16442622983998</v>
      </c>
      <c r="BA52" s="23">
        <f t="shared" si="21"/>
        <v>105.19233059033452</v>
      </c>
      <c r="BB52" s="23"/>
      <c r="BC52" s="34">
        <f>T61/AF61</f>
        <v>1.1087442365494605E-2</v>
      </c>
    </row>
    <row r="53" spans="1:55" s="31" customFormat="1">
      <c r="A53" s="31">
        <f t="shared" si="27"/>
        <v>2024</v>
      </c>
      <c r="B53" s="31">
        <f t="shared" si="28"/>
        <v>2</v>
      </c>
      <c r="C53" s="32"/>
      <c r="D53" s="44">
        <v>113436246.39530544</v>
      </c>
      <c r="E53" s="32"/>
      <c r="F53" s="33">
        <v>20618380.552719966</v>
      </c>
      <c r="G53" s="44">
        <v>949689.39978153305</v>
      </c>
      <c r="H53" s="44">
        <v>5224910.8739248747</v>
      </c>
      <c r="I53" s="44">
        <v>29371.837106644991</v>
      </c>
      <c r="J53" s="44">
        <v>161595.18166777765</v>
      </c>
      <c r="K53" s="32"/>
      <c r="L53" s="33">
        <v>2473074.21958974</v>
      </c>
      <c r="M53" s="33"/>
      <c r="N53" s="44">
        <v>909326.38850405812</v>
      </c>
      <c r="O53" s="32"/>
      <c r="P53" s="33">
        <v>17835639.376841236</v>
      </c>
      <c r="Q53" s="33"/>
      <c r="R53" s="44">
        <v>17478191.919177998</v>
      </c>
      <c r="S53" s="33"/>
      <c r="T53" s="44">
        <v>66829381.667583637</v>
      </c>
      <c r="U53" s="32"/>
      <c r="V53" s="44">
        <v>111432.92180971699</v>
      </c>
      <c r="W53" s="33"/>
      <c r="X53" s="33">
        <v>279887.372583188</v>
      </c>
      <c r="Y53" s="32"/>
      <c r="Z53" s="32">
        <f t="shared" si="22"/>
        <v>-6411156.3198260479</v>
      </c>
      <c r="AA53" s="32"/>
      <c r="AB53" s="32">
        <f t="shared" si="23"/>
        <v>-64442504.104563043</v>
      </c>
      <c r="AC53" s="12"/>
      <c r="AD53" s="32"/>
      <c r="AE53" s="32"/>
      <c r="AF53" s="32">
        <f>BA53/100*AF27</f>
        <v>6053635294.2306643</v>
      </c>
      <c r="AG53" s="34">
        <f t="shared" si="19"/>
        <v>1.3574275936234696E-3</v>
      </c>
      <c r="AH53" s="34"/>
      <c r="AI53" s="34">
        <f t="shared" si="24"/>
        <v>-1.0645257101295663E-2</v>
      </c>
      <c r="AU53" s="31">
        <v>11615268</v>
      </c>
      <c r="AW53" s="31">
        <f t="shared" si="25"/>
        <v>-1.176804137053439E-3</v>
      </c>
      <c r="AX53" s="46">
        <v>6777.1365497203597</v>
      </c>
      <c r="AY53" s="34">
        <f t="shared" si="26"/>
        <v>2.5372175387732895E-3</v>
      </c>
      <c r="AZ53" s="31">
        <f t="shared" si="20"/>
        <v>100.41856516883148</v>
      </c>
      <c r="BA53" s="31">
        <f t="shared" si="21"/>
        <v>105.33512156251541</v>
      </c>
      <c r="BC53" s="34">
        <f>T62/AF62</f>
        <v>9.4263450765555284E-3</v>
      </c>
    </row>
    <row r="54" spans="1:55" s="23" customFormat="1">
      <c r="A54" s="31">
        <f t="shared" si="27"/>
        <v>2024</v>
      </c>
      <c r="B54" s="31">
        <f t="shared" si="28"/>
        <v>3</v>
      </c>
      <c r="C54" s="32"/>
      <c r="D54" s="44">
        <v>113429242.31132565</v>
      </c>
      <c r="E54" s="32"/>
      <c r="F54" s="33">
        <v>20617107.47754772</v>
      </c>
      <c r="G54" s="44">
        <v>979430.69790657796</v>
      </c>
      <c r="H54" s="44">
        <v>5388538.721107265</v>
      </c>
      <c r="I54" s="44">
        <v>30291.671069272095</v>
      </c>
      <c r="J54" s="44">
        <v>166655.83673525692</v>
      </c>
      <c r="K54" s="32"/>
      <c r="L54" s="33">
        <v>2452210.6490930002</v>
      </c>
      <c r="M54" s="33"/>
      <c r="N54" s="44">
        <v>910056.87372092903</v>
      </c>
      <c r="O54" s="32"/>
      <c r="P54" s="33">
        <v>17731397.124487653</v>
      </c>
      <c r="Q54" s="33"/>
      <c r="R54" s="44">
        <v>14962347.728040062</v>
      </c>
      <c r="S54" s="33"/>
      <c r="T54" s="44">
        <v>57209833.350274757</v>
      </c>
      <c r="U54" s="32"/>
      <c r="V54" s="44">
        <v>106045.43814648299</v>
      </c>
      <c r="W54" s="33"/>
      <c r="X54" s="33">
        <v>266355.56687578413</v>
      </c>
      <c r="Y54" s="32"/>
      <c r="Z54" s="32">
        <f t="shared" si="22"/>
        <v>-8910981.8341751043</v>
      </c>
      <c r="AA54" s="32"/>
      <c r="AB54" s="32">
        <f t="shared" si="23"/>
        <v>-73950806.085538551</v>
      </c>
      <c r="AC54" s="12"/>
      <c r="AD54" s="32"/>
      <c r="AE54" s="32"/>
      <c r="AF54" s="32">
        <f>BA54/100*AF27</f>
        <v>6074290644.1341953</v>
      </c>
      <c r="AG54" s="34">
        <f t="shared" si="19"/>
        <v>3.4120572019289597E-3</v>
      </c>
      <c r="AH54" s="34"/>
      <c r="AI54" s="34">
        <f t="shared" si="24"/>
        <v>-1.2174393755252914E-2</v>
      </c>
      <c r="AT54" s="31"/>
      <c r="AU54" s="31">
        <v>11668018</v>
      </c>
      <c r="AV54" s="31"/>
      <c r="AW54" s="31">
        <f t="shared" si="25"/>
        <v>4.5414363232944774E-3</v>
      </c>
      <c r="AX54" s="46">
        <v>6769.5171960081698</v>
      </c>
      <c r="AY54" s="34">
        <f t="shared" si="26"/>
        <v>-1.1242733057376967E-3</v>
      </c>
      <c r="AZ54" s="31">
        <f t="shared" si="20"/>
        <v>100.30566725661167</v>
      </c>
      <c r="BA54" s="31">
        <f t="shared" si="21"/>
        <v>105.69453102265884</v>
      </c>
      <c r="BB54" s="31"/>
      <c r="BC54" s="26">
        <f>T63/AF63</f>
        <v>1.1057602686440935E-2</v>
      </c>
    </row>
    <row r="55" spans="1:55" s="31" customFormat="1">
      <c r="A55" s="31">
        <f t="shared" si="27"/>
        <v>2024</v>
      </c>
      <c r="B55" s="31">
        <f t="shared" si="28"/>
        <v>4</v>
      </c>
      <c r="C55" s="32"/>
      <c r="D55" s="44">
        <v>113181104.91478528</v>
      </c>
      <c r="E55" s="32"/>
      <c r="F55" s="33">
        <v>20572005.56846831</v>
      </c>
      <c r="G55" s="44">
        <v>1079142.5668998901</v>
      </c>
      <c r="H55" s="44">
        <v>5937124.0045508593</v>
      </c>
      <c r="I55" s="44">
        <v>33375.54330617981</v>
      </c>
      <c r="J55" s="44">
        <v>183622.39189331257</v>
      </c>
      <c r="K55" s="32"/>
      <c r="L55" s="33">
        <v>2506658.4078283398</v>
      </c>
      <c r="M55" s="33"/>
      <c r="N55" s="44">
        <v>909677.50975571945</v>
      </c>
      <c r="O55" s="32"/>
      <c r="P55" s="33">
        <v>18011839.654792968</v>
      </c>
      <c r="Q55" s="33"/>
      <c r="R55" s="44">
        <v>17577189.887790784</v>
      </c>
      <c r="S55" s="33"/>
      <c r="T55" s="44">
        <v>67207908.98089686</v>
      </c>
      <c r="U55" s="32"/>
      <c r="V55" s="44">
        <v>105453.28552616401</v>
      </c>
      <c r="W55" s="33"/>
      <c r="X55" s="33">
        <v>264868.25021588051</v>
      </c>
      <c r="Y55" s="32"/>
      <c r="Z55" s="32">
        <f t="shared" si="22"/>
        <v>-6305698.3127354216</v>
      </c>
      <c r="AA55" s="32"/>
      <c r="AB55" s="32">
        <f t="shared" si="23"/>
        <v>-63985035.588681385</v>
      </c>
      <c r="AC55" s="12"/>
      <c r="AD55" s="32"/>
      <c r="AE55" s="32"/>
      <c r="AF55" s="32">
        <f>BA55/100*AF27</f>
        <v>6098683170.9010639</v>
      </c>
      <c r="AG55" s="34">
        <f t="shared" si="19"/>
        <v>4.0156996422987925E-3</v>
      </c>
      <c r="AH55" s="34">
        <f>(AF55-AF51)/AF51</f>
        <v>1.155154024012498E-2</v>
      </c>
      <c r="AI55" s="34">
        <f t="shared" si="24"/>
        <v>-1.0491614959435213E-2</v>
      </c>
      <c r="AU55" s="31">
        <v>11742337</v>
      </c>
      <c r="AW55" s="31">
        <f t="shared" si="25"/>
        <v>6.3694622342886338E-3</v>
      </c>
      <c r="AX55" s="46">
        <v>6753.6842072900699</v>
      </c>
      <c r="AY55" s="34">
        <f t="shared" si="26"/>
        <v>-2.3388652779309277E-3</v>
      </c>
      <c r="AZ55" s="31">
        <f t="shared" si="20"/>
        <v>100.07106581428549</v>
      </c>
      <c r="BA55" s="31">
        <f t="shared" si="21"/>
        <v>106.11896851307948</v>
      </c>
      <c r="BC55" s="34">
        <f>T64/AF64</f>
        <v>9.3805923235973799E-3</v>
      </c>
    </row>
    <row r="56" spans="1:55" s="31" customFormat="1">
      <c r="A56" s="23">
        <f t="shared" si="27"/>
        <v>2025</v>
      </c>
      <c r="B56" s="23">
        <f t="shared" si="28"/>
        <v>1</v>
      </c>
      <c r="C56" s="24"/>
      <c r="D56" s="41">
        <v>113705352.61990726</v>
      </c>
      <c r="E56" s="24"/>
      <c r="F56" s="25">
        <v>20667293.794512279</v>
      </c>
      <c r="G56" s="41">
        <v>1160222.6783712199</v>
      </c>
      <c r="H56" s="41">
        <v>6383202.8553657103</v>
      </c>
      <c r="I56" s="41">
        <v>35883.175619720016</v>
      </c>
      <c r="J56" s="41">
        <v>197418.64501126422</v>
      </c>
      <c r="K56" s="24"/>
      <c r="L56" s="52">
        <v>3050803.0619100099</v>
      </c>
      <c r="M56" s="25"/>
      <c r="N56" s="41">
        <v>916387.26647688076</v>
      </c>
      <c r="O56" s="24"/>
      <c r="P56" s="52">
        <v>20872323.953359153</v>
      </c>
      <c r="Q56" s="25"/>
      <c r="R56" s="41">
        <v>15071407.62212353</v>
      </c>
      <c r="S56" s="25"/>
      <c r="T56" s="41">
        <v>57626833.307709321</v>
      </c>
      <c r="U56" s="24"/>
      <c r="V56" s="41">
        <v>107784.211977101</v>
      </c>
      <c r="W56" s="25"/>
      <c r="X56" s="52">
        <v>270722.86543589103</v>
      </c>
      <c r="Y56" s="24"/>
      <c r="Z56" s="24">
        <f t="shared" si="22"/>
        <v>-9455292.2887985371</v>
      </c>
      <c r="AA56" s="24"/>
      <c r="AB56" s="24">
        <f t="shared" si="23"/>
        <v>-76950843.265557095</v>
      </c>
      <c r="AC56" s="12"/>
      <c r="AD56" s="24"/>
      <c r="AE56" s="24"/>
      <c r="AF56" s="24">
        <f>BA56/100*AF27</f>
        <v>6140621178.5712261</v>
      </c>
      <c r="AG56" s="26">
        <f t="shared" si="19"/>
        <v>6.8765676941971677E-3</v>
      </c>
      <c r="AH56" s="26"/>
      <c r="AI56" s="26">
        <f t="shared" si="24"/>
        <v>-1.2531442834169701E-2</v>
      </c>
      <c r="AT56" s="23"/>
      <c r="AU56" s="23">
        <v>11761190</v>
      </c>
      <c r="AV56" s="23"/>
      <c r="AW56" s="23">
        <f t="shared" si="25"/>
        <v>1.6055577352276638E-3</v>
      </c>
      <c r="AX56" s="43">
        <v>6789.2258797992099</v>
      </c>
      <c r="AY56" s="26">
        <f t="shared" si="26"/>
        <v>5.2625606140683234E-3</v>
      </c>
      <c r="AZ56" s="23">
        <f t="shared" si="20"/>
        <v>100.59769586384759</v>
      </c>
      <c r="BA56" s="23">
        <f t="shared" si="21"/>
        <v>106.84870278369804</v>
      </c>
      <c r="BB56" s="23"/>
      <c r="BC56" s="34">
        <f>T65/AF65</f>
        <v>1.1034638987135491E-2</v>
      </c>
    </row>
    <row r="57" spans="1:55" s="31" customFormat="1">
      <c r="A57" s="31">
        <f t="shared" si="27"/>
        <v>2025</v>
      </c>
      <c r="B57" s="31">
        <f t="shared" si="28"/>
        <v>2</v>
      </c>
      <c r="C57" s="32"/>
      <c r="D57" s="44">
        <v>113753254.27248266</v>
      </c>
      <c r="E57" s="32"/>
      <c r="F57" s="33">
        <v>20676000.486890499</v>
      </c>
      <c r="G57" s="44">
        <v>1251813.5974969</v>
      </c>
      <c r="H57" s="44">
        <v>6887109.0687051732</v>
      </c>
      <c r="I57" s="44">
        <v>38715.884458669927</v>
      </c>
      <c r="J57" s="44">
        <v>213003.37325893893</v>
      </c>
      <c r="K57" s="32"/>
      <c r="L57" s="33">
        <v>2465527.9756224798</v>
      </c>
      <c r="M57" s="33"/>
      <c r="N57" s="44">
        <v>919058.82202923298</v>
      </c>
      <c r="O57" s="32"/>
      <c r="P57" s="33">
        <v>17850026.858745173</v>
      </c>
      <c r="Q57" s="33"/>
      <c r="R57" s="44">
        <v>17686782.408526756</v>
      </c>
      <c r="S57" s="33"/>
      <c r="T57" s="44">
        <v>67626945.482500926</v>
      </c>
      <c r="U57" s="32"/>
      <c r="V57" s="44">
        <v>106629.974716635</v>
      </c>
      <c r="W57" s="33"/>
      <c r="X57" s="33">
        <v>267823.75421343651</v>
      </c>
      <c r="Y57" s="32"/>
      <c r="Z57" s="32">
        <f t="shared" si="22"/>
        <v>-6267174.901298821</v>
      </c>
      <c r="AA57" s="32"/>
      <c r="AB57" s="32">
        <f t="shared" si="23"/>
        <v>-63976335.64872691</v>
      </c>
      <c r="AC57" s="12"/>
      <c r="AD57" s="32"/>
      <c r="AE57" s="32"/>
      <c r="AF57" s="32">
        <f>BA57/100*AF27</f>
        <v>6120380479.2005568</v>
      </c>
      <c r="AG57" s="34">
        <f t="shared" si="19"/>
        <v>-3.2961973686477897E-3</v>
      </c>
      <c r="AH57" s="34"/>
      <c r="AI57" s="34">
        <f t="shared" si="24"/>
        <v>-1.0452999754858947E-2</v>
      </c>
      <c r="AU57" s="31">
        <v>11766245</v>
      </c>
      <c r="AW57" s="31">
        <f t="shared" si="25"/>
        <v>4.2980344676006425E-4</v>
      </c>
      <c r="AX57" s="46">
        <v>6763.9400865561802</v>
      </c>
      <c r="AY57" s="34">
        <f t="shared" si="26"/>
        <v>-3.724400055426872E-3</v>
      </c>
      <c r="AZ57" s="31">
        <f t="shared" si="20"/>
        <v>100.22302979979646</v>
      </c>
      <c r="BA57" s="31">
        <f t="shared" si="21"/>
        <v>106.49650837073899</v>
      </c>
      <c r="BC57" s="34">
        <f>T66/AF66</f>
        <v>9.3743125308922443E-3</v>
      </c>
    </row>
    <row r="58" spans="1:55" s="23" customFormat="1">
      <c r="A58" s="31">
        <f t="shared" si="27"/>
        <v>2025</v>
      </c>
      <c r="B58" s="31">
        <f t="shared" si="28"/>
        <v>3</v>
      </c>
      <c r="C58" s="32"/>
      <c r="D58" s="44">
        <v>114149707.22177747</v>
      </c>
      <c r="E58" s="32"/>
      <c r="F58" s="33">
        <v>20748060.503327597</v>
      </c>
      <c r="G58" s="44">
        <v>1338033.6791125</v>
      </c>
      <c r="H58" s="44">
        <v>7361466.5187174305</v>
      </c>
      <c r="I58" s="44">
        <v>41382.484920999967</v>
      </c>
      <c r="J58" s="44">
        <v>227674.22222834558</v>
      </c>
      <c r="K58" s="32"/>
      <c r="L58" s="33">
        <v>2455448.55086587</v>
      </c>
      <c r="M58" s="33"/>
      <c r="N58" s="44">
        <v>924440.89732770622</v>
      </c>
      <c r="O58" s="32"/>
      <c r="P58" s="33">
        <v>17827335.266090818</v>
      </c>
      <c r="Q58" s="33"/>
      <c r="R58" s="44">
        <v>15141686.121276852</v>
      </c>
      <c r="S58" s="33"/>
      <c r="T58" s="44">
        <v>57895549.240379043</v>
      </c>
      <c r="U58" s="32"/>
      <c r="V58" s="44">
        <v>103274.04714235599</v>
      </c>
      <c r="W58" s="33"/>
      <c r="X58" s="33">
        <v>259394.63168761475</v>
      </c>
      <c r="Y58" s="32"/>
      <c r="Z58" s="32">
        <f t="shared" si="22"/>
        <v>-8882989.7831019647</v>
      </c>
      <c r="AA58" s="32"/>
      <c r="AB58" s="32">
        <f t="shared" si="23"/>
        <v>-74081493.247489244</v>
      </c>
      <c r="AC58" s="12"/>
      <c r="AD58" s="32"/>
      <c r="AE58" s="32"/>
      <c r="AF58" s="32">
        <f>BA58/100*AF27</f>
        <v>6139928539.9275141</v>
      </c>
      <c r="AG58" s="34">
        <f t="shared" si="19"/>
        <v>3.1939290038240703E-3</v>
      </c>
      <c r="AH58" s="34"/>
      <c r="AI58" s="34">
        <f t="shared" si="24"/>
        <v>-1.2065530203770715E-2</v>
      </c>
      <c r="AT58" s="31"/>
      <c r="AU58" s="31">
        <v>11751389</v>
      </c>
      <c r="AV58" s="31"/>
      <c r="AW58" s="31">
        <f t="shared" si="25"/>
        <v>-1.2625948210325385E-3</v>
      </c>
      <c r="AX58" s="46">
        <v>6794.12185404514</v>
      </c>
      <c r="AY58" s="34">
        <f t="shared" si="26"/>
        <v>4.4621577220869081E-3</v>
      </c>
      <c r="AZ58" s="31">
        <f t="shared" si="20"/>
        <v>100.67024076614857</v>
      </c>
      <c r="BA58" s="31">
        <f t="shared" si="21"/>
        <v>106.83665065763027</v>
      </c>
      <c r="BB58" s="31"/>
      <c r="BC58" s="26">
        <f>T67/AF67</f>
        <v>1.1052700525547932E-2</v>
      </c>
    </row>
    <row r="59" spans="1:55" s="31" customFormat="1">
      <c r="A59" s="31">
        <f t="shared" si="27"/>
        <v>2025</v>
      </c>
      <c r="B59" s="31">
        <f t="shared" si="28"/>
        <v>4</v>
      </c>
      <c r="C59" s="32"/>
      <c r="D59" s="44">
        <v>114521162.09655318</v>
      </c>
      <c r="E59" s="32"/>
      <c r="F59" s="33">
        <v>20815576.823813017</v>
      </c>
      <c r="G59" s="44">
        <v>1420869.3973655801</v>
      </c>
      <c r="H59" s="44">
        <v>7817204.2000577282</v>
      </c>
      <c r="I59" s="44">
        <v>43944.414351509884</v>
      </c>
      <c r="J59" s="44">
        <v>241769.20206362513</v>
      </c>
      <c r="K59" s="32"/>
      <c r="L59" s="33">
        <v>2427075.2292867401</v>
      </c>
      <c r="M59" s="33"/>
      <c r="N59" s="44">
        <v>929868.10809219256</v>
      </c>
      <c r="O59" s="32"/>
      <c r="P59" s="33">
        <v>17709964.877875768</v>
      </c>
      <c r="Q59" s="33"/>
      <c r="R59" s="44">
        <v>17844018.246348023</v>
      </c>
      <c r="S59" s="33"/>
      <c r="T59" s="44">
        <v>68228150.336307913</v>
      </c>
      <c r="U59" s="32"/>
      <c r="V59" s="44">
        <v>103734.989542253</v>
      </c>
      <c r="W59" s="33"/>
      <c r="X59" s="33">
        <v>260552.38610277459</v>
      </c>
      <c r="Y59" s="32"/>
      <c r="Z59" s="32">
        <f t="shared" si="22"/>
        <v>-6224766.9253016729</v>
      </c>
      <c r="AA59" s="32"/>
      <c r="AB59" s="32">
        <f t="shared" si="23"/>
        <v>-64002976.638121031</v>
      </c>
      <c r="AC59" s="12"/>
      <c r="AD59" s="32"/>
      <c r="AE59" s="32"/>
      <c r="AF59" s="32">
        <f>BA59/100*AF27</f>
        <v>6150888154.7666378</v>
      </c>
      <c r="AG59" s="34">
        <f t="shared" si="19"/>
        <v>1.78497433119199E-3</v>
      </c>
      <c r="AH59" s="34">
        <f>(AF59-AF55)/AF55</f>
        <v>8.5600419635933865E-3</v>
      </c>
      <c r="AI59" s="34">
        <f t="shared" si="24"/>
        <v>-1.0405485358813077E-2</v>
      </c>
      <c r="AU59" s="31">
        <v>11774442</v>
      </c>
      <c r="AW59" s="31">
        <f t="shared" si="25"/>
        <v>1.9617255458056915E-3</v>
      </c>
      <c r="AX59" s="46">
        <v>6792.9233359188302</v>
      </c>
      <c r="AY59" s="34">
        <f t="shared" si="26"/>
        <v>-1.7640515611245334E-4</v>
      </c>
      <c r="AZ59" s="31">
        <f t="shared" si="20"/>
        <v>100.65248201661034</v>
      </c>
      <c r="BA59" s="31">
        <f t="shared" si="21"/>
        <v>107.02735133668469</v>
      </c>
      <c r="BC59" s="34">
        <f>T68/AF68</f>
        <v>9.3567370080215491E-3</v>
      </c>
    </row>
    <row r="60" spans="1:55" s="31" customFormat="1">
      <c r="A60" s="23">
        <f t="shared" si="27"/>
        <v>2026</v>
      </c>
      <c r="B60" s="23">
        <f t="shared" si="28"/>
        <v>1</v>
      </c>
      <c r="C60" s="24"/>
      <c r="D60" s="41">
        <v>114257580.33404273</v>
      </c>
      <c r="E60" s="24"/>
      <c r="F60" s="25">
        <v>20767667.71840011</v>
      </c>
      <c r="G60" s="41">
        <v>1497979.09754579</v>
      </c>
      <c r="H60" s="41">
        <v>8241439.0194095578</v>
      </c>
      <c r="I60" s="41">
        <v>46329.250439560041</v>
      </c>
      <c r="J60" s="41">
        <v>254889.86657967442</v>
      </c>
      <c r="K60" s="24"/>
      <c r="L60" s="52">
        <v>2957784.0746147898</v>
      </c>
      <c r="M60" s="25"/>
      <c r="N60" s="41">
        <v>928926.56695824116</v>
      </c>
      <c r="O60" s="24"/>
      <c r="P60" s="52">
        <v>20458635.51764727</v>
      </c>
      <c r="Q60" s="25"/>
      <c r="R60" s="41">
        <v>15161656.093005493</v>
      </c>
      <c r="S60" s="25"/>
      <c r="T60" s="41">
        <v>57971906.158114903</v>
      </c>
      <c r="U60" s="24"/>
      <c r="V60" s="41">
        <v>104170.717844581</v>
      </c>
      <c r="W60" s="25"/>
      <c r="X60" s="52">
        <v>261646.80997426712</v>
      </c>
      <c r="Y60" s="24"/>
      <c r="Z60" s="24">
        <f t="shared" si="22"/>
        <v>-9388551.5491230655</v>
      </c>
      <c r="AA60" s="24"/>
      <c r="AB60" s="24">
        <f t="shared" si="23"/>
        <v>-76744309.693575099</v>
      </c>
      <c r="AC60" s="12"/>
      <c r="AD60" s="24"/>
      <c r="AE60" s="24"/>
      <c r="AF60" s="24">
        <f>BA60/100*AF27</f>
        <v>6160884901.0703926</v>
      </c>
      <c r="AG60" s="26">
        <f t="shared" si="19"/>
        <v>1.6252524923588176E-3</v>
      </c>
      <c r="AH60" s="26"/>
      <c r="AI60" s="26">
        <f t="shared" si="24"/>
        <v>-1.2456702393554137E-2</v>
      </c>
      <c r="AT60" s="23"/>
      <c r="AU60" s="23">
        <v>11792129</v>
      </c>
      <c r="AV60" s="23"/>
      <c r="AW60" s="23">
        <f t="shared" si="25"/>
        <v>1.5021518641817591E-3</v>
      </c>
      <c r="AX60" s="43">
        <v>6793.7582948135796</v>
      </c>
      <c r="AY60" s="26">
        <f t="shared" si="26"/>
        <v>1.2291598969392683E-4</v>
      </c>
      <c r="AZ60" s="23">
        <f t="shared" ref="AZ60:AZ91" si="29">AZ59*((1+AY60))</f>
        <v>100.66485381605254</v>
      </c>
      <c r="BA60" s="23">
        <f t="shared" si="21"/>
        <v>107.20129780619519</v>
      </c>
      <c r="BB60" s="23"/>
      <c r="BC60" s="34">
        <f>T69/AF69</f>
        <v>1.0985062944004453E-2</v>
      </c>
    </row>
    <row r="61" spans="1:55" s="31" customFormat="1">
      <c r="A61" s="31">
        <f t="shared" si="27"/>
        <v>2026</v>
      </c>
      <c r="B61" s="31">
        <f t="shared" si="28"/>
        <v>2</v>
      </c>
      <c r="C61" s="32"/>
      <c r="D61" s="44">
        <v>114709302.77553473</v>
      </c>
      <c r="E61" s="32"/>
      <c r="F61" s="33">
        <v>20849773.619281467</v>
      </c>
      <c r="G61" s="44">
        <v>1590100.25051163</v>
      </c>
      <c r="H61" s="44">
        <v>8748262.4228933044</v>
      </c>
      <c r="I61" s="44">
        <v>49178.358263249975</v>
      </c>
      <c r="J61" s="44">
        <v>270564.81720290601</v>
      </c>
      <c r="K61" s="32"/>
      <c r="L61" s="33">
        <v>2367792.3866614499</v>
      </c>
      <c r="M61" s="33"/>
      <c r="N61" s="44">
        <v>935467.23049475625</v>
      </c>
      <c r="O61" s="32"/>
      <c r="P61" s="33">
        <v>17433150.645125076</v>
      </c>
      <c r="Q61" s="33"/>
      <c r="R61" s="44">
        <v>17887033.283012554</v>
      </c>
      <c r="S61" s="33"/>
      <c r="T61" s="44">
        <v>68392622.057181105</v>
      </c>
      <c r="U61" s="32"/>
      <c r="V61" s="44">
        <v>104024.884740065</v>
      </c>
      <c r="W61" s="33"/>
      <c r="X61" s="33">
        <v>261280.51926057364</v>
      </c>
      <c r="Y61" s="32"/>
      <c r="Z61" s="32">
        <f t="shared" si="22"/>
        <v>-6161975.0686850529</v>
      </c>
      <c r="AA61" s="32"/>
      <c r="AB61" s="32">
        <f t="shared" si="23"/>
        <v>-63749831.363478705</v>
      </c>
      <c r="AC61" s="12"/>
      <c r="AD61" s="32"/>
      <c r="AE61" s="32"/>
      <c r="AF61" s="32">
        <f>BA61/100*AF27</f>
        <v>6168475993.1674423</v>
      </c>
      <c r="AG61" s="34">
        <f t="shared" si="19"/>
        <v>1.2321431448477208E-3</v>
      </c>
      <c r="AH61" s="34"/>
      <c r="AI61" s="34">
        <f t="shared" si="24"/>
        <v>-1.0334778223031374E-2</v>
      </c>
      <c r="AU61" s="31">
        <v>11740898</v>
      </c>
      <c r="AW61" s="31">
        <f t="shared" si="25"/>
        <v>-4.3445081036681335E-3</v>
      </c>
      <c r="AX61" s="46">
        <v>6831.8100315691599</v>
      </c>
      <c r="AY61" s="34">
        <f t="shared" si="26"/>
        <v>5.6009847722474039E-3</v>
      </c>
      <c r="AZ61" s="31">
        <f t="shared" si="29"/>
        <v>101.22867612937675</v>
      </c>
      <c r="BA61" s="31">
        <f t="shared" si="21"/>
        <v>107.33338515040586</v>
      </c>
      <c r="BC61" s="34">
        <f>T70/AF70</f>
        <v>9.3488299067411608E-3</v>
      </c>
    </row>
    <row r="62" spans="1:55" s="23" customFormat="1">
      <c r="A62" s="31">
        <f t="shared" si="27"/>
        <v>2026</v>
      </c>
      <c r="B62" s="31">
        <f t="shared" si="28"/>
        <v>3</v>
      </c>
      <c r="C62" s="32"/>
      <c r="D62" s="44">
        <v>115121045.86161946</v>
      </c>
      <c r="E62" s="32"/>
      <c r="F62" s="33">
        <v>20924612.799072921</v>
      </c>
      <c r="G62" s="44">
        <v>1680295.81742638</v>
      </c>
      <c r="H62" s="44">
        <v>9244491.8200636916</v>
      </c>
      <c r="I62" s="44">
        <v>51967.911879169988</v>
      </c>
      <c r="J62" s="44">
        <v>285912.11814631952</v>
      </c>
      <c r="K62" s="32"/>
      <c r="L62" s="33">
        <v>2372429.4616928701</v>
      </c>
      <c r="M62" s="33"/>
      <c r="N62" s="44">
        <v>940724.04449862987</v>
      </c>
      <c r="O62" s="32"/>
      <c r="P62" s="33">
        <v>17486133.889145277</v>
      </c>
      <c r="Q62" s="33"/>
      <c r="R62" s="44">
        <v>15188449.378928294</v>
      </c>
      <c r="S62" s="33"/>
      <c r="T62" s="44">
        <v>58074352.609060369</v>
      </c>
      <c r="U62" s="32"/>
      <c r="V62" s="44">
        <v>105069.32971258</v>
      </c>
      <c r="W62" s="33"/>
      <c r="X62" s="33">
        <v>263903.86390969018</v>
      </c>
      <c r="Y62" s="32"/>
      <c r="Z62" s="32">
        <f t="shared" si="22"/>
        <v>-8944247.5966235455</v>
      </c>
      <c r="AA62" s="32"/>
      <c r="AB62" s="32">
        <f t="shared" si="23"/>
        <v>-74532827.141704366</v>
      </c>
      <c r="AC62" s="12"/>
      <c r="AD62" s="32"/>
      <c r="AE62" s="32"/>
      <c r="AF62" s="32">
        <f>BA62/100*AF27</f>
        <v>6160855786.3533325</v>
      </c>
      <c r="AG62" s="34">
        <f t="shared" si="19"/>
        <v>-1.2353467570515603E-3</v>
      </c>
      <c r="AH62" s="34"/>
      <c r="AI62" s="34">
        <f t="shared" si="24"/>
        <v>-1.2097804221744498E-2</v>
      </c>
      <c r="AT62" s="31"/>
      <c r="AU62" s="31">
        <v>11797505</v>
      </c>
      <c r="AV62" s="31"/>
      <c r="AW62" s="31">
        <f t="shared" si="25"/>
        <v>4.8213518250477946E-3</v>
      </c>
      <c r="AX62" s="46">
        <v>6790.6303591266696</v>
      </c>
      <c r="AY62" s="34">
        <f t="shared" si="26"/>
        <v>-6.0276372223763332E-3</v>
      </c>
      <c r="AZ62" s="31">
        <f t="shared" si="29"/>
        <v>100.61850639316744</v>
      </c>
      <c r="BA62" s="31">
        <f t="shared" si="21"/>
        <v>107.20079120113695</v>
      </c>
      <c r="BB62" s="31"/>
      <c r="BC62" s="26">
        <f>T71/AF71</f>
        <v>1.102828681656152E-2</v>
      </c>
    </row>
    <row r="63" spans="1:55" s="31" customFormat="1">
      <c r="A63" s="31">
        <f t="shared" si="27"/>
        <v>2026</v>
      </c>
      <c r="B63" s="31">
        <f t="shared" si="28"/>
        <v>4</v>
      </c>
      <c r="C63" s="32"/>
      <c r="D63" s="44">
        <v>115082998.41278294</v>
      </c>
      <c r="E63" s="32"/>
      <c r="F63" s="33">
        <v>20917697.224870671</v>
      </c>
      <c r="G63" s="44">
        <v>1796551.4896333299</v>
      </c>
      <c r="H63" s="44">
        <v>9884096.2275776323</v>
      </c>
      <c r="I63" s="44">
        <v>55563.448132990161</v>
      </c>
      <c r="J63" s="44">
        <v>305693.69776013616</v>
      </c>
      <c r="K63" s="32"/>
      <c r="L63" s="33">
        <v>2396937.4871821799</v>
      </c>
      <c r="M63" s="33"/>
      <c r="N63" s="44">
        <v>942911.27238900959</v>
      </c>
      <c r="O63" s="32"/>
      <c r="P63" s="33">
        <v>17625339.632431865</v>
      </c>
      <c r="Q63" s="33"/>
      <c r="R63" s="44">
        <v>17800200.256327894</v>
      </c>
      <c r="S63" s="33"/>
      <c r="T63" s="44">
        <v>68060608.453686267</v>
      </c>
      <c r="U63" s="32"/>
      <c r="V63" s="44">
        <v>109147.944108151</v>
      </c>
      <c r="W63" s="33"/>
      <c r="X63" s="33">
        <v>274148.16737420537</v>
      </c>
      <c r="Y63" s="32"/>
      <c r="Z63" s="32">
        <f t="shared" si="22"/>
        <v>-6348197.7840058152</v>
      </c>
      <c r="AA63" s="32"/>
      <c r="AB63" s="32">
        <f t="shared" si="23"/>
        <v>-64647729.591528535</v>
      </c>
      <c r="AC63" s="12"/>
      <c r="AD63" s="32"/>
      <c r="AE63" s="32"/>
      <c r="AF63" s="32">
        <f>BA63/100*AF27</f>
        <v>6155096216.0309496</v>
      </c>
      <c r="AG63" s="34">
        <f t="shared" si="19"/>
        <v>-9.3486530477482083E-4</v>
      </c>
      <c r="AH63" s="34">
        <f>(AF63-AF59)/AF59</f>
        <v>6.8413880376783445E-4</v>
      </c>
      <c r="AI63" s="34">
        <f t="shared" si="24"/>
        <v>-1.050312250573005E-2</v>
      </c>
      <c r="AU63" s="31">
        <v>11799489</v>
      </c>
      <c r="AW63" s="31">
        <f t="shared" si="25"/>
        <v>1.6817115144261436E-4</v>
      </c>
      <c r="AX63" s="46">
        <v>6783.14130572259</v>
      </c>
      <c r="AY63" s="34">
        <f t="shared" si="26"/>
        <v>-1.1028509884968608E-3</v>
      </c>
      <c r="AZ63" s="31">
        <f t="shared" si="29"/>
        <v>100.50753917393065</v>
      </c>
      <c r="BA63" s="31">
        <f t="shared" si="21"/>
        <v>107.1005729007986</v>
      </c>
      <c r="BC63" s="34">
        <f>T72/AF72</f>
        <v>9.3970262691858084E-3</v>
      </c>
    </row>
    <row r="64" spans="1:55" s="31" customFormat="1">
      <c r="A64" s="23">
        <f t="shared" si="27"/>
        <v>2027</v>
      </c>
      <c r="B64" s="23">
        <f t="shared" si="28"/>
        <v>1</v>
      </c>
      <c r="C64" s="24"/>
      <c r="D64" s="41">
        <v>115219602.93585545</v>
      </c>
      <c r="E64" s="24"/>
      <c r="F64" s="25">
        <v>20942526.713957578</v>
      </c>
      <c r="G64" s="41">
        <v>1882094.1911756201</v>
      </c>
      <c r="H64" s="41">
        <v>10354726.932285972</v>
      </c>
      <c r="I64" s="41">
        <v>58209.098696159897</v>
      </c>
      <c r="J64" s="41">
        <v>320249.28656558238</v>
      </c>
      <c r="K64" s="24"/>
      <c r="L64" s="52">
        <v>2910273.7042986099</v>
      </c>
      <c r="M64" s="25"/>
      <c r="N64" s="41">
        <v>945709.96809454262</v>
      </c>
      <c r="O64" s="24"/>
      <c r="P64" s="52">
        <v>20304441.301369842</v>
      </c>
      <c r="Q64" s="25"/>
      <c r="R64" s="41">
        <v>15172727.082657835</v>
      </c>
      <c r="S64" s="25"/>
      <c r="T64" s="41">
        <v>58014237.046592124</v>
      </c>
      <c r="U64" s="24"/>
      <c r="V64" s="41">
        <v>109602.140835953</v>
      </c>
      <c r="W64" s="25"/>
      <c r="X64" s="52">
        <v>275288.97860589379</v>
      </c>
      <c r="Y64" s="24"/>
      <c r="Z64" s="24">
        <f t="shared" si="22"/>
        <v>-9516181.162856942</v>
      </c>
      <c r="AA64" s="24"/>
      <c r="AB64" s="24">
        <f t="shared" si="23"/>
        <v>-77509807.190633163</v>
      </c>
      <c r="AC64" s="12"/>
      <c r="AD64" s="24"/>
      <c r="AE64" s="24"/>
      <c r="AF64" s="24">
        <f>BA64/100*AF27</f>
        <v>6184496143.2397203</v>
      </c>
      <c r="AG64" s="26">
        <f t="shared" si="19"/>
        <v>4.7765178929613863E-3</v>
      </c>
      <c r="AH64" s="26"/>
      <c r="AI64" s="26">
        <f t="shared" si="24"/>
        <v>-1.2532921905911321E-2</v>
      </c>
      <c r="AT64" s="23"/>
      <c r="AU64" s="23">
        <v>11861184</v>
      </c>
      <c r="AV64" s="23"/>
      <c r="AW64" s="23">
        <f t="shared" si="25"/>
        <v>5.2286162561785516E-3</v>
      </c>
      <c r="AX64" s="43">
        <v>6780.0906095603495</v>
      </c>
      <c r="AY64" s="26">
        <f t="shared" si="26"/>
        <v>-4.4974680973647703E-4</v>
      </c>
      <c r="AZ64" s="23">
        <f t="shared" si="29"/>
        <v>100.46233622883271</v>
      </c>
      <c r="BA64" s="23">
        <f t="shared" si="21"/>
        <v>107.61214070360568</v>
      </c>
      <c r="BB64" s="23"/>
      <c r="BC64" s="34">
        <f>T73/AF73</f>
        <v>1.1005475598992362E-2</v>
      </c>
    </row>
    <row r="65" spans="1:55" s="31" customFormat="1">
      <c r="A65" s="31">
        <f t="shared" si="27"/>
        <v>2027</v>
      </c>
      <c r="B65" s="31">
        <f t="shared" si="28"/>
        <v>2</v>
      </c>
      <c r="C65" s="32"/>
      <c r="D65" s="44">
        <v>115470602.01004738</v>
      </c>
      <c r="E65" s="32"/>
      <c r="F65" s="33">
        <v>20988148.76682448</v>
      </c>
      <c r="G65" s="44">
        <v>1919180.1159382199</v>
      </c>
      <c r="H65" s="44">
        <v>10558762.748212993</v>
      </c>
      <c r="I65" s="44">
        <v>59356.086059950059</v>
      </c>
      <c r="J65" s="44">
        <v>326559.67262517224</v>
      </c>
      <c r="K65" s="32"/>
      <c r="L65" s="33">
        <v>2415376.89344597</v>
      </c>
      <c r="M65" s="33"/>
      <c r="N65" s="44">
        <v>949660.71173175052</v>
      </c>
      <c r="O65" s="32"/>
      <c r="P65" s="33">
        <v>17758155.223049127</v>
      </c>
      <c r="Q65" s="33"/>
      <c r="R65" s="44">
        <v>17817023.924484659</v>
      </c>
      <c r="S65" s="33"/>
      <c r="T65" s="44">
        <v>68124935.207019567</v>
      </c>
      <c r="U65" s="32"/>
      <c r="V65" s="44">
        <v>109458.73660906201</v>
      </c>
      <c r="W65" s="33"/>
      <c r="X65" s="33">
        <v>274928.78853252949</v>
      </c>
      <c r="Y65" s="32"/>
      <c r="Z65" s="32">
        <f t="shared" si="22"/>
        <v>-6426703.7109084819</v>
      </c>
      <c r="AA65" s="32"/>
      <c r="AB65" s="32">
        <f t="shared" si="23"/>
        <v>-65103822.026076935</v>
      </c>
      <c r="AC65" s="12"/>
      <c r="AD65" s="32"/>
      <c r="AE65" s="32"/>
      <c r="AF65" s="32">
        <f>BA65/100*AF27</f>
        <v>6173734844.1069651</v>
      </c>
      <c r="AG65" s="34">
        <f t="shared" si="19"/>
        <v>-1.7400446024238316E-3</v>
      </c>
      <c r="AH65" s="34"/>
      <c r="AI65" s="34">
        <f t="shared" si="24"/>
        <v>-1.0545289629375757E-2</v>
      </c>
      <c r="AU65" s="31">
        <v>11797830</v>
      </c>
      <c r="AW65" s="31">
        <f t="shared" si="25"/>
        <v>-5.3412880198131993E-3</v>
      </c>
      <c r="AX65" s="46">
        <v>6804.63848350233</v>
      </c>
      <c r="AY65" s="34">
        <f t="shared" si="26"/>
        <v>3.6205819885897161E-3</v>
      </c>
      <c r="AZ65" s="31">
        <f t="shared" si="29"/>
        <v>100.82606835391447</v>
      </c>
      <c r="BA65" s="31">
        <f t="shared" si="21"/>
        <v>107.42489077901909</v>
      </c>
      <c r="BC65" s="34">
        <f>T74/AF74</f>
        <v>9.372900253132966E-3</v>
      </c>
    </row>
    <row r="66" spans="1:55" s="23" customFormat="1">
      <c r="A66" s="31">
        <f t="shared" si="27"/>
        <v>2027</v>
      </c>
      <c r="B66" s="31">
        <f t="shared" si="28"/>
        <v>3</v>
      </c>
      <c r="C66" s="32"/>
      <c r="D66" s="44">
        <v>115578090.6600063</v>
      </c>
      <c r="E66" s="32"/>
      <c r="F66" s="33">
        <v>21007686.10132185</v>
      </c>
      <c r="G66" s="44">
        <v>1991365.4913158501</v>
      </c>
      <c r="H66" s="44">
        <v>10955905.385411734</v>
      </c>
      <c r="I66" s="44">
        <v>61588.62344275997</v>
      </c>
      <c r="J66" s="44">
        <v>338842.43460037239</v>
      </c>
      <c r="K66" s="32"/>
      <c r="L66" s="33">
        <v>2373383.4963241499</v>
      </c>
      <c r="M66" s="33"/>
      <c r="N66" s="44">
        <v>952469.85961233824</v>
      </c>
      <c r="O66" s="32"/>
      <c r="P66" s="33">
        <v>17555706.388562165</v>
      </c>
      <c r="Q66" s="33"/>
      <c r="R66" s="44">
        <v>15155862.618018575</v>
      </c>
      <c r="S66" s="33"/>
      <c r="T66" s="44">
        <v>57949754.304372095</v>
      </c>
      <c r="U66" s="32"/>
      <c r="V66" s="44">
        <v>108658.480125606</v>
      </c>
      <c r="W66" s="33"/>
      <c r="X66" s="33">
        <v>272918.77496643423</v>
      </c>
      <c r="Y66" s="32"/>
      <c r="Z66" s="32">
        <f t="shared" si="22"/>
        <v>-9069018.359114157</v>
      </c>
      <c r="AA66" s="32"/>
      <c r="AB66" s="32">
        <f t="shared" si="23"/>
        <v>-75184042.74419637</v>
      </c>
      <c r="AC66" s="12"/>
      <c r="AD66" s="32"/>
      <c r="AE66" s="32"/>
      <c r="AF66" s="32">
        <f>BA66/100*AF27</f>
        <v>6181760434.5282536</v>
      </c>
      <c r="AG66" s="34">
        <f t="shared" si="19"/>
        <v>1.2999570963027644E-3</v>
      </c>
      <c r="AH66" s="34"/>
      <c r="AI66" s="34">
        <f t="shared" si="24"/>
        <v>-1.2162238174785216E-2</v>
      </c>
      <c r="AT66" s="31"/>
      <c r="AU66" s="31">
        <v>11834098</v>
      </c>
      <c r="AV66" s="31"/>
      <c r="AW66" s="31">
        <f t="shared" si="25"/>
        <v>3.0741246483463485E-3</v>
      </c>
      <c r="AX66" s="46">
        <v>6792.6029135437802</v>
      </c>
      <c r="AY66" s="34">
        <f t="shared" si="26"/>
        <v>-1.7687302547710233E-3</v>
      </c>
      <c r="AZ66" s="31">
        <f t="shared" si="29"/>
        <v>100.64773423634729</v>
      </c>
      <c r="BA66" s="31">
        <f t="shared" si="21"/>
        <v>107.56453852810684</v>
      </c>
      <c r="BB66" s="31"/>
      <c r="BC66" s="26">
        <f>T75/AF75</f>
        <v>1.0996128960861194E-2</v>
      </c>
    </row>
    <row r="67" spans="1:55" s="31" customFormat="1">
      <c r="A67" s="31">
        <f t="shared" si="27"/>
        <v>2027</v>
      </c>
      <c r="B67" s="31">
        <f t="shared" si="28"/>
        <v>4</v>
      </c>
      <c r="C67" s="32"/>
      <c r="D67" s="44">
        <v>115732119.16792379</v>
      </c>
      <c r="E67" s="32"/>
      <c r="F67" s="33">
        <v>21035682.605905961</v>
      </c>
      <c r="G67" s="44">
        <v>2081451.9670577401</v>
      </c>
      <c r="H67" s="44">
        <v>11451534.595136145</v>
      </c>
      <c r="I67" s="44">
        <v>64374.803104880033</v>
      </c>
      <c r="J67" s="44">
        <v>354171.17304545589</v>
      </c>
      <c r="K67" s="32"/>
      <c r="L67" s="33">
        <v>2393564.803417</v>
      </c>
      <c r="M67" s="33"/>
      <c r="N67" s="44">
        <v>956282.32704591751</v>
      </c>
      <c r="O67" s="32"/>
      <c r="P67" s="33">
        <v>17681402.357964668</v>
      </c>
      <c r="Q67" s="33"/>
      <c r="R67" s="44">
        <v>17977906.110812876</v>
      </c>
      <c r="S67" s="33"/>
      <c r="T67" s="44">
        <v>68740082.1903781</v>
      </c>
      <c r="U67" s="32"/>
      <c r="V67" s="44">
        <v>107525.272564461</v>
      </c>
      <c r="W67" s="33"/>
      <c r="X67" s="33">
        <v>270072.4842856435</v>
      </c>
      <c r="Y67" s="32"/>
      <c r="Z67" s="32">
        <f t="shared" si="22"/>
        <v>-6300098.3529915437</v>
      </c>
      <c r="AA67" s="32"/>
      <c r="AB67" s="32">
        <f t="shared" si="23"/>
        <v>-64673439.335510358</v>
      </c>
      <c r="AC67" s="12"/>
      <c r="AD67" s="32"/>
      <c r="AE67" s="32"/>
      <c r="AF67" s="32">
        <f>BA67/100*AF27</f>
        <v>6219301973.4396849</v>
      </c>
      <c r="AG67" s="34">
        <f t="shared" si="19"/>
        <v>6.0729527307048104E-3</v>
      </c>
      <c r="AH67" s="34">
        <f>(AF67-AF63)/AF63</f>
        <v>1.0431316612323844E-2</v>
      </c>
      <c r="AI67" s="34">
        <f t="shared" si="24"/>
        <v>-1.0398826043775726E-2</v>
      </c>
      <c r="AU67" s="31">
        <v>11883325</v>
      </c>
      <c r="AW67" s="31">
        <f t="shared" si="25"/>
        <v>4.1597593665355821E-3</v>
      </c>
      <c r="AX67" s="46">
        <v>6805.54464188771</v>
      </c>
      <c r="AY67" s="34">
        <f t="shared" si="26"/>
        <v>1.905267908142433E-3</v>
      </c>
      <c r="AZ67" s="31">
        <f t="shared" si="29"/>
        <v>100.83949513441505</v>
      </c>
      <c r="BA67" s="31">
        <f t="shared" si="21"/>
        <v>108.2177728860881</v>
      </c>
      <c r="BC67" s="34">
        <f>T76/AF76</f>
        <v>9.3878699958314105E-3</v>
      </c>
    </row>
    <row r="68" spans="1:55" s="31" customFormat="1">
      <c r="A68" s="23">
        <f t="shared" si="27"/>
        <v>2028</v>
      </c>
      <c r="B68" s="23">
        <f t="shared" si="28"/>
        <v>1</v>
      </c>
      <c r="C68" s="24"/>
      <c r="D68" s="41">
        <v>115692798.92987655</v>
      </c>
      <c r="E68" s="24"/>
      <c r="F68" s="25">
        <v>21028535.687198371</v>
      </c>
      <c r="G68" s="41">
        <v>2161238.2064789301</v>
      </c>
      <c r="H68" s="41">
        <v>11890494.943685099</v>
      </c>
      <c r="I68" s="41">
        <v>66842.4187570801</v>
      </c>
      <c r="J68" s="41">
        <v>367747.26629953797</v>
      </c>
      <c r="K68" s="24"/>
      <c r="L68" s="52">
        <v>2888934.1070663398</v>
      </c>
      <c r="M68" s="25"/>
      <c r="N68" s="41">
        <v>957126.52511441708</v>
      </c>
      <c r="O68" s="24"/>
      <c r="P68" s="52">
        <v>20256520.558181874</v>
      </c>
      <c r="Q68" s="25"/>
      <c r="R68" s="41">
        <v>15201153.34932664</v>
      </c>
      <c r="S68" s="25"/>
      <c r="T68" s="41">
        <v>58122927.340953156</v>
      </c>
      <c r="U68" s="24"/>
      <c r="V68" s="41">
        <v>110342.58666165599</v>
      </c>
      <c r="W68" s="25"/>
      <c r="X68" s="52">
        <v>277148.7650436046</v>
      </c>
      <c r="Y68" s="24"/>
      <c r="Z68" s="24">
        <f t="shared" si="22"/>
        <v>-9563100.3833908327</v>
      </c>
      <c r="AA68" s="24"/>
      <c r="AB68" s="24">
        <f t="shared" si="23"/>
        <v>-77826392.147105277</v>
      </c>
      <c r="AC68" s="12"/>
      <c r="AD68" s="24"/>
      <c r="AE68" s="24"/>
      <c r="AF68" s="24">
        <f>BA68/100*AF27</f>
        <v>6211879984.5634499</v>
      </c>
      <c r="AG68" s="26">
        <f t="shared" si="19"/>
        <v>-1.1933797245947456E-3</v>
      </c>
      <c r="AH68" s="26"/>
      <c r="AI68" s="26">
        <f t="shared" si="24"/>
        <v>-1.2528637439954445E-2</v>
      </c>
      <c r="AT68" s="23"/>
      <c r="AU68" s="23">
        <v>11913399</v>
      </c>
      <c r="AV68" s="23"/>
      <c r="AW68" s="23">
        <f t="shared" si="25"/>
        <v>2.5307731632350375E-3</v>
      </c>
      <c r="AX68" s="43">
        <v>6780.2637334011097</v>
      </c>
      <c r="AY68" s="26">
        <f t="shared" si="26"/>
        <v>-3.7147516939346585E-3</v>
      </c>
      <c r="AZ68" s="23">
        <f t="shared" si="29"/>
        <v>100.46490144904897</v>
      </c>
      <c r="BA68" s="23">
        <f t="shared" si="21"/>
        <v>108.08862799008506</v>
      </c>
      <c r="BB68" s="23"/>
      <c r="BC68" s="34">
        <f>T77/AF77</f>
        <v>1.1032609817315272E-2</v>
      </c>
    </row>
    <row r="69" spans="1:55" s="31" customFormat="1">
      <c r="A69" s="31">
        <f t="shared" si="27"/>
        <v>2028</v>
      </c>
      <c r="B69" s="31">
        <f t="shared" si="28"/>
        <v>2</v>
      </c>
      <c r="C69" s="32"/>
      <c r="D69" s="44">
        <v>116340030.32913962</v>
      </c>
      <c r="E69" s="32"/>
      <c r="F69" s="33">
        <v>21146177.65543814</v>
      </c>
      <c r="G69" s="44">
        <v>2208180.3918587598</v>
      </c>
      <c r="H69" s="44">
        <v>12148756.997461094</v>
      </c>
      <c r="I69" s="44">
        <v>68294.238923460245</v>
      </c>
      <c r="J69" s="44">
        <v>375734.75249876064</v>
      </c>
      <c r="K69" s="32"/>
      <c r="L69" s="33">
        <v>2418961.4648239501</v>
      </c>
      <c r="M69" s="33"/>
      <c r="N69" s="44">
        <v>964759.10646763816</v>
      </c>
      <c r="O69" s="32"/>
      <c r="P69" s="33">
        <v>17859822.494060017</v>
      </c>
      <c r="Q69" s="33"/>
      <c r="R69" s="44">
        <v>17940023.861519929</v>
      </c>
      <c r="S69" s="33"/>
      <c r="T69" s="44">
        <v>68595236.126887575</v>
      </c>
      <c r="U69" s="32"/>
      <c r="V69" s="44">
        <v>112199.225076958</v>
      </c>
      <c r="W69" s="33"/>
      <c r="X69" s="33">
        <v>281812.10545913503</v>
      </c>
      <c r="Y69" s="32"/>
      <c r="Z69" s="32">
        <f t="shared" si="22"/>
        <v>-6477675.1401328407</v>
      </c>
      <c r="AA69" s="32"/>
      <c r="AB69" s="32">
        <f t="shared" si="23"/>
        <v>-65604616.696312062</v>
      </c>
      <c r="AC69" s="12"/>
      <c r="AD69" s="32"/>
      <c r="AE69" s="32"/>
      <c r="AF69" s="32">
        <f>BA69/100*AF27</f>
        <v>6244409929.7879972</v>
      </c>
      <c r="AG69" s="34">
        <f t="shared" si="19"/>
        <v>5.2367311193043733E-3</v>
      </c>
      <c r="AH69" s="34"/>
      <c r="AI69" s="34">
        <f t="shared" si="24"/>
        <v>-1.0506135477005654E-2</v>
      </c>
      <c r="AU69" s="31">
        <v>11959426</v>
      </c>
      <c r="AW69" s="31">
        <f t="shared" si="25"/>
        <v>3.863464994331173E-3</v>
      </c>
      <c r="AX69" s="46">
        <v>6789.5390052166003</v>
      </c>
      <c r="AY69" s="34">
        <f t="shared" si="26"/>
        <v>1.3679809783502352E-3</v>
      </c>
      <c r="AZ69" s="31">
        <f t="shared" si="29"/>
        <v>100.60233552322309</v>
      </c>
      <c r="BA69" s="31">
        <f t="shared" si="21"/>
        <v>108.65465907192363</v>
      </c>
      <c r="BC69" s="34">
        <f>T78/AF78</f>
        <v>9.3747609325779274E-3</v>
      </c>
    </row>
    <row r="70" spans="1:55" s="23" customFormat="1">
      <c r="A70" s="31">
        <f t="shared" si="27"/>
        <v>2028</v>
      </c>
      <c r="B70" s="31">
        <f t="shared" si="28"/>
        <v>3</v>
      </c>
      <c r="C70" s="32"/>
      <c r="D70" s="44">
        <v>116599083.33431821</v>
      </c>
      <c r="E70" s="32"/>
      <c r="F70" s="33">
        <v>21193263.605598062</v>
      </c>
      <c r="G70" s="44">
        <v>2283755.20460694</v>
      </c>
      <c r="H70" s="44">
        <v>12564547.319026902</v>
      </c>
      <c r="I70" s="44">
        <v>70631.604266199749</v>
      </c>
      <c r="J70" s="44">
        <v>388594.24698024493</v>
      </c>
      <c r="K70" s="32"/>
      <c r="L70" s="33">
        <v>2397339.2539153998</v>
      </c>
      <c r="M70" s="33"/>
      <c r="N70" s="44">
        <v>969570.45398139954</v>
      </c>
      <c r="O70" s="32"/>
      <c r="P70" s="33">
        <v>17774095.35331158</v>
      </c>
      <c r="Q70" s="33"/>
      <c r="R70" s="44">
        <v>15201511.342574911</v>
      </c>
      <c r="S70" s="33"/>
      <c r="T70" s="44">
        <v>58124296.159165807</v>
      </c>
      <c r="U70" s="32"/>
      <c r="V70" s="44">
        <v>109480.79135041199</v>
      </c>
      <c r="W70" s="33"/>
      <c r="X70" s="33">
        <v>274984.18368424225</v>
      </c>
      <c r="Y70" s="32"/>
      <c r="Z70" s="32">
        <f t="shared" si="22"/>
        <v>-9249181.1795695387</v>
      </c>
      <c r="AA70" s="32"/>
      <c r="AB70" s="32">
        <f t="shared" si="23"/>
        <v>-76248882.528463975</v>
      </c>
      <c r="AC70" s="12"/>
      <c r="AD70" s="32"/>
      <c r="AE70" s="32"/>
      <c r="AF70" s="32">
        <f>BA70/100*AF27</f>
        <v>6217280316.2515688</v>
      </c>
      <c r="AG70" s="34">
        <f t="shared" si="19"/>
        <v>-4.3446240463827978E-3</v>
      </c>
      <c r="AH70" s="34"/>
      <c r="AI70" s="34">
        <f t="shared" si="24"/>
        <v>-1.2264025208764405E-2</v>
      </c>
      <c r="AT70" s="31"/>
      <c r="AU70" s="31">
        <v>11874974</v>
      </c>
      <c r="AV70" s="31"/>
      <c r="AW70" s="31">
        <f t="shared" si="25"/>
        <v>-7.061542920203695E-3</v>
      </c>
      <c r="AX70" s="46">
        <v>6808.1168199203103</v>
      </c>
      <c r="AY70" s="34">
        <f t="shared" si="26"/>
        <v>2.7362409567771896E-3</v>
      </c>
      <c r="AZ70" s="31">
        <f t="shared" si="29"/>
        <v>100.87760775402919</v>
      </c>
      <c r="BA70" s="31">
        <f t="shared" si="21"/>
        <v>108.18259542736824</v>
      </c>
      <c r="BB70" s="31"/>
      <c r="BC70" s="26">
        <f>T79/AF79</f>
        <v>1.1061436135278621E-2</v>
      </c>
    </row>
    <row r="71" spans="1:55" s="31" customFormat="1">
      <c r="A71" s="31">
        <f t="shared" si="27"/>
        <v>2028</v>
      </c>
      <c r="B71" s="31">
        <f t="shared" si="28"/>
        <v>4</v>
      </c>
      <c r="C71" s="32"/>
      <c r="D71" s="44">
        <v>116502111.8127066</v>
      </c>
      <c r="E71" s="32"/>
      <c r="F71" s="33">
        <v>21175637.883671433</v>
      </c>
      <c r="G71" s="44">
        <v>2363815.4404622698</v>
      </c>
      <c r="H71" s="44">
        <v>13005015.115114475</v>
      </c>
      <c r="I71" s="44">
        <v>73107.694034920074</v>
      </c>
      <c r="J71" s="44">
        <v>402216.96232315293</v>
      </c>
      <c r="K71" s="32"/>
      <c r="L71" s="33">
        <v>2412691.3274239199</v>
      </c>
      <c r="M71" s="33"/>
      <c r="N71" s="44">
        <v>969962.89943607897</v>
      </c>
      <c r="O71" s="32"/>
      <c r="P71" s="33">
        <v>17855916.454829495</v>
      </c>
      <c r="Q71" s="33"/>
      <c r="R71" s="44">
        <v>17949408.899740115</v>
      </c>
      <c r="S71" s="33"/>
      <c r="T71" s="44">
        <v>68631120.633939669</v>
      </c>
      <c r="U71" s="32"/>
      <c r="V71" s="44">
        <v>109461.419145262</v>
      </c>
      <c r="W71" s="33"/>
      <c r="X71" s="33">
        <v>274935.52629006724</v>
      </c>
      <c r="Y71" s="32"/>
      <c r="Z71" s="32">
        <f t="shared" si="22"/>
        <v>-6499421.7916460522</v>
      </c>
      <c r="AA71" s="32"/>
      <c r="AB71" s="32">
        <f t="shared" si="23"/>
        <v>-65726907.633596435</v>
      </c>
      <c r="AC71" s="12"/>
      <c r="AD71" s="32"/>
      <c r="AE71" s="32"/>
      <c r="AF71" s="32">
        <f>BA71/100*AF27</f>
        <v>6223189673.5650902</v>
      </c>
      <c r="AG71" s="34">
        <f t="shared" si="19"/>
        <v>9.5047303852050988E-4</v>
      </c>
      <c r="AH71" s="34">
        <f>(AF71-AF67)/AF67</f>
        <v>6.2510232531049728E-4</v>
      </c>
      <c r="AI71" s="34">
        <f t="shared" si="24"/>
        <v>-1.0561610858944517E-2</v>
      </c>
      <c r="AU71" s="31">
        <v>11896493</v>
      </c>
      <c r="AW71" s="31">
        <f t="shared" si="25"/>
        <v>1.8121302834010415E-3</v>
      </c>
      <c r="AX71" s="46">
        <v>6802.26116794271</v>
      </c>
      <c r="AY71" s="34">
        <f t="shared" si="26"/>
        <v>-8.6009863409905278E-4</v>
      </c>
      <c r="AZ71" s="31">
        <f t="shared" si="29"/>
        <v>100.79084306138876</v>
      </c>
      <c r="BA71" s="31">
        <f t="shared" si="21"/>
        <v>108.28542006755913</v>
      </c>
      <c r="BC71" s="34">
        <f>T80/AF80</f>
        <v>9.4420230879087436E-3</v>
      </c>
    </row>
    <row r="72" spans="1:55" s="31" customFormat="1">
      <c r="A72" s="23">
        <f t="shared" si="27"/>
        <v>2029</v>
      </c>
      <c r="B72" s="23">
        <f t="shared" si="28"/>
        <v>1</v>
      </c>
      <c r="C72" s="24"/>
      <c r="D72" s="41">
        <v>116788678.47835268</v>
      </c>
      <c r="E72" s="24"/>
      <c r="F72" s="25">
        <v>21227724.767306708</v>
      </c>
      <c r="G72" s="41">
        <v>2444294.2819808898</v>
      </c>
      <c r="H72" s="41">
        <v>13447785.956052834</v>
      </c>
      <c r="I72" s="41">
        <v>75596.730370540172</v>
      </c>
      <c r="J72" s="41">
        <v>415910.90585728869</v>
      </c>
      <c r="K72" s="24"/>
      <c r="L72" s="52">
        <v>2947905.2848277902</v>
      </c>
      <c r="M72" s="25"/>
      <c r="N72" s="41">
        <v>974279.20283416286</v>
      </c>
      <c r="O72" s="24"/>
      <c r="P72" s="52">
        <v>20656891.251879156</v>
      </c>
      <c r="Q72" s="25"/>
      <c r="R72" s="41">
        <v>15355617.703034529</v>
      </c>
      <c r="S72" s="25"/>
      <c r="T72" s="41">
        <v>58713535.185043402</v>
      </c>
      <c r="U72" s="24"/>
      <c r="V72" s="41">
        <v>109260.76505038601</v>
      </c>
      <c r="W72" s="25"/>
      <c r="X72" s="52">
        <v>274431.54105391947</v>
      </c>
      <c r="Y72" s="24"/>
      <c r="Z72" s="24">
        <f t="shared" si="22"/>
        <v>-9685030.7868837453</v>
      </c>
      <c r="AA72" s="24"/>
      <c r="AB72" s="24">
        <f t="shared" si="23"/>
        <v>-78732034.545188427</v>
      </c>
      <c r="AC72" s="12"/>
      <c r="AD72" s="24"/>
      <c r="AE72" s="24"/>
      <c r="AF72" s="24">
        <f>BA72/100*AF27</f>
        <v>6248097377.100399</v>
      </c>
      <c r="AG72" s="26">
        <f t="shared" si="19"/>
        <v>4.0024014760649124E-3</v>
      </c>
      <c r="AH72" s="26"/>
      <c r="AI72" s="26">
        <f t="shared" si="24"/>
        <v>-1.2600961507697595E-2</v>
      </c>
      <c r="AT72" s="23"/>
      <c r="AU72" s="23">
        <v>11935469</v>
      </c>
      <c r="AV72" s="23"/>
      <c r="AW72" s="23">
        <f t="shared" si="25"/>
        <v>3.2762596506382175E-3</v>
      </c>
      <c r="AX72" s="43">
        <v>6807.1844443523796</v>
      </c>
      <c r="AY72" s="26">
        <f t="shared" si="26"/>
        <v>7.237705651279196E-4</v>
      </c>
      <c r="AZ72" s="23">
        <f t="shared" si="29"/>
        <v>100.86379250683102</v>
      </c>
      <c r="BA72" s="23">
        <f t="shared" si="21"/>
        <v>108.71882179267384</v>
      </c>
      <c r="BB72" s="23"/>
      <c r="BC72" s="34">
        <f>T81/AF81</f>
        <v>1.1019851822190662E-2</v>
      </c>
    </row>
    <row r="73" spans="1:55" s="31" customFormat="1">
      <c r="A73" s="31">
        <f t="shared" si="27"/>
        <v>2029</v>
      </c>
      <c r="B73" s="31">
        <f t="shared" si="28"/>
        <v>2</v>
      </c>
      <c r="C73" s="32"/>
      <c r="D73" s="44">
        <v>116929025.04371114</v>
      </c>
      <c r="E73" s="32"/>
      <c r="F73" s="33">
        <v>21253234.416874483</v>
      </c>
      <c r="G73" s="44">
        <v>2530582.8627050198</v>
      </c>
      <c r="H73" s="44">
        <v>13922520.267949717</v>
      </c>
      <c r="I73" s="44">
        <v>78265.449362010229</v>
      </c>
      <c r="J73" s="44">
        <v>430593.41034895653</v>
      </c>
      <c r="K73" s="32"/>
      <c r="L73" s="33">
        <v>2372830.0677943998</v>
      </c>
      <c r="M73" s="33"/>
      <c r="N73" s="44">
        <v>977567.59689888358</v>
      </c>
      <c r="O73" s="32"/>
      <c r="P73" s="33">
        <v>17690914.990811314</v>
      </c>
      <c r="Q73" s="33"/>
      <c r="R73" s="44">
        <v>18032275.318576247</v>
      </c>
      <c r="S73" s="33"/>
      <c r="T73" s="44">
        <v>68947967.568533018</v>
      </c>
      <c r="U73" s="32"/>
      <c r="V73" s="44">
        <v>114826.955775222</v>
      </c>
      <c r="W73" s="33"/>
      <c r="X73" s="33">
        <v>288412.20737739204</v>
      </c>
      <c r="Y73" s="32"/>
      <c r="Z73" s="32">
        <f t="shared" si="22"/>
        <v>-6456529.807216296</v>
      </c>
      <c r="AA73" s="32"/>
      <c r="AB73" s="32">
        <f t="shared" si="23"/>
        <v>-65671972.465989441</v>
      </c>
      <c r="AC73" s="12"/>
      <c r="AD73" s="32"/>
      <c r="AE73" s="32"/>
      <c r="AF73" s="32">
        <f>BA73/100*AF27</f>
        <v>6264878509.643486</v>
      </c>
      <c r="AG73" s="34">
        <f t="shared" si="19"/>
        <v>2.6857988168671517E-3</v>
      </c>
      <c r="AH73" s="34"/>
      <c r="AI73" s="34">
        <f t="shared" si="24"/>
        <v>-1.0482561212464218E-2</v>
      </c>
      <c r="AU73" s="31">
        <v>11962279</v>
      </c>
      <c r="AW73" s="31">
        <f t="shared" si="25"/>
        <v>2.2462460419443928E-3</v>
      </c>
      <c r="AX73" s="46">
        <v>6810.1698551970103</v>
      </c>
      <c r="AY73" s="34">
        <f t="shared" si="26"/>
        <v>4.3856764408779048E-4</v>
      </c>
      <c r="AZ73" s="31">
        <f t="shared" si="29"/>
        <v>100.90802810268451</v>
      </c>
      <c r="BA73" s="31">
        <f t="shared" si="21"/>
        <v>109.01081867561577</v>
      </c>
      <c r="BC73" s="34">
        <f>T82/AF82</f>
        <v>9.393481839543312E-3</v>
      </c>
    </row>
    <row r="74" spans="1:55" s="23" customFormat="1">
      <c r="A74" s="31">
        <f t="shared" si="27"/>
        <v>2029</v>
      </c>
      <c r="B74" s="31">
        <f t="shared" si="28"/>
        <v>3</v>
      </c>
      <c r="C74" s="32"/>
      <c r="D74" s="44">
        <v>116985673.55800048</v>
      </c>
      <c r="E74" s="32"/>
      <c r="F74" s="33">
        <v>21263530.954907779</v>
      </c>
      <c r="G74" s="44">
        <v>2595464.2035094202</v>
      </c>
      <c r="H74" s="44">
        <v>14279478.261965152</v>
      </c>
      <c r="I74" s="44">
        <v>80272.088768329937</v>
      </c>
      <c r="J74" s="44">
        <v>441633.34830818599</v>
      </c>
      <c r="K74" s="32"/>
      <c r="L74" s="33">
        <v>2327043.8663565302</v>
      </c>
      <c r="M74" s="33"/>
      <c r="N74" s="44">
        <v>978885.49942917004</v>
      </c>
      <c r="O74" s="32"/>
      <c r="P74" s="33">
        <v>17460580.884769291</v>
      </c>
      <c r="Q74" s="33"/>
      <c r="R74" s="44">
        <v>15306317.522418415</v>
      </c>
      <c r="S74" s="33"/>
      <c r="T74" s="44">
        <v>58525031.671527222</v>
      </c>
      <c r="U74" s="32"/>
      <c r="V74" s="44">
        <v>112130.861671836</v>
      </c>
      <c r="W74" s="33"/>
      <c r="X74" s="33">
        <v>281640.39629518514</v>
      </c>
      <c r="Y74" s="32"/>
      <c r="Z74" s="32">
        <f t="shared" si="22"/>
        <v>-9151011.9366032295</v>
      </c>
      <c r="AA74" s="32"/>
      <c r="AB74" s="32">
        <f t="shared" si="23"/>
        <v>-75921222.771242544</v>
      </c>
      <c r="AC74" s="12"/>
      <c r="AD74" s="32"/>
      <c r="AE74" s="32"/>
      <c r="AF74" s="32">
        <f>BA74/100*AF27</f>
        <v>6244068547.7224369</v>
      </c>
      <c r="AG74" s="34">
        <f t="shared" si="19"/>
        <v>-3.3216864283986485E-3</v>
      </c>
      <c r="AH74" s="34"/>
      <c r="AI74" s="34">
        <f t="shared" si="24"/>
        <v>-1.2158934866103494E-2</v>
      </c>
      <c r="AT74" s="31"/>
      <c r="AU74" s="31">
        <v>11890416</v>
      </c>
      <c r="AV74" s="31"/>
      <c r="AW74" s="31">
        <f t="shared" si="25"/>
        <v>-6.00746730618806E-3</v>
      </c>
      <c r="AX74" s="46">
        <v>6828.5710235860897</v>
      </c>
      <c r="AY74" s="34">
        <f t="shared" si="26"/>
        <v>2.7020131333489487E-3</v>
      </c>
      <c r="AZ74" s="31">
        <f t="shared" si="29"/>
        <v>101.18068291987832</v>
      </c>
      <c r="BA74" s="31">
        <f t="shared" si="21"/>
        <v>108.64871891867236</v>
      </c>
      <c r="BB74" s="31"/>
      <c r="BC74" s="26">
        <f>T83/AF83</f>
        <v>1.1083148175456432E-2</v>
      </c>
    </row>
    <row r="75" spans="1:55" s="31" customFormat="1">
      <c r="A75" s="31">
        <f t="shared" si="27"/>
        <v>2029</v>
      </c>
      <c r="B75" s="31">
        <f t="shared" si="28"/>
        <v>4</v>
      </c>
      <c r="C75" s="32"/>
      <c r="D75" s="44">
        <v>116895903.21086007</v>
      </c>
      <c r="E75" s="32"/>
      <c r="F75" s="33">
        <v>21247214.131683212</v>
      </c>
      <c r="G75" s="44">
        <v>2671381.5118002901</v>
      </c>
      <c r="H75" s="44">
        <v>14697152.892954316</v>
      </c>
      <c r="I75" s="44">
        <v>82620.046756709926</v>
      </c>
      <c r="J75" s="44">
        <v>454551.12040064856</v>
      </c>
      <c r="K75" s="32"/>
      <c r="L75" s="33">
        <v>2332977.3408223898</v>
      </c>
      <c r="M75" s="33"/>
      <c r="N75" s="44">
        <v>980444.56136648729</v>
      </c>
      <c r="O75" s="32"/>
      <c r="P75" s="33">
        <v>17499947.210760668</v>
      </c>
      <c r="Q75" s="33"/>
      <c r="R75" s="44">
        <v>17951788.090216294</v>
      </c>
      <c r="S75" s="33"/>
      <c r="T75" s="44">
        <v>68640217.674933821</v>
      </c>
      <c r="U75" s="32"/>
      <c r="V75" s="44">
        <v>115549.585959006</v>
      </c>
      <c r="W75" s="33"/>
      <c r="X75" s="33">
        <v>290227.24605899438</v>
      </c>
      <c r="Y75" s="32"/>
      <c r="Z75" s="32">
        <f t="shared" si="22"/>
        <v>-6493298.3576967884</v>
      </c>
      <c r="AA75" s="32"/>
      <c r="AB75" s="32">
        <f t="shared" si="23"/>
        <v>-65755632.746686921</v>
      </c>
      <c r="AC75" s="12"/>
      <c r="AD75" s="32"/>
      <c r="AE75" s="32"/>
      <c r="AF75" s="32">
        <f>BA75/100*AF27</f>
        <v>6242216503.5756426</v>
      </c>
      <c r="AG75" s="34">
        <f t="shared" si="19"/>
        <v>-2.966085546049721E-4</v>
      </c>
      <c r="AH75" s="34">
        <f>(AF75-AF71)/AF71</f>
        <v>3.057408018813039E-3</v>
      </c>
      <c r="AI75" s="34">
        <f t="shared" si="24"/>
        <v>-1.0534019880441671E-2</v>
      </c>
      <c r="AU75" s="31">
        <v>11935994</v>
      </c>
      <c r="AW75" s="31">
        <f t="shared" si="25"/>
        <v>3.83317118593664E-3</v>
      </c>
      <c r="AX75" s="46">
        <v>6800.4782138647897</v>
      </c>
      <c r="AY75" s="34">
        <f t="shared" si="26"/>
        <v>-4.1140100358137291E-3</v>
      </c>
      <c r="AZ75" s="31">
        <f t="shared" si="29"/>
        <v>100.76442457491547</v>
      </c>
      <c r="BA75" s="31">
        <f t="shared" si="21"/>
        <v>108.61649277919422</v>
      </c>
      <c r="BC75" s="34">
        <f>T84/AF84</f>
        <v>9.4455077261614943E-3</v>
      </c>
    </row>
    <row r="76" spans="1:55" s="31" customFormat="1">
      <c r="A76" s="23">
        <f t="shared" si="27"/>
        <v>2030</v>
      </c>
      <c r="B76" s="23">
        <f t="shared" si="28"/>
        <v>1</v>
      </c>
      <c r="C76" s="24"/>
      <c r="D76" s="41">
        <v>116800129.64265151</v>
      </c>
      <c r="E76" s="24"/>
      <c r="F76" s="25">
        <v>21229806.151968028</v>
      </c>
      <c r="G76" s="41">
        <v>2768944.5383887701</v>
      </c>
      <c r="H76" s="41">
        <v>15233915.879497534</v>
      </c>
      <c r="I76" s="41">
        <v>85637.45995015977</v>
      </c>
      <c r="J76" s="41">
        <v>471152.0375101869</v>
      </c>
      <c r="K76" s="24"/>
      <c r="L76" s="52">
        <v>2813898.7027688702</v>
      </c>
      <c r="M76" s="25"/>
      <c r="N76" s="41">
        <v>981699.86374564096</v>
      </c>
      <c r="O76" s="24"/>
      <c r="P76" s="52">
        <v>20002356.747420948</v>
      </c>
      <c r="Q76" s="25"/>
      <c r="R76" s="41">
        <v>15375747.500368174</v>
      </c>
      <c r="S76" s="25"/>
      <c r="T76" s="41">
        <v>58790503.209832348</v>
      </c>
      <c r="U76" s="24"/>
      <c r="V76" s="41">
        <v>114538.68079732401</v>
      </c>
      <c r="W76" s="25"/>
      <c r="X76" s="52">
        <v>287688.14374489459</v>
      </c>
      <c r="Y76" s="24"/>
      <c r="Z76" s="24">
        <f t="shared" si="22"/>
        <v>-9535118.5373170413</v>
      </c>
      <c r="AA76" s="24"/>
      <c r="AB76" s="24">
        <f t="shared" si="23"/>
        <v>-78011983.18024011</v>
      </c>
      <c r="AC76" s="12"/>
      <c r="AD76" s="24"/>
      <c r="AE76" s="24"/>
      <c r="AF76" s="24">
        <f>BA76/100*AF27</f>
        <v>6262390002.8374577</v>
      </c>
      <c r="AG76" s="26">
        <f t="shared" si="19"/>
        <v>3.2317846153300457E-3</v>
      </c>
      <c r="AH76" s="26"/>
      <c r="AI76" s="26">
        <f t="shared" si="24"/>
        <v>-1.2457222106079831E-2</v>
      </c>
      <c r="AT76" s="23"/>
      <c r="AU76" s="23">
        <v>11882083</v>
      </c>
      <c r="AV76" s="23"/>
      <c r="AW76" s="23">
        <f t="shared" si="25"/>
        <v>-4.5166745224570317E-3</v>
      </c>
      <c r="AX76" s="43">
        <v>6853.4105194182403</v>
      </c>
      <c r="AY76" s="26">
        <f t="shared" si="26"/>
        <v>7.7836151942274213E-3</v>
      </c>
      <c r="AZ76" s="23">
        <f t="shared" si="29"/>
        <v>101.54873608107437</v>
      </c>
      <c r="BA76" s="23">
        <f t="shared" si="21"/>
        <v>108.96751788952912</v>
      </c>
      <c r="BB76" s="23"/>
      <c r="BC76" s="34">
        <f>T85/AF85</f>
        <v>1.1100315678892492E-2</v>
      </c>
    </row>
    <row r="77" spans="1:55" s="31" customFormat="1">
      <c r="A77" s="31">
        <f t="shared" si="27"/>
        <v>2030</v>
      </c>
      <c r="B77" s="31">
        <f t="shared" si="28"/>
        <v>2</v>
      </c>
      <c r="C77" s="32"/>
      <c r="D77" s="44">
        <v>116791292.70935726</v>
      </c>
      <c r="E77" s="32"/>
      <c r="F77" s="33">
        <v>21228199.93473703</v>
      </c>
      <c r="G77" s="44">
        <v>2853429.3092547702</v>
      </c>
      <c r="H77" s="44">
        <v>15698726.161764937</v>
      </c>
      <c r="I77" s="44">
        <v>88250.391007879749</v>
      </c>
      <c r="J77" s="44">
        <v>485527.61325046339</v>
      </c>
      <c r="K77" s="32"/>
      <c r="L77" s="33">
        <v>2307354.0786694698</v>
      </c>
      <c r="M77" s="33"/>
      <c r="N77" s="44">
        <v>983319.06721222028</v>
      </c>
      <c r="O77" s="32"/>
      <c r="P77" s="33">
        <v>17382802.664688185</v>
      </c>
      <c r="Q77" s="33"/>
      <c r="R77" s="44">
        <v>18170040.663781382</v>
      </c>
      <c r="S77" s="33"/>
      <c r="T77" s="44">
        <v>69474725.306281522</v>
      </c>
      <c r="U77" s="32"/>
      <c r="V77" s="44">
        <v>113801.898498453</v>
      </c>
      <c r="W77" s="33"/>
      <c r="X77" s="33">
        <v>285837.55903036165</v>
      </c>
      <c r="Y77" s="32"/>
      <c r="Z77" s="32">
        <f t="shared" si="22"/>
        <v>-6235030.5183388852</v>
      </c>
      <c r="AA77" s="32"/>
      <c r="AB77" s="32">
        <f t="shared" si="23"/>
        <v>-64699370.067763925</v>
      </c>
      <c r="AC77" s="12"/>
      <c r="AD77" s="32"/>
      <c r="AE77" s="32"/>
      <c r="AF77" s="32">
        <f>BA77/100*AF27</f>
        <v>6297215840.7382011</v>
      </c>
      <c r="AG77" s="34">
        <f t="shared" si="19"/>
        <v>5.561109717689903E-3</v>
      </c>
      <c r="AH77" s="34"/>
      <c r="AI77" s="34">
        <f t="shared" si="24"/>
        <v>-1.0274281794377789E-2</v>
      </c>
      <c r="AU77" s="31">
        <v>11955578</v>
      </c>
      <c r="AW77" s="31">
        <f t="shared" si="25"/>
        <v>6.1853632902581137E-3</v>
      </c>
      <c r="AX77" s="46">
        <v>6849.1585533719099</v>
      </c>
      <c r="AY77" s="34">
        <f t="shared" si="26"/>
        <v>-6.2041607376108474E-4</v>
      </c>
      <c r="AZ77" s="31">
        <f t="shared" si="29"/>
        <v>101.48573361293955</v>
      </c>
      <c r="BA77" s="31">
        <f t="shared" si="21"/>
        <v>109.57349821217711</v>
      </c>
      <c r="BC77" s="34">
        <f>T86/AF86</f>
        <v>9.4175407703919172E-3</v>
      </c>
    </row>
    <row r="78" spans="1:55" s="23" customFormat="1">
      <c r="A78" s="31">
        <f t="shared" si="27"/>
        <v>2030</v>
      </c>
      <c r="B78" s="31">
        <f t="shared" si="28"/>
        <v>3</v>
      </c>
      <c r="C78" s="32"/>
      <c r="D78" s="44">
        <v>116774394.76653095</v>
      </c>
      <c r="E78" s="32"/>
      <c r="F78" s="33">
        <v>21225128.533603597</v>
      </c>
      <c r="G78" s="44">
        <v>2928549.9982834002</v>
      </c>
      <c r="H78" s="44">
        <v>16112018.02861394</v>
      </c>
      <c r="I78" s="44">
        <v>90573.711287109647</v>
      </c>
      <c r="J78" s="44">
        <v>498309.83593648154</v>
      </c>
      <c r="K78" s="32"/>
      <c r="L78" s="33">
        <v>2297652.5907621798</v>
      </c>
      <c r="M78" s="33"/>
      <c r="N78" s="44">
        <v>985127.03019119427</v>
      </c>
      <c r="O78" s="32"/>
      <c r="P78" s="33">
        <v>17342408.476693321</v>
      </c>
      <c r="Q78" s="33"/>
      <c r="R78" s="44">
        <v>15420302.965056784</v>
      </c>
      <c r="S78" s="33"/>
      <c r="T78" s="44">
        <v>58960864.890767112</v>
      </c>
      <c r="U78" s="32"/>
      <c r="V78" s="44">
        <v>112626.798788737</v>
      </c>
      <c r="W78" s="33"/>
      <c r="X78" s="33">
        <v>282886.04735020216</v>
      </c>
      <c r="Y78" s="32"/>
      <c r="Z78" s="32">
        <f t="shared" si="22"/>
        <v>-8974978.3907114491</v>
      </c>
      <c r="AA78" s="32"/>
      <c r="AB78" s="32">
        <f t="shared" si="23"/>
        <v>-75155938.352457151</v>
      </c>
      <c r="AC78" s="12"/>
      <c r="AD78" s="32"/>
      <c r="AE78" s="32"/>
      <c r="AF78" s="32">
        <f>BA78/100*AF27</f>
        <v>6289319302.6260672</v>
      </c>
      <c r="AG78" s="34">
        <f t="shared" si="19"/>
        <v>-1.253972916260767E-3</v>
      </c>
      <c r="AH78" s="34"/>
      <c r="AI78" s="34">
        <f t="shared" si="24"/>
        <v>-1.1949773057487517E-2</v>
      </c>
      <c r="AT78" s="31"/>
      <c r="AU78" s="31">
        <v>11945658</v>
      </c>
      <c r="AV78" s="31"/>
      <c r="AW78" s="31">
        <f t="shared" si="25"/>
        <v>-8.2973821926468128E-4</v>
      </c>
      <c r="AX78" s="46">
        <v>6846.2504897367999</v>
      </c>
      <c r="AY78" s="34">
        <f t="shared" si="26"/>
        <v>-4.2458699305162706E-4</v>
      </c>
      <c r="AZ78" s="31">
        <f t="shared" si="29"/>
        <v>101.4426440904672</v>
      </c>
      <c r="BA78" s="31">
        <f t="shared" si="21"/>
        <v>109.43609601307911</v>
      </c>
      <c r="BB78" s="31"/>
      <c r="BC78" s="26">
        <f>T87/AF87</f>
        <v>1.1038659594791569E-2</v>
      </c>
    </row>
    <row r="79" spans="1:55" s="31" customFormat="1">
      <c r="A79" s="31">
        <f t="shared" si="27"/>
        <v>2030</v>
      </c>
      <c r="B79" s="31">
        <f t="shared" si="28"/>
        <v>4</v>
      </c>
      <c r="C79" s="32"/>
      <c r="D79" s="44">
        <v>116768861.20741516</v>
      </c>
      <c r="E79" s="32"/>
      <c r="F79" s="33">
        <v>21224122.743732318</v>
      </c>
      <c r="G79" s="44">
        <v>3013722.2972387802</v>
      </c>
      <c r="H79" s="44">
        <v>16580610.88757553</v>
      </c>
      <c r="I79" s="44">
        <v>93207.906100169756</v>
      </c>
      <c r="J79" s="44">
        <v>512802.3985848173</v>
      </c>
      <c r="K79" s="32"/>
      <c r="L79" s="33">
        <v>2323428.1365785399</v>
      </c>
      <c r="M79" s="33"/>
      <c r="N79" s="44">
        <v>986563.90584513173</v>
      </c>
      <c r="O79" s="32"/>
      <c r="P79" s="33">
        <v>17484063.172367312</v>
      </c>
      <c r="Q79" s="33"/>
      <c r="R79" s="44">
        <v>18137497.045085408</v>
      </c>
      <c r="S79" s="33"/>
      <c r="T79" s="44">
        <v>69350291.95958671</v>
      </c>
      <c r="U79" s="32"/>
      <c r="V79" s="44">
        <v>111562.49849799099</v>
      </c>
      <c r="W79" s="33"/>
      <c r="X79" s="33">
        <v>280212.8318661364</v>
      </c>
      <c r="Y79" s="32"/>
      <c r="Z79" s="32">
        <f t="shared" si="22"/>
        <v>-6285055.2425725888</v>
      </c>
      <c r="AA79" s="32"/>
      <c r="AB79" s="32">
        <f t="shared" si="23"/>
        <v>-64902632.420195766</v>
      </c>
      <c r="AC79" s="12"/>
      <c r="AD79" s="32"/>
      <c r="AE79" s="32"/>
      <c r="AF79" s="32">
        <f>BA79/100*AF27</f>
        <v>6269555879.6751013</v>
      </c>
      <c r="AG79" s="34">
        <f t="shared" si="19"/>
        <v>-3.1423786899663028E-3</v>
      </c>
      <c r="AH79" s="34">
        <f>(AF79-AF75)/AF75</f>
        <v>4.3797545445272935E-3</v>
      </c>
      <c r="AI79" s="34">
        <f t="shared" si="24"/>
        <v>-1.0352030297807813E-2</v>
      </c>
      <c r="AU79" s="31">
        <v>11925192</v>
      </c>
      <c r="AW79" s="31">
        <f t="shared" si="25"/>
        <v>-1.7132584910768416E-3</v>
      </c>
      <c r="AX79" s="46">
        <v>6836.4495833892397</v>
      </c>
      <c r="AY79" s="34">
        <f t="shared" si="26"/>
        <v>-1.4315728532358957E-3</v>
      </c>
      <c r="AZ79" s="31">
        <f t="shared" si="29"/>
        <v>101.29742155502682</v>
      </c>
      <c r="BA79" s="31">
        <f t="shared" si="21"/>
        <v>109.09220635705449</v>
      </c>
      <c r="BC79" s="34">
        <f>T88/AF88</f>
        <v>9.3908171569111291E-3</v>
      </c>
    </row>
    <row r="80" spans="1:55" s="31" customFormat="1">
      <c r="A80" s="23">
        <f t="shared" si="27"/>
        <v>2031</v>
      </c>
      <c r="B80" s="23">
        <f t="shared" si="28"/>
        <v>1</v>
      </c>
      <c r="C80" s="24"/>
      <c r="D80" s="41">
        <v>117384370.92566697</v>
      </c>
      <c r="E80" s="24"/>
      <c r="F80" s="25">
        <v>21335998.92095162</v>
      </c>
      <c r="G80" s="41">
        <v>3072311.8680738802</v>
      </c>
      <c r="H80" s="41">
        <v>16902953.419592131</v>
      </c>
      <c r="I80" s="41">
        <v>95019.95468269987</v>
      </c>
      <c r="J80" s="41">
        <v>522771.75524513144</v>
      </c>
      <c r="K80" s="24"/>
      <c r="L80" s="52">
        <v>2786491.7976178401</v>
      </c>
      <c r="M80" s="25"/>
      <c r="N80" s="41">
        <v>993844.43059130013</v>
      </c>
      <c r="O80" s="24"/>
      <c r="P80" s="52">
        <v>19926958.009863608</v>
      </c>
      <c r="Q80" s="25"/>
      <c r="R80" s="41">
        <v>15506984.405239247</v>
      </c>
      <c r="S80" s="25"/>
      <c r="T80" s="41">
        <v>59292298.890132539</v>
      </c>
      <c r="U80" s="24"/>
      <c r="V80" s="41">
        <v>108337.653104646</v>
      </c>
      <c r="W80" s="25"/>
      <c r="X80" s="52">
        <v>272112.94998677948</v>
      </c>
      <c r="Y80" s="24"/>
      <c r="Z80" s="24">
        <f t="shared" ref="Z80:Z111" si="30">R80+V80-N80-L80-F80</f>
        <v>-9501013.0908168666</v>
      </c>
      <c r="AA80" s="24"/>
      <c r="AB80" s="24">
        <f t="shared" ref="AB80:AB111" si="31">T80-P80-D80</f>
        <v>-78019030.045398042</v>
      </c>
      <c r="AC80" s="12"/>
      <c r="AD80" s="24"/>
      <c r="AE80" s="24"/>
      <c r="AF80" s="24">
        <f>BA80/100*AF27</f>
        <v>6279618079.5258818</v>
      </c>
      <c r="AG80" s="26">
        <f t="shared" si="19"/>
        <v>1.6049302444851846E-3</v>
      </c>
      <c r="AH80" s="26"/>
      <c r="AI80" s="26">
        <f t="shared" ref="AI80:AI111" si="32">AB80/AF80</f>
        <v>-1.2424168007887601E-2</v>
      </c>
      <c r="AT80" s="23"/>
      <c r="AU80" s="23">
        <v>11942902</v>
      </c>
      <c r="AV80" s="23"/>
      <c r="AW80" s="23">
        <f t="shared" si="25"/>
        <v>1.4850913930777802E-3</v>
      </c>
      <c r="AX80" s="43">
        <v>6837.2676407650497</v>
      </c>
      <c r="AY80" s="26">
        <f t="shared" si="26"/>
        <v>1.1966114367282806E-4</v>
      </c>
      <c r="AZ80" s="23">
        <f t="shared" si="29"/>
        <v>101.3095429203412</v>
      </c>
      <c r="BA80" s="23">
        <f t="shared" si="21"/>
        <v>109.26729173847455</v>
      </c>
      <c r="BB80" s="23"/>
      <c r="BC80" s="34">
        <f>T89/AF89</f>
        <v>1.1049731541165852E-2</v>
      </c>
    </row>
    <row r="81" spans="1:55" s="31" customFormat="1">
      <c r="A81" s="31">
        <f t="shared" si="27"/>
        <v>2031</v>
      </c>
      <c r="B81" s="31">
        <f t="shared" si="28"/>
        <v>2</v>
      </c>
      <c r="C81" s="32"/>
      <c r="D81" s="44">
        <v>117308715.03075789</v>
      </c>
      <c r="E81" s="32"/>
      <c r="F81" s="33">
        <v>21322247.566496041</v>
      </c>
      <c r="G81" s="44">
        <v>3174086.3213353599</v>
      </c>
      <c r="H81" s="44">
        <v>17462886.43311844</v>
      </c>
      <c r="I81" s="44">
        <v>98167.618185630068</v>
      </c>
      <c r="J81" s="44">
        <v>540089.27112737647</v>
      </c>
      <c r="K81" s="32"/>
      <c r="L81" s="33">
        <v>2292793.0111920298</v>
      </c>
      <c r="M81" s="33"/>
      <c r="N81" s="44">
        <v>995387.52219476923</v>
      </c>
      <c r="O81" s="32"/>
      <c r="P81" s="33">
        <v>17373642.294871446</v>
      </c>
      <c r="Q81" s="33"/>
      <c r="R81" s="44">
        <v>18153313.583681844</v>
      </c>
      <c r="S81" s="33"/>
      <c r="T81" s="44">
        <v>69410767.865756467</v>
      </c>
      <c r="U81" s="32"/>
      <c r="V81" s="44">
        <v>109753.073010223</v>
      </c>
      <c r="W81" s="33"/>
      <c r="X81" s="33">
        <v>275668.07671270677</v>
      </c>
      <c r="Y81" s="32"/>
      <c r="Z81" s="32">
        <f t="shared" si="30"/>
        <v>-6347361.4431907702</v>
      </c>
      <c r="AA81" s="32"/>
      <c r="AB81" s="32">
        <f t="shared" si="31"/>
        <v>-65271589.459872872</v>
      </c>
      <c r="AC81" s="12"/>
      <c r="AD81" s="32"/>
      <c r="AE81" s="32"/>
      <c r="AF81" s="32">
        <f>BA81/100*AF27</f>
        <v>6298702467.6669512</v>
      </c>
      <c r="AG81" s="34">
        <f t="shared" si="19"/>
        <v>3.0391001330625994E-3</v>
      </c>
      <c r="AH81" s="34"/>
      <c r="AI81" s="34">
        <f t="shared" si="32"/>
        <v>-1.0362704032287711E-2</v>
      </c>
      <c r="AU81" s="31">
        <v>11970941</v>
      </c>
      <c r="AW81" s="31">
        <f t="shared" ref="AW81:AW112" si="33">(AU81-AU80)/AU80</f>
        <v>2.3477543397743697E-3</v>
      </c>
      <c r="AX81" s="46">
        <v>6841.9834853415095</v>
      </c>
      <c r="AY81" s="34">
        <f t="shared" ref="AY81:AY112" si="34">(AX81-AX80)/AX80</f>
        <v>6.8972648494014239E-4</v>
      </c>
      <c r="AZ81" s="31">
        <f t="shared" si="29"/>
        <v>101.37941879527054</v>
      </c>
      <c r="BA81" s="31">
        <f t="shared" si="21"/>
        <v>109.59936597933635</v>
      </c>
      <c r="BC81" s="34">
        <f>T90/AF90</f>
        <v>9.4100562482155575E-3</v>
      </c>
    </row>
    <row r="82" spans="1:55" s="23" customFormat="1">
      <c r="A82" s="31">
        <f t="shared" si="27"/>
        <v>2031</v>
      </c>
      <c r="B82" s="31">
        <f t="shared" si="28"/>
        <v>3</v>
      </c>
      <c r="C82" s="32"/>
      <c r="D82" s="44">
        <v>116808077.17830904</v>
      </c>
      <c r="E82" s="32"/>
      <c r="F82" s="33">
        <v>21231250.710650552</v>
      </c>
      <c r="G82" s="44">
        <v>3238635.31461315</v>
      </c>
      <c r="H82" s="44">
        <v>17818015.949100837</v>
      </c>
      <c r="I82" s="44">
        <v>100163.97880247002</v>
      </c>
      <c r="J82" s="44">
        <v>551072.65821962152</v>
      </c>
      <c r="K82" s="32"/>
      <c r="L82" s="33">
        <v>2217766.5806648498</v>
      </c>
      <c r="M82" s="33"/>
      <c r="N82" s="44">
        <v>991566.24694552645</v>
      </c>
      <c r="O82" s="32"/>
      <c r="P82" s="33">
        <v>16963306.261242405</v>
      </c>
      <c r="Q82" s="33"/>
      <c r="R82" s="44">
        <v>15530331.312306611</v>
      </c>
      <c r="S82" s="33"/>
      <c r="T82" s="44">
        <v>59381567.812820733</v>
      </c>
      <c r="U82" s="32"/>
      <c r="V82" s="44">
        <v>110092.31423955801</v>
      </c>
      <c r="W82" s="33"/>
      <c r="X82" s="33">
        <v>276520.15287483594</v>
      </c>
      <c r="Y82" s="32"/>
      <c r="Z82" s="32">
        <f t="shared" si="30"/>
        <v>-8800159.9117147587</v>
      </c>
      <c r="AA82" s="32"/>
      <c r="AB82" s="32">
        <f t="shared" si="31"/>
        <v>-74389815.62673071</v>
      </c>
      <c r="AC82" s="12"/>
      <c r="AD82" s="32"/>
      <c r="AE82" s="32"/>
      <c r="AF82" s="32">
        <f>BA82/100*AF27</f>
        <v>6321571577.7343454</v>
      </c>
      <c r="AG82" s="34">
        <f t="shared" si="19"/>
        <v>3.6307652543977058E-3</v>
      </c>
      <c r="AH82" s="34"/>
      <c r="AI82" s="34">
        <f t="shared" si="32"/>
        <v>-1.1767614225668873E-2</v>
      </c>
      <c r="AT82" s="31"/>
      <c r="AU82" s="31">
        <v>11988413</v>
      </c>
      <c r="AV82" s="31"/>
      <c r="AW82" s="31">
        <f t="shared" si="33"/>
        <v>1.459534384139058E-3</v>
      </c>
      <c r="AX82" s="46">
        <v>6856.8173605477696</v>
      </c>
      <c r="AY82" s="34">
        <f t="shared" si="34"/>
        <v>2.1680665026509636E-3</v>
      </c>
      <c r="AZ82" s="31">
        <f t="shared" si="29"/>
        <v>101.59921611721877</v>
      </c>
      <c r="BA82" s="31">
        <f t="shared" si="21"/>
        <v>109.99729554923815</v>
      </c>
      <c r="BB82" s="31"/>
      <c r="BC82" s="26">
        <f>T91/AF91</f>
        <v>1.1015683573359804E-2</v>
      </c>
    </row>
    <row r="83" spans="1:55" s="31" customFormat="1">
      <c r="A83" s="31">
        <f t="shared" si="27"/>
        <v>2031</v>
      </c>
      <c r="B83" s="31">
        <f t="shared" si="28"/>
        <v>4</v>
      </c>
      <c r="C83" s="32"/>
      <c r="D83" s="44">
        <v>116781521.56240663</v>
      </c>
      <c r="E83" s="32"/>
      <c r="F83" s="33">
        <v>21226423.91311549</v>
      </c>
      <c r="G83" s="44">
        <v>3289015.1404399099</v>
      </c>
      <c r="H83" s="44">
        <v>18095190.886347931</v>
      </c>
      <c r="I83" s="44">
        <v>101722.11774556991</v>
      </c>
      <c r="J83" s="44">
        <v>559645.0789592457</v>
      </c>
      <c r="K83" s="32"/>
      <c r="L83" s="33">
        <v>2288963.4762966498</v>
      </c>
      <c r="M83" s="33"/>
      <c r="N83" s="44">
        <v>992685.74781763181</v>
      </c>
      <c r="O83" s="32"/>
      <c r="P83" s="33">
        <v>17338906.454623781</v>
      </c>
      <c r="Q83" s="33"/>
      <c r="R83" s="44">
        <v>18409224.164430898</v>
      </c>
      <c r="S83" s="33"/>
      <c r="T83" s="44">
        <v>70389264.151455551</v>
      </c>
      <c r="U83" s="32"/>
      <c r="V83" s="44">
        <v>107065.58320885801</v>
      </c>
      <c r="W83" s="33"/>
      <c r="X83" s="33">
        <v>268917.87715648755</v>
      </c>
      <c r="Y83" s="32"/>
      <c r="Z83" s="32">
        <f t="shared" si="30"/>
        <v>-5991783.3895900156</v>
      </c>
      <c r="AA83" s="32"/>
      <c r="AB83" s="32">
        <f t="shared" si="31"/>
        <v>-63731163.865574859</v>
      </c>
      <c r="AC83" s="12"/>
      <c r="AD83" s="32"/>
      <c r="AE83" s="32"/>
      <c r="AF83" s="32">
        <f>BA83/100*AF27</f>
        <v>6351017151.1856327</v>
      </c>
      <c r="AG83" s="34">
        <f t="shared" si="19"/>
        <v>4.6579514428025477E-3</v>
      </c>
      <c r="AH83" s="34">
        <f>(AF83-AF79)/AF79</f>
        <v>1.2993148649430792E-2</v>
      </c>
      <c r="AI83" s="34">
        <f t="shared" si="32"/>
        <v>-1.0034796371739804E-2</v>
      </c>
      <c r="AU83" s="31">
        <v>12031740</v>
      </c>
      <c r="AW83" s="31">
        <f t="shared" si="33"/>
        <v>3.6140730220088346E-3</v>
      </c>
      <c r="AX83" s="46">
        <v>6863.9492689878798</v>
      </c>
      <c r="AY83" s="34">
        <f t="shared" si="34"/>
        <v>1.0401193534984999E-3</v>
      </c>
      <c r="AZ83" s="31">
        <f t="shared" si="29"/>
        <v>101.70489142820257</v>
      </c>
      <c r="BA83" s="31">
        <f t="shared" si="21"/>
        <v>110.5096576107461</v>
      </c>
      <c r="BC83" s="34">
        <f>T92/AF92</f>
        <v>9.3383305809428292E-3</v>
      </c>
    </row>
    <row r="84" spans="1:55" s="31" customFormat="1">
      <c r="A84" s="23">
        <f t="shared" ref="A84:A115" si="35">A80+1</f>
        <v>2032</v>
      </c>
      <c r="B84" s="23">
        <f t="shared" ref="B84:B115" si="36">B80</f>
        <v>1</v>
      </c>
      <c r="C84" s="24"/>
      <c r="D84" s="41">
        <v>117139506.84036142</v>
      </c>
      <c r="E84" s="24"/>
      <c r="F84" s="25">
        <v>21291491.974936057</v>
      </c>
      <c r="G84" s="41">
        <v>3365310.4623297402</v>
      </c>
      <c r="H84" s="41">
        <v>18514945.236626532</v>
      </c>
      <c r="I84" s="41">
        <v>104081.76687617972</v>
      </c>
      <c r="J84" s="41">
        <v>572627.17226681206</v>
      </c>
      <c r="K84" s="24"/>
      <c r="L84" s="52">
        <v>2790494.6387756499</v>
      </c>
      <c r="M84" s="25"/>
      <c r="N84" s="41">
        <v>997886.51398252323</v>
      </c>
      <c r="O84" s="24"/>
      <c r="P84" s="52">
        <v>19969967.121871293</v>
      </c>
      <c r="Q84" s="25"/>
      <c r="R84" s="41">
        <v>15684159.524381276</v>
      </c>
      <c r="S84" s="25"/>
      <c r="T84" s="41">
        <v>59969743.314240865</v>
      </c>
      <c r="U84" s="24"/>
      <c r="V84" s="41">
        <v>109212.03888489099</v>
      </c>
      <c r="W84" s="25"/>
      <c r="X84" s="52">
        <v>274309.15497433936</v>
      </c>
      <c r="Y84" s="24"/>
      <c r="Z84" s="24">
        <f t="shared" si="30"/>
        <v>-9286501.5644280631</v>
      </c>
      <c r="AA84" s="24"/>
      <c r="AB84" s="24">
        <f t="shared" si="31"/>
        <v>-77139730.647991836</v>
      </c>
      <c r="AC84" s="12"/>
      <c r="AD84" s="24"/>
      <c r="AE84" s="24"/>
      <c r="AF84" s="24">
        <f>BA84/100*AF27</f>
        <v>6349022736.8234472</v>
      </c>
      <c r="AG84" s="26">
        <f t="shared" si="19"/>
        <v>-3.1403070007662522E-4</v>
      </c>
      <c r="AH84" s="26"/>
      <c r="AI84" s="26">
        <f t="shared" si="32"/>
        <v>-1.2149858938225587E-2</v>
      </c>
      <c r="AT84" s="23"/>
      <c r="AU84" s="23">
        <v>12074973</v>
      </c>
      <c r="AV84" s="23"/>
      <c r="AW84" s="23">
        <f t="shared" si="33"/>
        <v>3.5932458646879004E-3</v>
      </c>
      <c r="AX84" s="43">
        <v>6837.2259443432004</v>
      </c>
      <c r="AY84" s="26">
        <f t="shared" si="34"/>
        <v>-3.8932870272539071E-3</v>
      </c>
      <c r="AZ84" s="23">
        <f t="shared" si="29"/>
        <v>101.30892509379689</v>
      </c>
      <c r="BA84" s="23">
        <f t="shared" si="21"/>
        <v>110.47495418560136</v>
      </c>
      <c r="BB84" s="23"/>
      <c r="BC84" s="34">
        <f>T93/AF93</f>
        <v>1.0941455950997171E-2</v>
      </c>
    </row>
    <row r="85" spans="1:55" s="31" customFormat="1">
      <c r="A85" s="31">
        <f t="shared" si="35"/>
        <v>2032</v>
      </c>
      <c r="B85" s="31">
        <f t="shared" si="36"/>
        <v>2</v>
      </c>
      <c r="C85" s="32"/>
      <c r="D85" s="44">
        <v>117335482.33445998</v>
      </c>
      <c r="E85" s="32"/>
      <c r="F85" s="33">
        <v>21327112.840794493</v>
      </c>
      <c r="G85" s="44">
        <v>3443371.53901741</v>
      </c>
      <c r="H85" s="44">
        <v>18944414.248820957</v>
      </c>
      <c r="I85" s="44">
        <v>106496.02697991999</v>
      </c>
      <c r="J85" s="44">
        <v>585909.7190357002</v>
      </c>
      <c r="K85" s="32"/>
      <c r="L85" s="33">
        <v>2312378.89855952</v>
      </c>
      <c r="M85" s="33"/>
      <c r="N85" s="44">
        <v>1000463.7710273787</v>
      </c>
      <c r="O85" s="32"/>
      <c r="P85" s="33">
        <v>17503201.580870219</v>
      </c>
      <c r="Q85" s="33"/>
      <c r="R85" s="44">
        <v>18433348.90769951</v>
      </c>
      <c r="S85" s="33"/>
      <c r="T85" s="44">
        <v>70481507.198275611</v>
      </c>
      <c r="U85" s="32"/>
      <c r="V85" s="44">
        <v>109314.105478271</v>
      </c>
      <c r="W85" s="33"/>
      <c r="X85" s="33">
        <v>274565.51683029451</v>
      </c>
      <c r="Y85" s="32"/>
      <c r="Z85" s="32">
        <f t="shared" si="30"/>
        <v>-6097292.497203609</v>
      </c>
      <c r="AA85" s="32"/>
      <c r="AB85" s="32">
        <f t="shared" si="31"/>
        <v>-64357176.717054583</v>
      </c>
      <c r="AC85" s="12"/>
      <c r="AD85" s="32"/>
      <c r="AE85" s="32"/>
      <c r="AF85" s="32">
        <f>BA85/100*AF27</f>
        <v>6349504756.1843519</v>
      </c>
      <c r="AG85" s="34">
        <f t="shared" si="19"/>
        <v>7.5920244876278114E-5</v>
      </c>
      <c r="AH85" s="34"/>
      <c r="AI85" s="34">
        <f t="shared" si="32"/>
        <v>-1.0135778960456933E-2</v>
      </c>
      <c r="AU85" s="31">
        <v>12036403</v>
      </c>
      <c r="AW85" s="31">
        <f t="shared" si="33"/>
        <v>-3.1942100408837355E-3</v>
      </c>
      <c r="AX85" s="46">
        <v>6859.6562109572196</v>
      </c>
      <c r="AY85" s="34">
        <f t="shared" si="34"/>
        <v>3.2806092407370309E-3</v>
      </c>
      <c r="AZ85" s="31">
        <f t="shared" si="29"/>
        <v>101.64128008962872</v>
      </c>
      <c r="BA85" s="31">
        <f t="shared" si="21"/>
        <v>110.48334147117582</v>
      </c>
      <c r="BC85" s="34">
        <f>T94/AF94</f>
        <v>9.2948409319328577E-3</v>
      </c>
    </row>
    <row r="86" spans="1:55" s="23" customFormat="1">
      <c r="A86" s="31">
        <f t="shared" si="35"/>
        <v>2032</v>
      </c>
      <c r="B86" s="31">
        <f t="shared" si="36"/>
        <v>3</v>
      </c>
      <c r="C86" s="32"/>
      <c r="D86" s="44">
        <v>117067810.36991006</v>
      </c>
      <c r="E86" s="32"/>
      <c r="F86" s="33">
        <v>21278460.292744271</v>
      </c>
      <c r="G86" s="44">
        <v>3540021.2441587299</v>
      </c>
      <c r="H86" s="44">
        <v>19476152.410235293</v>
      </c>
      <c r="I86" s="44">
        <v>109485.19311832031</v>
      </c>
      <c r="J86" s="44">
        <v>602355.22918258468</v>
      </c>
      <c r="K86" s="32"/>
      <c r="L86" s="33">
        <v>2208717.85546694</v>
      </c>
      <c r="M86" s="33"/>
      <c r="N86" s="44">
        <v>999412.62655917928</v>
      </c>
      <c r="O86" s="32"/>
      <c r="P86" s="33">
        <v>16959520.848752681</v>
      </c>
      <c r="Q86" s="33"/>
      <c r="R86" s="44">
        <v>15586642.613865059</v>
      </c>
      <c r="S86" s="33"/>
      <c r="T86" s="44">
        <v>59596878.954925694</v>
      </c>
      <c r="U86" s="32"/>
      <c r="V86" s="44">
        <v>107396.285003058</v>
      </c>
      <c r="W86" s="33"/>
      <c r="X86" s="33">
        <v>269748.50471954502</v>
      </c>
      <c r="Y86" s="32"/>
      <c r="Z86" s="32">
        <f t="shared" si="30"/>
        <v>-8792551.8759022728</v>
      </c>
      <c r="AA86" s="32"/>
      <c r="AB86" s="32">
        <f t="shared" si="31"/>
        <v>-74430452.263737053</v>
      </c>
      <c r="AC86" s="12"/>
      <c r="AD86" s="32"/>
      <c r="AE86" s="32"/>
      <c r="AF86" s="32">
        <f>BA86/100*AF27</f>
        <v>6328284677.2794514</v>
      </c>
      <c r="AG86" s="34">
        <f t="shared" si="19"/>
        <v>-3.3420053562811199E-3</v>
      </c>
      <c r="AH86" s="34"/>
      <c r="AI86" s="34">
        <f t="shared" si="32"/>
        <v>-1.1761552467916934E-2</v>
      </c>
      <c r="AT86" s="31"/>
      <c r="AU86" s="31">
        <v>11974244</v>
      </c>
      <c r="AV86" s="31"/>
      <c r="AW86" s="31">
        <f t="shared" si="33"/>
        <v>-5.1642504824738755E-3</v>
      </c>
      <c r="AX86" s="46">
        <v>6872.2210741558301</v>
      </c>
      <c r="AY86" s="34">
        <f t="shared" si="34"/>
        <v>1.8317045070772092E-3</v>
      </c>
      <c r="AZ86" s="31">
        <f t="shared" si="29"/>
        <v>101.827456880474</v>
      </c>
      <c r="BA86" s="31">
        <f t="shared" si="21"/>
        <v>110.11410555219932</v>
      </c>
      <c r="BB86" s="31"/>
      <c r="BC86" s="26">
        <f>T95/AF95</f>
        <v>1.0936643625628264E-2</v>
      </c>
    </row>
    <row r="87" spans="1:55" s="31" customFormat="1">
      <c r="A87" s="31">
        <f t="shared" si="35"/>
        <v>2032</v>
      </c>
      <c r="B87" s="31">
        <f t="shared" si="36"/>
        <v>4</v>
      </c>
      <c r="C87" s="32"/>
      <c r="D87" s="44">
        <v>117229064.78612261</v>
      </c>
      <c r="E87" s="32"/>
      <c r="F87" s="33">
        <v>21307770.191695709</v>
      </c>
      <c r="G87" s="44">
        <v>3618016.3587418902</v>
      </c>
      <c r="H87" s="44">
        <v>19905258.518392671</v>
      </c>
      <c r="I87" s="44">
        <v>111897.41315695969</v>
      </c>
      <c r="J87" s="44">
        <v>615626.55211520428</v>
      </c>
      <c r="K87" s="32"/>
      <c r="L87" s="33">
        <v>2276813.9535608799</v>
      </c>
      <c r="M87" s="33"/>
      <c r="N87" s="44">
        <v>1002340.5684732422</v>
      </c>
      <c r="O87" s="32"/>
      <c r="P87" s="33">
        <v>17328980.498006012</v>
      </c>
      <c r="Q87" s="33"/>
      <c r="R87" s="44">
        <v>18305750.7009927</v>
      </c>
      <c r="S87" s="33"/>
      <c r="T87" s="44">
        <v>69993624.395778626</v>
      </c>
      <c r="U87" s="32"/>
      <c r="V87" s="44">
        <v>113833.95629457101</v>
      </c>
      <c r="W87" s="33"/>
      <c r="X87" s="33">
        <v>285918.07897169096</v>
      </c>
      <c r="Y87" s="32"/>
      <c r="Z87" s="32">
        <f t="shared" si="30"/>
        <v>-6167340.0564425606</v>
      </c>
      <c r="AA87" s="32"/>
      <c r="AB87" s="32">
        <f t="shared" si="31"/>
        <v>-64564420.888349995</v>
      </c>
      <c r="AC87" s="12"/>
      <c r="AD87" s="32"/>
      <c r="AE87" s="32"/>
      <c r="AF87" s="32">
        <f>BA87/100*AF27</f>
        <v>6340772065.1884308</v>
      </c>
      <c r="AG87" s="34">
        <f t="shared" si="19"/>
        <v>1.9732658288608759E-3</v>
      </c>
      <c r="AH87" s="34">
        <f>(AF87-AF83)/AF83</f>
        <v>-1.6131409746373189E-3</v>
      </c>
      <c r="AI87" s="34">
        <f t="shared" si="32"/>
        <v>-1.018242261739956E-2</v>
      </c>
      <c r="AU87" s="31">
        <v>12041555</v>
      </c>
      <c r="AW87" s="31">
        <f t="shared" si="33"/>
        <v>5.6213152162257595E-3</v>
      </c>
      <c r="AX87" s="46">
        <v>6847.2910120140796</v>
      </c>
      <c r="AY87" s="34">
        <f t="shared" si="34"/>
        <v>-3.6276571828436016E-3</v>
      </c>
      <c r="AZ87" s="31">
        <f t="shared" si="29"/>
        <v>101.45806177511085</v>
      </c>
      <c r="BA87" s="31">
        <f t="shared" si="21"/>
        <v>110.33138995396105</v>
      </c>
      <c r="BC87" s="34">
        <f>T96/AF96</f>
        <v>9.2612913231519978E-3</v>
      </c>
    </row>
    <row r="88" spans="1:55" s="31" customFormat="1">
      <c r="A88" s="23">
        <f t="shared" si="35"/>
        <v>2033</v>
      </c>
      <c r="B88" s="23">
        <f t="shared" si="36"/>
        <v>1</v>
      </c>
      <c r="C88" s="24"/>
      <c r="D88" s="41">
        <v>117441156.65776245</v>
      </c>
      <c r="E88" s="24"/>
      <c r="F88" s="25">
        <v>21346320.39994546</v>
      </c>
      <c r="G88" s="41">
        <v>3711543.01193474</v>
      </c>
      <c r="H88" s="41">
        <v>20419814.569435816</v>
      </c>
      <c r="I88" s="41">
        <v>114789.99005982978</v>
      </c>
      <c r="J88" s="41">
        <v>631540.65678663331</v>
      </c>
      <c r="K88" s="24"/>
      <c r="L88" s="52">
        <v>2772219.2264397801</v>
      </c>
      <c r="M88" s="25"/>
      <c r="N88" s="41">
        <v>1005914.7182543725</v>
      </c>
      <c r="O88" s="24"/>
      <c r="P88" s="52">
        <v>19919304.731583316</v>
      </c>
      <c r="Q88" s="25"/>
      <c r="R88" s="41">
        <v>15550944.096672166</v>
      </c>
      <c r="S88" s="25"/>
      <c r="T88" s="41">
        <v>59460382.580387495</v>
      </c>
      <c r="U88" s="24"/>
      <c r="V88" s="41">
        <v>110118.436957618</v>
      </c>
      <c r="W88" s="25"/>
      <c r="X88" s="52">
        <v>276585.76561121404</v>
      </c>
      <c r="Y88" s="24"/>
      <c r="Z88" s="24">
        <f t="shared" si="30"/>
        <v>-9463391.811009828</v>
      </c>
      <c r="AA88" s="24"/>
      <c r="AB88" s="24">
        <f t="shared" si="31"/>
        <v>-77900078.808958277</v>
      </c>
      <c r="AC88" s="12"/>
      <c r="AD88" s="24"/>
      <c r="AE88" s="24"/>
      <c r="AF88" s="24">
        <f>BA88/100*AF27</f>
        <v>6331758098.0296164</v>
      </c>
      <c r="AG88" s="26">
        <f t="shared" si="19"/>
        <v>-1.4215882649846615E-3</v>
      </c>
      <c r="AH88" s="26"/>
      <c r="AI88" s="26">
        <f t="shared" si="32"/>
        <v>-1.2303072480485325E-2</v>
      </c>
      <c r="AT88" s="23"/>
      <c r="AU88" s="23">
        <v>12060124</v>
      </c>
      <c r="AV88" s="23"/>
      <c r="AW88" s="23">
        <f t="shared" si="33"/>
        <v>1.5420765839627855E-3</v>
      </c>
      <c r="AX88" s="43">
        <v>6827.0291816254503</v>
      </c>
      <c r="AY88" s="26">
        <f t="shared" si="34"/>
        <v>-2.959101687525533E-3</v>
      </c>
      <c r="AZ88" s="23">
        <f t="shared" si="29"/>
        <v>101.15783705329905</v>
      </c>
      <c r="BA88" s="23">
        <f t="shared" si="21"/>
        <v>110.17454414474305</v>
      </c>
      <c r="BB88" s="23"/>
      <c r="BC88" s="34">
        <f>T97/AF97</f>
        <v>1.0931468056560915E-2</v>
      </c>
    </row>
    <row r="89" spans="1:55" s="31" customFormat="1">
      <c r="A89" s="31">
        <f t="shared" si="35"/>
        <v>2033</v>
      </c>
      <c r="B89" s="31">
        <f t="shared" si="36"/>
        <v>2</v>
      </c>
      <c r="C89" s="32"/>
      <c r="D89" s="44">
        <v>117212565.40218076</v>
      </c>
      <c r="E89" s="32"/>
      <c r="F89" s="33">
        <v>21304771.233357359</v>
      </c>
      <c r="G89" s="44">
        <v>3737514.3220862402</v>
      </c>
      <c r="H89" s="44">
        <v>20562701.055114046</v>
      </c>
      <c r="I89" s="44">
        <v>115593.22645627987</v>
      </c>
      <c r="J89" s="44">
        <v>635959.82644685032</v>
      </c>
      <c r="K89" s="32"/>
      <c r="L89" s="33">
        <v>2275604.6023424999</v>
      </c>
      <c r="M89" s="33"/>
      <c r="N89" s="44">
        <v>1005037.8811356239</v>
      </c>
      <c r="O89" s="32"/>
      <c r="P89" s="33">
        <v>17337544.987217352</v>
      </c>
      <c r="Q89" s="33"/>
      <c r="R89" s="44">
        <v>18272892.95947317</v>
      </c>
      <c r="S89" s="33"/>
      <c r="T89" s="44">
        <v>69867989.973242387</v>
      </c>
      <c r="U89" s="32"/>
      <c r="V89" s="44">
        <v>114042.883579901</v>
      </c>
      <c r="W89" s="33"/>
      <c r="X89" s="33">
        <v>286442.84407703218</v>
      </c>
      <c r="Y89" s="32"/>
      <c r="Z89" s="32">
        <f t="shared" si="30"/>
        <v>-6198477.8737824094</v>
      </c>
      <c r="AA89" s="32"/>
      <c r="AB89" s="32">
        <f t="shared" si="31"/>
        <v>-64682120.416155726</v>
      </c>
      <c r="AC89" s="12"/>
      <c r="AD89" s="32"/>
      <c r="AE89" s="32"/>
      <c r="AF89" s="32">
        <f>BA89/100*AF27</f>
        <v>6323048638.145524</v>
      </c>
      <c r="AG89" s="34">
        <f t="shared" si="19"/>
        <v>-1.3755199976453038E-3</v>
      </c>
      <c r="AH89" s="34"/>
      <c r="AI89" s="34">
        <f t="shared" si="32"/>
        <v>-1.0229578185741463E-2</v>
      </c>
      <c r="AU89" s="31">
        <v>12036675</v>
      </c>
      <c r="AW89" s="31">
        <f t="shared" si="33"/>
        <v>-1.9443415341334799E-3</v>
      </c>
      <c r="AX89" s="46">
        <v>6830.9201081442297</v>
      </c>
      <c r="AY89" s="34">
        <f t="shared" si="34"/>
        <v>5.6992967442583262E-4</v>
      </c>
      <c r="AZ89" s="31">
        <f t="shared" si="29"/>
        <v>101.21548990643646</v>
      </c>
      <c r="BA89" s="31">
        <f t="shared" si="21"/>
        <v>110.02299685604052</v>
      </c>
      <c r="BC89" s="34">
        <f>T98/AF98</f>
        <v>9.2903595134310457E-3</v>
      </c>
    </row>
    <row r="90" spans="1:55" s="23" customFormat="1">
      <c r="A90" s="31">
        <f t="shared" si="35"/>
        <v>2033</v>
      </c>
      <c r="B90" s="31">
        <f t="shared" si="36"/>
        <v>3</v>
      </c>
      <c r="C90" s="32"/>
      <c r="D90" s="44">
        <v>117098764.79791979</v>
      </c>
      <c r="E90" s="32"/>
      <c r="F90" s="33">
        <v>21284086.62644957</v>
      </c>
      <c r="G90" s="44">
        <v>3821410.5080196299</v>
      </c>
      <c r="H90" s="44">
        <v>21024273.116742857</v>
      </c>
      <c r="I90" s="44">
        <v>118187.95385628007</v>
      </c>
      <c r="J90" s="44">
        <v>650235.25103329995</v>
      </c>
      <c r="K90" s="32"/>
      <c r="L90" s="33">
        <v>2255351.13126759</v>
      </c>
      <c r="M90" s="33"/>
      <c r="N90" s="44">
        <v>1005283.4932403192</v>
      </c>
      <c r="O90" s="32"/>
      <c r="P90" s="33">
        <v>17233800.914861441</v>
      </c>
      <c r="Q90" s="33"/>
      <c r="R90" s="44">
        <v>15558127.656419985</v>
      </c>
      <c r="S90" s="33"/>
      <c r="T90" s="44">
        <v>59487849.543694615</v>
      </c>
      <c r="U90" s="32"/>
      <c r="V90" s="44">
        <v>109338.037002592</v>
      </c>
      <c r="W90" s="33"/>
      <c r="X90" s="33">
        <v>274625.62591973896</v>
      </c>
      <c r="Y90" s="32"/>
      <c r="Z90" s="32">
        <f t="shared" si="30"/>
        <v>-8877255.5575349033</v>
      </c>
      <c r="AA90" s="32"/>
      <c r="AB90" s="32">
        <f t="shared" si="31"/>
        <v>-74844716.16908662</v>
      </c>
      <c r="AC90" s="12"/>
      <c r="AD90" s="32"/>
      <c r="AE90" s="32"/>
      <c r="AF90" s="32">
        <f>BA90/100*AF27</f>
        <v>6321731557.6594334</v>
      </c>
      <c r="AG90" s="34">
        <f t="shared" si="19"/>
        <v>-2.0829833225463601E-4</v>
      </c>
      <c r="AH90" s="34"/>
      <c r="AI90" s="34">
        <f t="shared" si="32"/>
        <v>-1.183927464911168E-2</v>
      </c>
      <c r="AT90" s="31"/>
      <c r="AU90" s="31">
        <v>12038701</v>
      </c>
      <c r="AV90" s="31"/>
      <c r="AW90" s="31">
        <f t="shared" si="33"/>
        <v>1.6831890866871458E-4</v>
      </c>
      <c r="AX90" s="46">
        <v>6828.3478988116003</v>
      </c>
      <c r="AY90" s="34">
        <f t="shared" si="34"/>
        <v>-3.765538597886229E-4</v>
      </c>
      <c r="AZ90" s="31">
        <f t="shared" si="29"/>
        <v>101.1773768230418</v>
      </c>
      <c r="BA90" s="31">
        <f t="shared" si="21"/>
        <v>110.00007924928575</v>
      </c>
      <c r="BB90" s="31"/>
      <c r="BC90" s="26">
        <f>T99/AF99</f>
        <v>1.094698617032016E-2</v>
      </c>
    </row>
    <row r="91" spans="1:55" s="31" customFormat="1">
      <c r="A91" s="31">
        <f t="shared" si="35"/>
        <v>2033</v>
      </c>
      <c r="B91" s="31">
        <f t="shared" si="36"/>
        <v>4</v>
      </c>
      <c r="C91" s="32"/>
      <c r="D91" s="44">
        <v>117109553.64077453</v>
      </c>
      <c r="E91" s="32"/>
      <c r="F91" s="33">
        <v>21286047.62634838</v>
      </c>
      <c r="G91" s="44">
        <v>3916319.8284033202</v>
      </c>
      <c r="H91" s="44">
        <v>21546436.194717232</v>
      </c>
      <c r="I91" s="44">
        <v>121123.29366195993</v>
      </c>
      <c r="J91" s="44">
        <v>666384.62457889214</v>
      </c>
      <c r="K91" s="32"/>
      <c r="L91" s="33">
        <v>2223174.13144546</v>
      </c>
      <c r="M91" s="33"/>
      <c r="N91" s="44">
        <v>1006458.7333023399</v>
      </c>
      <c r="O91" s="32"/>
      <c r="P91" s="33">
        <v>17073300.133890748</v>
      </c>
      <c r="Q91" s="33"/>
      <c r="R91" s="44">
        <v>18222741.842390794</v>
      </c>
      <c r="S91" s="33"/>
      <c r="T91" s="44">
        <v>69676232.830395341</v>
      </c>
      <c r="U91" s="32"/>
      <c r="V91" s="44">
        <v>110163.95681100999</v>
      </c>
      <c r="W91" s="33"/>
      <c r="X91" s="33">
        <v>276700.09835919685</v>
      </c>
      <c r="Y91" s="32"/>
      <c r="Z91" s="32">
        <f t="shared" si="30"/>
        <v>-6182774.6918943748</v>
      </c>
      <c r="AA91" s="32"/>
      <c r="AB91" s="32">
        <f t="shared" si="31"/>
        <v>-64506620.94426994</v>
      </c>
      <c r="AC91" s="12"/>
      <c r="AD91" s="32"/>
      <c r="AE91" s="32"/>
      <c r="AF91" s="32">
        <f>BA91/100*AF27</f>
        <v>6325184666.6056662</v>
      </c>
      <c r="AG91" s="34">
        <f t="shared" si="19"/>
        <v>5.4622834182969948E-4</v>
      </c>
      <c r="AH91" s="34">
        <f>(AF91-AF87)/AF87</f>
        <v>-2.4582808564182963E-3</v>
      </c>
      <c r="AI91" s="34">
        <f t="shared" si="32"/>
        <v>-1.0198377493203948E-2</v>
      </c>
      <c r="AU91" s="31">
        <v>12079293</v>
      </c>
      <c r="AW91" s="31">
        <f t="shared" si="33"/>
        <v>3.3717923553380053E-3</v>
      </c>
      <c r="AX91" s="46">
        <v>6809.1188012411903</v>
      </c>
      <c r="AY91" s="34">
        <f t="shared" si="34"/>
        <v>-2.8160688142085718E-3</v>
      </c>
      <c r="AZ91" s="31">
        <f t="shared" si="29"/>
        <v>100.892454367467</v>
      </c>
      <c r="BA91" s="31">
        <f t="shared" si="21"/>
        <v>110.0601644101752</v>
      </c>
      <c r="BC91" s="34">
        <f>T100/AF100</f>
        <v>9.2785790666989471E-3</v>
      </c>
    </row>
    <row r="92" spans="1:55" s="31" customFormat="1">
      <c r="A92" s="23">
        <f t="shared" si="35"/>
        <v>2034</v>
      </c>
      <c r="B92" s="23">
        <f t="shared" si="36"/>
        <v>1</v>
      </c>
      <c r="C92" s="24"/>
      <c r="D92" s="41">
        <v>117462777.64912806</v>
      </c>
      <c r="E92" s="24"/>
      <c r="F92" s="25">
        <v>21350250.271058701</v>
      </c>
      <c r="G92" s="41">
        <v>3978940.698626</v>
      </c>
      <c r="H92" s="41">
        <v>21890957.746538684</v>
      </c>
      <c r="I92" s="41">
        <v>123060.02160699014</v>
      </c>
      <c r="J92" s="41">
        <v>677039.93030532263</v>
      </c>
      <c r="K92" s="24"/>
      <c r="L92" s="52">
        <v>2711475.5367481001</v>
      </c>
      <c r="M92" s="25"/>
      <c r="N92" s="41">
        <v>1010935.1367676109</v>
      </c>
      <c r="O92" s="24"/>
      <c r="P92" s="52">
        <v>19631726.298406739</v>
      </c>
      <c r="Q92" s="25"/>
      <c r="R92" s="41">
        <v>15518950.557034425</v>
      </c>
      <c r="S92" s="25"/>
      <c r="T92" s="41">
        <v>59338052.50864812</v>
      </c>
      <c r="U92" s="24"/>
      <c r="V92" s="41">
        <v>115499.266440108</v>
      </c>
      <c r="W92" s="25"/>
      <c r="X92" s="52">
        <v>290100.85793504247</v>
      </c>
      <c r="Y92" s="24"/>
      <c r="Z92" s="24">
        <f t="shared" si="30"/>
        <v>-9438211.1210998781</v>
      </c>
      <c r="AA92" s="24"/>
      <c r="AB92" s="24">
        <f t="shared" si="31"/>
        <v>-77756451.438886687</v>
      </c>
      <c r="AC92" s="12"/>
      <c r="AD92" s="24"/>
      <c r="AE92" s="24"/>
      <c r="AF92" s="24">
        <f>BA92/100*AF27</f>
        <v>6354246296.4142733</v>
      </c>
      <c r="AG92" s="26">
        <f t="shared" ref="AG92:AG119" si="37">(AF92-AF91)/AF91</f>
        <v>4.5945899353801271E-3</v>
      </c>
      <c r="AH92" s="26"/>
      <c r="AI92" s="26">
        <f t="shared" si="32"/>
        <v>-1.223692753029812E-2</v>
      </c>
      <c r="AT92" s="23"/>
      <c r="AU92" s="23">
        <v>12120223</v>
      </c>
      <c r="AV92" s="23"/>
      <c r="AW92" s="23">
        <f t="shared" si="33"/>
        <v>3.3884433468084597E-3</v>
      </c>
      <c r="AX92" s="43">
        <v>6817.3038620396801</v>
      </c>
      <c r="AY92" s="26">
        <f t="shared" si="34"/>
        <v>1.2020734308524263E-3</v>
      </c>
      <c r="AZ92" s="23">
        <f t="shared" ref="AZ92:AZ119" si="38">AZ91*((1+AY92))</f>
        <v>101.01373450623562</v>
      </c>
      <c r="BA92" s="23">
        <f t="shared" si="21"/>
        <v>110.56584573386047</v>
      </c>
      <c r="BB92" s="23"/>
      <c r="BC92" s="34">
        <f>T101/AF101</f>
        <v>1.0923363312706543E-2</v>
      </c>
    </row>
    <row r="93" spans="1:55" s="31" customFormat="1">
      <c r="A93" s="31">
        <f t="shared" si="35"/>
        <v>2034</v>
      </c>
      <c r="B93" s="31">
        <f t="shared" si="36"/>
        <v>2</v>
      </c>
      <c r="C93" s="32"/>
      <c r="D93" s="44">
        <v>118005256.21650289</v>
      </c>
      <c r="E93" s="32"/>
      <c r="F93" s="33">
        <v>21448852.172119942</v>
      </c>
      <c r="G93" s="44">
        <v>4022696.4069568599</v>
      </c>
      <c r="H93" s="44">
        <v>22131688.743753973</v>
      </c>
      <c r="I93" s="44">
        <v>124413.29093680996</v>
      </c>
      <c r="J93" s="44">
        <v>684485.21887898806</v>
      </c>
      <c r="K93" s="32"/>
      <c r="L93" s="33">
        <v>2172127.37457341</v>
      </c>
      <c r="M93" s="33"/>
      <c r="N93" s="44">
        <v>1018018.8762292899</v>
      </c>
      <c r="O93" s="32"/>
      <c r="P93" s="33">
        <v>16872018.765406102</v>
      </c>
      <c r="Q93" s="33"/>
      <c r="R93" s="44">
        <v>18270065.714540165</v>
      </c>
      <c r="S93" s="33"/>
      <c r="T93" s="44">
        <v>69857179.757198915</v>
      </c>
      <c r="U93" s="32"/>
      <c r="V93" s="44">
        <v>116802.78661005299</v>
      </c>
      <c r="W93" s="33"/>
      <c r="X93" s="33">
        <v>293374.92478665116</v>
      </c>
      <c r="Y93" s="32"/>
      <c r="Z93" s="32">
        <f t="shared" si="30"/>
        <v>-6252129.9217724241</v>
      </c>
      <c r="AA93" s="32"/>
      <c r="AB93" s="32">
        <f t="shared" si="31"/>
        <v>-65020095.224710077</v>
      </c>
      <c r="AC93" s="12"/>
      <c r="AD93" s="32"/>
      <c r="AE93" s="32"/>
      <c r="AF93" s="32">
        <f>BA93/100*AF27</f>
        <v>6384632910.8359976</v>
      </c>
      <c r="AG93" s="34">
        <f t="shared" si="37"/>
        <v>4.7820957835505379E-3</v>
      </c>
      <c r="AH93" s="34"/>
      <c r="AI93" s="34">
        <f t="shared" si="32"/>
        <v>-1.0183842381033056E-2</v>
      </c>
      <c r="AU93" s="31">
        <v>12198559</v>
      </c>
      <c r="AW93" s="31">
        <f t="shared" si="33"/>
        <v>6.4632474171473575E-3</v>
      </c>
      <c r="AX93" s="46">
        <v>6805.9165395976497</v>
      </c>
      <c r="AY93" s="34">
        <f t="shared" si="34"/>
        <v>-1.6703557113593862E-3</v>
      </c>
      <c r="AZ93" s="31">
        <f t="shared" si="38"/>
        <v>100.84500563787739</v>
      </c>
      <c r="BA93" s="31">
        <f t="shared" ref="BA93:BA119" si="39">BA92*(1+AW93)*(1+AY93)</f>
        <v>111.09458219854908</v>
      </c>
      <c r="BC93" s="34">
        <f>T102/AF102</f>
        <v>9.2637690980909276E-3</v>
      </c>
    </row>
    <row r="94" spans="1:55" s="23" customFormat="1">
      <c r="A94" s="31">
        <f t="shared" si="35"/>
        <v>2034</v>
      </c>
      <c r="B94" s="31">
        <f t="shared" si="36"/>
        <v>3</v>
      </c>
      <c r="C94" s="32"/>
      <c r="D94" s="44">
        <v>117683126.08529444</v>
      </c>
      <c r="E94" s="32"/>
      <c r="F94" s="33">
        <v>21390301.20764596</v>
      </c>
      <c r="G94" s="44">
        <v>4105392.5899888398</v>
      </c>
      <c r="H94" s="44">
        <v>22586658.743477322</v>
      </c>
      <c r="I94" s="44">
        <v>126970.9048450198</v>
      </c>
      <c r="J94" s="44">
        <v>698556.45598385751</v>
      </c>
      <c r="K94" s="32"/>
      <c r="L94" s="33">
        <v>2169575.8566148099</v>
      </c>
      <c r="M94" s="33"/>
      <c r="N94" s="44">
        <v>1016334.7404161803</v>
      </c>
      <c r="O94" s="32"/>
      <c r="P94" s="33">
        <v>16849513.308246188</v>
      </c>
      <c r="Q94" s="33"/>
      <c r="R94" s="44">
        <v>15508042.163476089</v>
      </c>
      <c r="S94" s="33"/>
      <c r="T94" s="44">
        <v>59296343.320428811</v>
      </c>
      <c r="U94" s="32"/>
      <c r="V94" s="44">
        <v>111973.115570015</v>
      </c>
      <c r="W94" s="33"/>
      <c r="X94" s="33">
        <v>281244.18356687389</v>
      </c>
      <c r="Y94" s="32"/>
      <c r="Z94" s="32">
        <f t="shared" si="30"/>
        <v>-8956196.5256308466</v>
      </c>
      <c r="AA94" s="32"/>
      <c r="AB94" s="32">
        <f t="shared" si="31"/>
        <v>-75236296.073111817</v>
      </c>
      <c r="AC94" s="12"/>
      <c r="AD94" s="32"/>
      <c r="AE94" s="32"/>
      <c r="AF94" s="32">
        <f>BA94/100*AF27</f>
        <v>6379489843.3079653</v>
      </c>
      <c r="AG94" s="34">
        <f t="shared" si="37"/>
        <v>-8.0553848590159192E-4</v>
      </c>
      <c r="AH94" s="34"/>
      <c r="AI94" s="34">
        <f t="shared" si="32"/>
        <v>-1.1793465922989767E-2</v>
      </c>
      <c r="AT94" s="31"/>
      <c r="AU94" s="31">
        <v>12203523</v>
      </c>
      <c r="AV94" s="31"/>
      <c r="AW94" s="31">
        <f t="shared" si="33"/>
        <v>4.069333107295706E-4</v>
      </c>
      <c r="AX94" s="46">
        <v>6797.6679143835299</v>
      </c>
      <c r="AY94" s="34">
        <f t="shared" si="34"/>
        <v>-1.2119786021659654E-3</v>
      </c>
      <c r="AZ94" s="31">
        <f t="shared" si="38"/>
        <v>100.72278364890899</v>
      </c>
      <c r="BA94" s="31">
        <f t="shared" si="39"/>
        <v>111.00509123701299</v>
      </c>
      <c r="BB94" s="31"/>
      <c r="BC94" s="26">
        <f>T103/AF103</f>
        <v>1.0942403678634119E-2</v>
      </c>
    </row>
    <row r="95" spans="1:55" s="31" customFormat="1">
      <c r="A95" s="31">
        <f t="shared" si="35"/>
        <v>2034</v>
      </c>
      <c r="B95" s="31">
        <f t="shared" si="36"/>
        <v>4</v>
      </c>
      <c r="C95" s="32"/>
      <c r="D95" s="44">
        <v>117711963.208496</v>
      </c>
      <c r="E95" s="32"/>
      <c r="F95" s="33">
        <v>21395542.696139358</v>
      </c>
      <c r="G95" s="44">
        <v>4165232.9038057402</v>
      </c>
      <c r="H95" s="44">
        <v>22915882.494350951</v>
      </c>
      <c r="I95" s="44">
        <v>128821.63620018028</v>
      </c>
      <c r="J95" s="44">
        <v>708738.63384592079</v>
      </c>
      <c r="K95" s="32"/>
      <c r="L95" s="33">
        <v>2159417.2798828599</v>
      </c>
      <c r="M95" s="33"/>
      <c r="N95" s="44">
        <v>1017911.8086310253</v>
      </c>
      <c r="O95" s="32"/>
      <c r="P95" s="33">
        <v>16805476.969299987</v>
      </c>
      <c r="Q95" s="33"/>
      <c r="R95" s="44">
        <v>18277924.781726796</v>
      </c>
      <c r="S95" s="33"/>
      <c r="T95" s="44">
        <v>69887229.581745714</v>
      </c>
      <c r="U95" s="32"/>
      <c r="V95" s="44">
        <v>119508.931934293</v>
      </c>
      <c r="W95" s="33"/>
      <c r="X95" s="33">
        <v>300171.98163779592</v>
      </c>
      <c r="Y95" s="32"/>
      <c r="Z95" s="32">
        <f t="shared" si="30"/>
        <v>-6175438.0709921531</v>
      </c>
      <c r="AA95" s="32"/>
      <c r="AB95" s="32">
        <f t="shared" si="31"/>
        <v>-64630210.596050277</v>
      </c>
      <c r="AC95" s="12"/>
      <c r="AD95" s="32"/>
      <c r="AE95" s="32"/>
      <c r="AF95" s="32">
        <f>BA95/100*AF27</f>
        <v>6390189895.0036411</v>
      </c>
      <c r="AG95" s="34">
        <f t="shared" si="37"/>
        <v>1.6772582069238843E-3</v>
      </c>
      <c r="AH95" s="34">
        <f>(AF95-AF91)/AF91</f>
        <v>1.0277206409668232E-2</v>
      </c>
      <c r="AI95" s="34">
        <f t="shared" si="32"/>
        <v>-1.0113973396406156E-2</v>
      </c>
      <c r="AU95" s="31">
        <v>12261952</v>
      </c>
      <c r="AW95" s="31">
        <f t="shared" si="33"/>
        <v>4.7878796967072545E-3</v>
      </c>
      <c r="AX95" s="46">
        <v>6776.6236996570597</v>
      </c>
      <c r="AY95" s="34">
        <f t="shared" si="34"/>
        <v>-3.09579917576464E-3</v>
      </c>
      <c r="AZ95" s="31">
        <f t="shared" si="38"/>
        <v>100.41096613830797</v>
      </c>
      <c r="BA95" s="31">
        <f t="shared" si="39"/>
        <v>111.19127543730062</v>
      </c>
      <c r="BC95" s="34">
        <f>T104/AF104</f>
        <v>9.3118111050164293E-3</v>
      </c>
    </row>
    <row r="96" spans="1:55" s="31" customFormat="1">
      <c r="A96" s="23">
        <f t="shared" si="35"/>
        <v>2035</v>
      </c>
      <c r="B96" s="23">
        <f t="shared" si="36"/>
        <v>1</v>
      </c>
      <c r="C96" s="24"/>
      <c r="D96" s="41">
        <v>118013959.80589993</v>
      </c>
      <c r="E96" s="24"/>
      <c r="F96" s="25">
        <v>21450434.1525192</v>
      </c>
      <c r="G96" s="41">
        <v>4263277.9611579999</v>
      </c>
      <c r="H96" s="41">
        <v>23455297.471934415</v>
      </c>
      <c r="I96" s="41">
        <v>131853.95756158046</v>
      </c>
      <c r="J96" s="41">
        <v>725421.57129690121</v>
      </c>
      <c r="K96" s="24"/>
      <c r="L96" s="52">
        <v>2598103.0642718798</v>
      </c>
      <c r="M96" s="25"/>
      <c r="N96" s="41">
        <v>1021791.1204989217</v>
      </c>
      <c r="O96" s="24"/>
      <c r="P96" s="52">
        <v>19103162.419234216</v>
      </c>
      <c r="Q96" s="25"/>
      <c r="R96" s="41">
        <v>15403642.020355193</v>
      </c>
      <c r="S96" s="25"/>
      <c r="T96" s="41">
        <v>58897160.324668176</v>
      </c>
      <c r="U96" s="24"/>
      <c r="V96" s="41">
        <v>119527.123465296</v>
      </c>
      <c r="W96" s="25"/>
      <c r="X96" s="52">
        <v>300217.67351891153</v>
      </c>
      <c r="Y96" s="24"/>
      <c r="Z96" s="24">
        <f t="shared" si="30"/>
        <v>-9547159.1934695132</v>
      </c>
      <c r="AA96" s="24"/>
      <c r="AB96" s="24">
        <f t="shared" si="31"/>
        <v>-78219961.900465965</v>
      </c>
      <c r="AC96" s="12"/>
      <c r="AD96" s="24"/>
      <c r="AE96" s="24"/>
      <c r="AF96" s="24">
        <f>BA96/100*AF27</f>
        <v>6359497641.2666235</v>
      </c>
      <c r="AG96" s="26">
        <f t="shared" si="37"/>
        <v>-4.8030268648221672E-3</v>
      </c>
      <c r="AH96" s="26"/>
      <c r="AI96" s="26">
        <f t="shared" si="32"/>
        <v>-1.2299707667614901E-2</v>
      </c>
      <c r="AT96" s="23"/>
      <c r="AU96" s="23">
        <v>12187206</v>
      </c>
      <c r="AV96" s="23"/>
      <c r="AW96" s="23">
        <f t="shared" si="33"/>
        <v>-6.0957668077643752E-3</v>
      </c>
      <c r="AX96" s="43">
        <v>6785.4378407405502</v>
      </c>
      <c r="AY96" s="26">
        <f t="shared" si="34"/>
        <v>1.3006685149031651E-3</v>
      </c>
      <c r="AZ96" s="23">
        <f t="shared" si="38"/>
        <v>100.54156752051506</v>
      </c>
      <c r="BA96" s="23">
        <f t="shared" si="39"/>
        <v>110.65722075424141</v>
      </c>
      <c r="BB96" s="23"/>
      <c r="BC96" s="34">
        <f>T105/AF105</f>
        <v>1.0898480918652044E-2</v>
      </c>
    </row>
    <row r="97" spans="1:55" s="31" customFormat="1">
      <c r="A97" s="31">
        <f t="shared" si="35"/>
        <v>2035</v>
      </c>
      <c r="B97" s="31">
        <f t="shared" si="36"/>
        <v>2</v>
      </c>
      <c r="C97" s="32"/>
      <c r="D97" s="44">
        <v>117926788.95666046</v>
      </c>
      <c r="E97" s="32"/>
      <c r="F97" s="33">
        <v>21434589.818808969</v>
      </c>
      <c r="G97" s="44">
        <v>4361358.5365665304</v>
      </c>
      <c r="H97" s="44">
        <v>23994907.859383959</v>
      </c>
      <c r="I97" s="44">
        <v>134887.37741957977</v>
      </c>
      <c r="J97" s="44">
        <v>742110.55235206126</v>
      </c>
      <c r="K97" s="32"/>
      <c r="L97" s="33">
        <v>2193620.2675242699</v>
      </c>
      <c r="M97" s="33"/>
      <c r="N97" s="44">
        <v>1022586.4647259228</v>
      </c>
      <c r="O97" s="32"/>
      <c r="P97" s="33">
        <v>17008675.013353024</v>
      </c>
      <c r="Q97" s="33"/>
      <c r="R97" s="44">
        <v>18245893.536568161</v>
      </c>
      <c r="S97" s="33"/>
      <c r="T97" s="44">
        <v>69764755.339679196</v>
      </c>
      <c r="U97" s="32"/>
      <c r="V97" s="44">
        <v>120048.470490629</v>
      </c>
      <c r="W97" s="33"/>
      <c r="X97" s="33">
        <v>301527.14693802985</v>
      </c>
      <c r="Y97" s="32"/>
      <c r="Z97" s="32">
        <f t="shared" si="30"/>
        <v>-6284854.5440003704</v>
      </c>
      <c r="AA97" s="32"/>
      <c r="AB97" s="32">
        <f t="shared" si="31"/>
        <v>-65170708.630334288</v>
      </c>
      <c r="AC97" s="12"/>
      <c r="AD97" s="32"/>
      <c r="AE97" s="32"/>
      <c r="AF97" s="32">
        <f>BA97/100*AF27</f>
        <v>6382011544.9001713</v>
      </c>
      <c r="AG97" s="34">
        <f t="shared" si="37"/>
        <v>3.5402015856497242E-3</v>
      </c>
      <c r="AH97" s="34"/>
      <c r="AI97" s="34">
        <f t="shared" si="32"/>
        <v>-1.0211624998142134E-2</v>
      </c>
      <c r="AU97" s="31">
        <v>12192969</v>
      </c>
      <c r="AW97" s="31">
        <f t="shared" si="33"/>
        <v>4.7287294561198032E-4</v>
      </c>
      <c r="AX97" s="46">
        <v>6806.2411712324802</v>
      </c>
      <c r="AY97" s="34">
        <f t="shared" si="34"/>
        <v>3.065878868865965E-3</v>
      </c>
      <c r="AZ97" s="31">
        <f t="shared" si="38"/>
        <v>100.84981578781887</v>
      </c>
      <c r="BA97" s="31">
        <f t="shared" si="39"/>
        <v>111.04896962261915</v>
      </c>
      <c r="BC97" s="34">
        <f>T106/AF106</f>
        <v>9.2112197942063063E-3</v>
      </c>
    </row>
    <row r="98" spans="1:55" s="23" customFormat="1">
      <c r="A98" s="31">
        <f t="shared" si="35"/>
        <v>2035</v>
      </c>
      <c r="B98" s="31">
        <f t="shared" si="36"/>
        <v>3</v>
      </c>
      <c r="C98" s="32"/>
      <c r="D98" s="44">
        <v>117558497.075341</v>
      </c>
      <c r="E98" s="32"/>
      <c r="F98" s="33">
        <v>21367648.409825288</v>
      </c>
      <c r="G98" s="44">
        <v>4437212.4197569098</v>
      </c>
      <c r="H98" s="44">
        <v>24412233.544183657</v>
      </c>
      <c r="I98" s="44">
        <v>137233.37380691059</v>
      </c>
      <c r="J98" s="44">
        <v>755017.53229431703</v>
      </c>
      <c r="K98" s="32"/>
      <c r="L98" s="33">
        <v>2191853.2529254602</v>
      </c>
      <c r="M98" s="33"/>
      <c r="N98" s="44">
        <v>1020645.7725474909</v>
      </c>
      <c r="O98" s="32"/>
      <c r="P98" s="33">
        <v>16988828.850430794</v>
      </c>
      <c r="Q98" s="33"/>
      <c r="R98" s="44">
        <v>15539637.840939062</v>
      </c>
      <c r="S98" s="33"/>
      <c r="T98" s="44">
        <v>59417152.131659567</v>
      </c>
      <c r="U98" s="32"/>
      <c r="V98" s="44">
        <v>116826.987767627</v>
      </c>
      <c r="W98" s="33"/>
      <c r="X98" s="33">
        <v>293435.71111708973</v>
      </c>
      <c r="Y98" s="32"/>
      <c r="Z98" s="32">
        <f t="shared" si="30"/>
        <v>-8923682.6065915488</v>
      </c>
      <c r="AA98" s="32"/>
      <c r="AB98" s="32">
        <f t="shared" si="31"/>
        <v>-75130173.794112235</v>
      </c>
      <c r="AC98" s="12"/>
      <c r="AD98" s="32"/>
      <c r="AE98" s="32"/>
      <c r="AF98" s="32">
        <f>BA98/100*AF27</f>
        <v>6395570811.4158945</v>
      </c>
      <c r="AG98" s="34">
        <f t="shared" si="37"/>
        <v>2.1246070177604677E-3</v>
      </c>
      <c r="AH98" s="34"/>
      <c r="AI98" s="34">
        <f t="shared" si="32"/>
        <v>-1.1747219444432891E-2</v>
      </c>
      <c r="AT98" s="31"/>
      <c r="AU98" s="31">
        <v>12242909</v>
      </c>
      <c r="AV98" s="31"/>
      <c r="AW98" s="31">
        <f t="shared" si="33"/>
        <v>4.0958030812675728E-3</v>
      </c>
      <c r="AX98" s="46">
        <v>6792.8794623568501</v>
      </c>
      <c r="AY98" s="34">
        <f t="shared" si="34"/>
        <v>-1.963155365711274E-3</v>
      </c>
      <c r="AZ98" s="31">
        <f t="shared" si="38"/>
        <v>100.65183193082402</v>
      </c>
      <c r="BA98" s="31">
        <f t="shared" si="39"/>
        <v>111.28490504279445</v>
      </c>
      <c r="BB98" s="31"/>
      <c r="BC98" s="26">
        <f>T107/AF107</f>
        <v>1.0852915063917098E-2</v>
      </c>
    </row>
    <row r="99" spans="1:55" s="31" customFormat="1">
      <c r="A99" s="31">
        <f t="shared" si="35"/>
        <v>2035</v>
      </c>
      <c r="B99" s="31">
        <f t="shared" si="36"/>
        <v>4</v>
      </c>
      <c r="C99" s="32"/>
      <c r="D99" s="44">
        <v>117377996.82395571</v>
      </c>
      <c r="E99" s="32"/>
      <c r="F99" s="33">
        <v>21334840.352513921</v>
      </c>
      <c r="G99" s="44">
        <v>4515504.36381038</v>
      </c>
      <c r="H99" s="44">
        <v>24842972.720507827</v>
      </c>
      <c r="I99" s="44">
        <v>139654.77413847018</v>
      </c>
      <c r="J99" s="44">
        <v>768339.36248995934</v>
      </c>
      <c r="K99" s="32"/>
      <c r="L99" s="33">
        <v>2158250.4244886599</v>
      </c>
      <c r="M99" s="33"/>
      <c r="N99" s="44">
        <v>1020980.5640241317</v>
      </c>
      <c r="O99" s="32"/>
      <c r="P99" s="33">
        <v>16816305.537856136</v>
      </c>
      <c r="Q99" s="33"/>
      <c r="R99" s="44">
        <v>18261147.896427844</v>
      </c>
      <c r="S99" s="33"/>
      <c r="T99" s="44">
        <v>69823081.706724003</v>
      </c>
      <c r="U99" s="32"/>
      <c r="V99" s="44">
        <v>120001.857581794</v>
      </c>
      <c r="W99" s="33"/>
      <c r="X99" s="33">
        <v>301410.06874991086</v>
      </c>
      <c r="Y99" s="32"/>
      <c r="Z99" s="32">
        <f t="shared" si="30"/>
        <v>-6132921.5870170742</v>
      </c>
      <c r="AA99" s="32"/>
      <c r="AB99" s="32">
        <f t="shared" si="31"/>
        <v>-64371220.655087844</v>
      </c>
      <c r="AC99" s="12"/>
      <c r="AD99" s="32"/>
      <c r="AE99" s="32"/>
      <c r="AF99" s="32">
        <f>BA99/100*AF27</f>
        <v>6378292675.2963943</v>
      </c>
      <c r="AG99" s="34">
        <f t="shared" si="37"/>
        <v>-2.7015784249717362E-3</v>
      </c>
      <c r="AH99" s="34">
        <f>(AF99-AF95)/AF95</f>
        <v>-1.8617943915170618E-3</v>
      </c>
      <c r="AI99" s="34">
        <f t="shared" si="32"/>
        <v>-1.0092233757852224E-2</v>
      </c>
      <c r="AU99" s="31">
        <v>12190094</v>
      </c>
      <c r="AW99" s="31">
        <f t="shared" si="33"/>
        <v>-4.3139257181442747E-3</v>
      </c>
      <c r="AX99" s="46">
        <v>6803.8793960677604</v>
      </c>
      <c r="AY99" s="34">
        <f t="shared" si="34"/>
        <v>1.619332975340873E-3</v>
      </c>
      <c r="AZ99" s="31">
        <f t="shared" si="38"/>
        <v>100.81482076129807</v>
      </c>
      <c r="BA99" s="31">
        <f t="shared" si="39"/>
        <v>110.98426014430579</v>
      </c>
      <c r="BC99" s="34">
        <f>T108/AF108</f>
        <v>9.1898152014844824E-3</v>
      </c>
    </row>
    <row r="100" spans="1:55" s="31" customFormat="1">
      <c r="A100" s="23">
        <f t="shared" si="35"/>
        <v>2036</v>
      </c>
      <c r="B100" s="23">
        <f t="shared" si="36"/>
        <v>1</v>
      </c>
      <c r="C100" s="24"/>
      <c r="D100" s="41">
        <v>117542979.65017807</v>
      </c>
      <c r="E100" s="24"/>
      <c r="F100" s="25">
        <v>21364827.934118673</v>
      </c>
      <c r="G100" s="41">
        <v>4612552.3785828296</v>
      </c>
      <c r="H100" s="41">
        <v>25376902.263992298</v>
      </c>
      <c r="I100" s="41">
        <v>142656.2591314204</v>
      </c>
      <c r="J100" s="41">
        <v>784852.64733992773</v>
      </c>
      <c r="K100" s="24"/>
      <c r="L100" s="52">
        <v>2606874.3710753098</v>
      </c>
      <c r="M100" s="25"/>
      <c r="N100" s="41">
        <v>1023957.0745291784</v>
      </c>
      <c r="O100" s="24"/>
      <c r="P100" s="52">
        <v>19160593.211948968</v>
      </c>
      <c r="Q100" s="25"/>
      <c r="R100" s="41">
        <v>15404762.694731202</v>
      </c>
      <c r="S100" s="25"/>
      <c r="T100" s="41">
        <v>58901445.320275605</v>
      </c>
      <c r="U100" s="24"/>
      <c r="V100" s="41">
        <v>117611.807626425</v>
      </c>
      <c r="W100" s="25"/>
      <c r="X100" s="52">
        <v>295406.95233254641</v>
      </c>
      <c r="Y100" s="24"/>
      <c r="Z100" s="24">
        <f t="shared" si="30"/>
        <v>-9473284.8773655351</v>
      </c>
      <c r="AA100" s="24"/>
      <c r="AB100" s="24">
        <f t="shared" si="31"/>
        <v>-77802127.541851431</v>
      </c>
      <c r="AC100" s="12"/>
      <c r="AD100" s="24"/>
      <c r="AE100" s="24"/>
      <c r="AF100" s="24">
        <f>BA100/100*AF27</f>
        <v>6348110513.1360435</v>
      </c>
      <c r="AG100" s="26">
        <f t="shared" si="37"/>
        <v>-4.7320127339481573E-3</v>
      </c>
      <c r="AH100" s="26"/>
      <c r="AI100" s="26">
        <f t="shared" si="32"/>
        <v>-1.225595039356305E-2</v>
      </c>
      <c r="AT100" s="23"/>
      <c r="AU100" s="23">
        <v>12144397</v>
      </c>
      <c r="AV100" s="23"/>
      <c r="AW100" s="23">
        <f t="shared" si="33"/>
        <v>-3.7486995588385127E-3</v>
      </c>
      <c r="AX100" s="43">
        <v>6797.1638773537097</v>
      </c>
      <c r="AY100" s="26">
        <f t="shared" si="34"/>
        <v>-9.8701319102331578E-4</v>
      </c>
      <c r="AZ100" s="23">
        <f t="shared" si="38"/>
        <v>100.71531520335601</v>
      </c>
      <c r="BA100" s="23">
        <f t="shared" si="39"/>
        <v>110.45908121203513</v>
      </c>
      <c r="BB100" s="23"/>
      <c r="BC100" s="34">
        <f>T109/AF109</f>
        <v>1.0805451529783239E-2</v>
      </c>
    </row>
    <row r="101" spans="1:55" s="31" customFormat="1">
      <c r="A101" s="31">
        <f t="shared" si="35"/>
        <v>2036</v>
      </c>
      <c r="B101" s="31">
        <f t="shared" si="36"/>
        <v>2</v>
      </c>
      <c r="C101" s="32"/>
      <c r="D101" s="44">
        <v>117583529.27040052</v>
      </c>
      <c r="E101" s="32"/>
      <c r="F101" s="33">
        <v>21372198.30758908</v>
      </c>
      <c r="G101" s="44">
        <v>4708189.8191202199</v>
      </c>
      <c r="H101" s="44">
        <v>25903071.244222153</v>
      </c>
      <c r="I101" s="44">
        <v>145614.11811712012</v>
      </c>
      <c r="J101" s="44">
        <v>801125.91476975684</v>
      </c>
      <c r="K101" s="32"/>
      <c r="L101" s="33">
        <v>2129127.88675428</v>
      </c>
      <c r="M101" s="33"/>
      <c r="N101" s="44">
        <v>1025129.5526100807</v>
      </c>
      <c r="O101" s="32"/>
      <c r="P101" s="33">
        <v>16688015.062160071</v>
      </c>
      <c r="Q101" s="33"/>
      <c r="R101" s="44">
        <v>18176858.439596754</v>
      </c>
      <c r="S101" s="33"/>
      <c r="T101" s="44">
        <v>69500793.663019806</v>
      </c>
      <c r="U101" s="32"/>
      <c r="V101" s="44">
        <v>119380.27742078299</v>
      </c>
      <c r="W101" s="33"/>
      <c r="X101" s="33">
        <v>299848.83859198424</v>
      </c>
      <c r="Y101" s="32"/>
      <c r="Z101" s="32">
        <f t="shared" si="30"/>
        <v>-6230217.0299359057</v>
      </c>
      <c r="AA101" s="32"/>
      <c r="AB101" s="32">
        <f t="shared" si="31"/>
        <v>-64770750.669540793</v>
      </c>
      <c r="AC101" s="12"/>
      <c r="AD101" s="32"/>
      <c r="AE101" s="32"/>
      <c r="AF101" s="32">
        <f>BA101/100*AF27</f>
        <v>6362581896.5641642</v>
      </c>
      <c r="AG101" s="34">
        <f t="shared" si="37"/>
        <v>2.2796363418965708E-3</v>
      </c>
      <c r="AH101" s="34"/>
      <c r="AI101" s="34">
        <f t="shared" si="32"/>
        <v>-1.017994765686512E-2</v>
      </c>
      <c r="AU101" s="31">
        <v>12195771</v>
      </c>
      <c r="AW101" s="31">
        <f t="shared" si="33"/>
        <v>4.2302635528136965E-3</v>
      </c>
      <c r="AX101" s="46">
        <v>6783.9609962043996</v>
      </c>
      <c r="AY101" s="34">
        <f t="shared" si="34"/>
        <v>-1.9424103034058771E-3</v>
      </c>
      <c r="AZ101" s="31">
        <f t="shared" si="38"/>
        <v>100.51968473739424</v>
      </c>
      <c r="BA101" s="31">
        <f t="shared" si="39"/>
        <v>110.71088774785861</v>
      </c>
      <c r="BC101" s="34">
        <f>T110/AF110</f>
        <v>9.1888151219306612E-3</v>
      </c>
    </row>
    <row r="102" spans="1:55" s="23" customFormat="1">
      <c r="A102" s="31">
        <f t="shared" si="35"/>
        <v>2036</v>
      </c>
      <c r="B102" s="31">
        <f t="shared" si="36"/>
        <v>3</v>
      </c>
      <c r="C102" s="32"/>
      <c r="D102" s="44">
        <v>118387927.79666603</v>
      </c>
      <c r="E102" s="32"/>
      <c r="F102" s="33">
        <v>21518407.261584193</v>
      </c>
      <c r="G102" s="44">
        <v>4808792.1765245097</v>
      </c>
      <c r="H102" s="44">
        <v>26456555.732166391</v>
      </c>
      <c r="I102" s="44">
        <v>148725.53123272024</v>
      </c>
      <c r="J102" s="44">
        <v>818243.99171650526</v>
      </c>
      <c r="K102" s="32"/>
      <c r="L102" s="33">
        <v>2096361.40369237</v>
      </c>
      <c r="M102" s="33"/>
      <c r="N102" s="44">
        <v>1033962.5461682752</v>
      </c>
      <c r="O102" s="32"/>
      <c r="P102" s="33">
        <v>16566586.150189266</v>
      </c>
      <c r="Q102" s="33"/>
      <c r="R102" s="44">
        <v>15470240.557683233</v>
      </c>
      <c r="S102" s="33"/>
      <c r="T102" s="44">
        <v>59151805.604350388</v>
      </c>
      <c r="U102" s="32"/>
      <c r="V102" s="44">
        <v>119069.434333382</v>
      </c>
      <c r="W102" s="33"/>
      <c r="X102" s="33">
        <v>299068.09037498181</v>
      </c>
      <c r="Y102" s="32"/>
      <c r="Z102" s="32">
        <f t="shared" si="30"/>
        <v>-9059421.2194282226</v>
      </c>
      <c r="AA102" s="32"/>
      <c r="AB102" s="32">
        <f t="shared" si="31"/>
        <v>-75802708.342504904</v>
      </c>
      <c r="AC102" s="12"/>
      <c r="AD102" s="32"/>
      <c r="AE102" s="32"/>
      <c r="AF102" s="32">
        <f>BA102/100*AF27</f>
        <v>6385284971.8091917</v>
      </c>
      <c r="AG102" s="34">
        <f t="shared" si="37"/>
        <v>3.5682173705751984E-3</v>
      </c>
      <c r="AH102" s="34"/>
      <c r="AI102" s="34">
        <f t="shared" si="32"/>
        <v>-1.1871468333390161E-2</v>
      </c>
      <c r="AT102" s="31"/>
      <c r="AU102" s="31">
        <v>12215672</v>
      </c>
      <c r="AV102" s="31"/>
      <c r="AW102" s="31">
        <f t="shared" si="33"/>
        <v>1.6317951525983885E-3</v>
      </c>
      <c r="AX102" s="46">
        <v>6797.0762076648498</v>
      </c>
      <c r="AY102" s="34">
        <f t="shared" si="34"/>
        <v>1.9332675214064564E-3</v>
      </c>
      <c r="AZ102" s="31">
        <f t="shared" si="38"/>
        <v>100.71401617915907</v>
      </c>
      <c r="BA102" s="31">
        <f t="shared" si="39"/>
        <v>111.1059282606323</v>
      </c>
      <c r="BB102" s="31"/>
      <c r="BC102" s="26">
        <f>T111/AF111</f>
        <v>1.0824253807975946E-2</v>
      </c>
    </row>
    <row r="103" spans="1:55" s="31" customFormat="1">
      <c r="A103" s="31">
        <f t="shared" si="35"/>
        <v>2036</v>
      </c>
      <c r="B103" s="31">
        <f t="shared" si="36"/>
        <v>4</v>
      </c>
      <c r="C103" s="32"/>
      <c r="D103" s="44">
        <v>117665950.27830927</v>
      </c>
      <c r="E103" s="32"/>
      <c r="F103" s="33">
        <v>21387179.301412512</v>
      </c>
      <c r="G103" s="44">
        <v>4901684.5787123898</v>
      </c>
      <c r="H103" s="44">
        <v>26967622.321314495</v>
      </c>
      <c r="I103" s="44">
        <v>151598.49212513026</v>
      </c>
      <c r="J103" s="44">
        <v>834050.17488604167</v>
      </c>
      <c r="K103" s="32"/>
      <c r="L103" s="33">
        <v>2108373.5761045199</v>
      </c>
      <c r="M103" s="33"/>
      <c r="N103" s="44">
        <v>1028287.3427808695</v>
      </c>
      <c r="O103" s="32"/>
      <c r="P103" s="33">
        <v>16597694.075357579</v>
      </c>
      <c r="Q103" s="33"/>
      <c r="R103" s="44">
        <v>18253823.491273694</v>
      </c>
      <c r="S103" s="33"/>
      <c r="T103" s="44">
        <v>69795076.208798453</v>
      </c>
      <c r="U103" s="32"/>
      <c r="V103" s="44">
        <v>114142.331051724</v>
      </c>
      <c r="W103" s="33"/>
      <c r="X103" s="33">
        <v>286692.62745474983</v>
      </c>
      <c r="Y103" s="32"/>
      <c r="Z103" s="32">
        <f t="shared" si="30"/>
        <v>-6155874.3979724851</v>
      </c>
      <c r="AA103" s="32"/>
      <c r="AB103" s="32">
        <f t="shared" si="31"/>
        <v>-64468568.144868396</v>
      </c>
      <c r="AC103" s="12"/>
      <c r="AD103" s="32"/>
      <c r="AE103" s="32"/>
      <c r="AF103" s="32">
        <f>BA103/100*AF27</f>
        <v>6378404440.066371</v>
      </c>
      <c r="AG103" s="34">
        <f t="shared" si="37"/>
        <v>-1.0775606371834687E-3</v>
      </c>
      <c r="AH103" s="34">
        <f>(AF103-AF99)/AF99</f>
        <v>1.7522678194039172E-5</v>
      </c>
      <c r="AI103" s="34">
        <f t="shared" si="32"/>
        <v>-1.0107318962075344E-2</v>
      </c>
      <c r="AU103" s="31">
        <v>12192448</v>
      </c>
      <c r="AW103" s="31">
        <f t="shared" si="33"/>
        <v>-1.9011643403653929E-3</v>
      </c>
      <c r="AX103" s="46">
        <v>6802.6849679753896</v>
      </c>
      <c r="AY103" s="34">
        <f t="shared" si="34"/>
        <v>8.2517249169796586E-4</v>
      </c>
      <c r="AZ103" s="31">
        <f t="shared" si="38"/>
        <v>100.79712261483853</v>
      </c>
      <c r="BA103" s="31">
        <f t="shared" si="39"/>
        <v>110.98620488578092</v>
      </c>
      <c r="BC103" s="34">
        <f>T112/AF112</f>
        <v>9.1827816515839215E-3</v>
      </c>
    </row>
    <row r="104" spans="1:55" s="31" customFormat="1">
      <c r="A104" s="23">
        <f t="shared" si="35"/>
        <v>2037</v>
      </c>
      <c r="B104" s="23">
        <f t="shared" si="36"/>
        <v>1</v>
      </c>
      <c r="C104" s="24"/>
      <c r="D104" s="41">
        <v>118323609.76388724</v>
      </c>
      <c r="E104" s="24"/>
      <c r="F104" s="25">
        <v>21506716.697779622</v>
      </c>
      <c r="G104" s="41">
        <v>5003268.7566723796</v>
      </c>
      <c r="H104" s="41">
        <v>27526508.496272292</v>
      </c>
      <c r="I104" s="41">
        <v>154740.27082492039</v>
      </c>
      <c r="J104" s="41">
        <v>851335.31431770767</v>
      </c>
      <c r="K104" s="24"/>
      <c r="L104" s="52">
        <v>2539909.81962603</v>
      </c>
      <c r="M104" s="25"/>
      <c r="N104" s="41">
        <v>1035709.2110118791</v>
      </c>
      <c r="O104" s="24"/>
      <c r="P104" s="52">
        <v>18877770.623629551</v>
      </c>
      <c r="Q104" s="25"/>
      <c r="R104" s="41">
        <v>15555604.341986226</v>
      </c>
      <c r="S104" s="25"/>
      <c r="T104" s="41">
        <v>59478201.432257183</v>
      </c>
      <c r="U104" s="24"/>
      <c r="V104" s="41">
        <v>115998.09061753401</v>
      </c>
      <c r="W104" s="25"/>
      <c r="X104" s="52">
        <v>291353.76045373565</v>
      </c>
      <c r="Y104" s="24"/>
      <c r="Z104" s="24">
        <f t="shared" si="30"/>
        <v>-9410733.295813771</v>
      </c>
      <c r="AA104" s="24"/>
      <c r="AB104" s="24">
        <f t="shared" si="31"/>
        <v>-77723178.955259606</v>
      </c>
      <c r="AC104" s="12"/>
      <c r="AD104" s="24"/>
      <c r="AE104" s="24"/>
      <c r="AF104" s="24">
        <f>BA104/100*AF27</f>
        <v>6387393468.5181999</v>
      </c>
      <c r="AG104" s="26">
        <f t="shared" si="37"/>
        <v>1.4092910752670021E-3</v>
      </c>
      <c r="AH104" s="26"/>
      <c r="AI104" s="26">
        <f t="shared" si="32"/>
        <v>-1.2168215303838244E-2</v>
      </c>
      <c r="AT104" s="23"/>
      <c r="AU104" s="23">
        <v>12196586</v>
      </c>
      <c r="AV104" s="23"/>
      <c r="AW104" s="23">
        <f t="shared" si="33"/>
        <v>3.3939041610019582E-4</v>
      </c>
      <c r="AX104" s="43">
        <v>6809.9606957944397</v>
      </c>
      <c r="AY104" s="26">
        <f t="shared" si="34"/>
        <v>1.0695376683326828E-3</v>
      </c>
      <c r="AZ104" s="23">
        <f t="shared" si="38"/>
        <v>100.90492893433465</v>
      </c>
      <c r="BA104" s="23">
        <f t="shared" si="39"/>
        <v>111.14261675380422</v>
      </c>
      <c r="BB104" s="23"/>
      <c r="BC104" s="34">
        <f>T113/AF113</f>
        <v>1.0803539742560011E-2</v>
      </c>
    </row>
    <row r="105" spans="1:55" s="31" customFormat="1">
      <c r="A105" s="31">
        <f t="shared" si="35"/>
        <v>2037</v>
      </c>
      <c r="B105" s="31">
        <f t="shared" si="36"/>
        <v>2</v>
      </c>
      <c r="C105" s="32"/>
      <c r="D105" s="44">
        <v>118715102.90447986</v>
      </c>
      <c r="E105" s="32"/>
      <c r="F105" s="33">
        <v>21577875.210274726</v>
      </c>
      <c r="G105" s="44">
        <v>5105758.6450674701</v>
      </c>
      <c r="H105" s="44">
        <v>28090377.622816239</v>
      </c>
      <c r="I105" s="44">
        <v>157910.06118765008</v>
      </c>
      <c r="J105" s="44">
        <v>868774.56565409049</v>
      </c>
      <c r="K105" s="32"/>
      <c r="L105" s="33">
        <v>2086899.5541910999</v>
      </c>
      <c r="M105" s="33"/>
      <c r="N105" s="44">
        <v>1040213.0937042534</v>
      </c>
      <c r="O105" s="32"/>
      <c r="P105" s="33">
        <v>16551877.236480713</v>
      </c>
      <c r="Q105" s="33"/>
      <c r="R105" s="44">
        <v>18145608.857537996</v>
      </c>
      <c r="S105" s="33"/>
      <c r="T105" s="44">
        <v>69381308.177563757</v>
      </c>
      <c r="U105" s="32"/>
      <c r="V105" s="44">
        <v>119630.471421721</v>
      </c>
      <c r="W105" s="33"/>
      <c r="X105" s="33">
        <v>300477.25378940848</v>
      </c>
      <c r="Y105" s="32"/>
      <c r="Z105" s="32">
        <f t="shared" si="30"/>
        <v>-6439748.5292103607</v>
      </c>
      <c r="AA105" s="32"/>
      <c r="AB105" s="32">
        <f t="shared" si="31"/>
        <v>-65885671.963396817</v>
      </c>
      <c r="AC105" s="12"/>
      <c r="AD105" s="32"/>
      <c r="AE105" s="32"/>
      <c r="AF105" s="32">
        <f>BA105/100*AF27</f>
        <v>6366144850.4095783</v>
      </c>
      <c r="AG105" s="34">
        <f t="shared" si="37"/>
        <v>-3.3266493153037316E-3</v>
      </c>
      <c r="AH105" s="34"/>
      <c r="AI105" s="34">
        <f t="shared" si="32"/>
        <v>-1.0349383105720244E-2</v>
      </c>
      <c r="AU105" s="31">
        <v>12204328</v>
      </c>
      <c r="AW105" s="31">
        <f t="shared" si="33"/>
        <v>6.3476779485669192E-4</v>
      </c>
      <c r="AX105" s="46">
        <v>6783.0007143025996</v>
      </c>
      <c r="AY105" s="34">
        <f t="shared" si="34"/>
        <v>-3.9589041253188968E-3</v>
      </c>
      <c r="AZ105" s="31">
        <f t="shared" si="38"/>
        <v>100.5054559949115</v>
      </c>
      <c r="BA105" s="31">
        <f t="shared" si="39"/>
        <v>110.77288424387909</v>
      </c>
      <c r="BC105" s="34">
        <f>T114/AF114</f>
        <v>9.1532261342791178E-3</v>
      </c>
    </row>
    <row r="106" spans="1:55" s="23" customFormat="1">
      <c r="A106" s="31">
        <f t="shared" si="35"/>
        <v>2037</v>
      </c>
      <c r="B106" s="31">
        <f t="shared" si="36"/>
        <v>3</v>
      </c>
      <c r="C106" s="32"/>
      <c r="D106" s="44">
        <v>118557108.89020582</v>
      </c>
      <c r="E106" s="32"/>
      <c r="F106" s="33">
        <v>21549157.92796972</v>
      </c>
      <c r="G106" s="44">
        <v>5200480.2271536803</v>
      </c>
      <c r="H106" s="44">
        <v>28611507.82006963</v>
      </c>
      <c r="I106" s="44">
        <v>160839.59465423971</v>
      </c>
      <c r="J106" s="44">
        <v>884891.99443515518</v>
      </c>
      <c r="K106" s="32"/>
      <c r="L106" s="33">
        <v>2080567.3336283199</v>
      </c>
      <c r="M106" s="33"/>
      <c r="N106" s="44">
        <v>1039509.7756293602</v>
      </c>
      <c r="O106" s="32"/>
      <c r="P106" s="33">
        <v>16515149.865342654</v>
      </c>
      <c r="Q106" s="33"/>
      <c r="R106" s="44">
        <v>15292658.278382201</v>
      </c>
      <c r="S106" s="33"/>
      <c r="T106" s="44">
        <v>58472804.368084855</v>
      </c>
      <c r="U106" s="32"/>
      <c r="V106" s="44">
        <v>121926.704012142</v>
      </c>
      <c r="W106" s="33"/>
      <c r="X106" s="33">
        <v>306244.72803432035</v>
      </c>
      <c r="Y106" s="32"/>
      <c r="Z106" s="32">
        <f t="shared" si="30"/>
        <v>-9254650.0548330564</v>
      </c>
      <c r="AA106" s="32"/>
      <c r="AB106" s="32">
        <f t="shared" si="31"/>
        <v>-76599454.387463614</v>
      </c>
      <c r="AC106" s="12"/>
      <c r="AD106" s="32"/>
      <c r="AE106" s="32"/>
      <c r="AF106" s="32">
        <f>BA106/100*AF27</f>
        <v>6347997949.7246618</v>
      </c>
      <c r="AG106" s="34">
        <f t="shared" si="37"/>
        <v>-2.8505321684204185E-3</v>
      </c>
      <c r="AH106" s="34"/>
      <c r="AI106" s="34">
        <f t="shared" si="32"/>
        <v>-1.2066710637609144E-2</v>
      </c>
      <c r="AT106" s="31"/>
      <c r="AU106" s="31">
        <v>12207720</v>
      </c>
      <c r="AV106" s="31"/>
      <c r="AW106" s="31">
        <f t="shared" si="33"/>
        <v>2.7793418859276806E-4</v>
      </c>
      <c r="AX106" s="46">
        <v>6761.78622100129</v>
      </c>
      <c r="AY106" s="34">
        <f t="shared" si="34"/>
        <v>-3.1275970908534421E-3</v>
      </c>
      <c r="AZ106" s="31">
        <f t="shared" si="38"/>
        <v>100.19111542312692</v>
      </c>
      <c r="BA106" s="31">
        <f t="shared" si="39"/>
        <v>110.45712257395321</v>
      </c>
      <c r="BB106" s="31"/>
      <c r="BC106" s="26">
        <f>T115/AF115</f>
        <v>1.078402780435681E-2</v>
      </c>
    </row>
    <row r="107" spans="1:55" s="31" customFormat="1">
      <c r="A107" s="31">
        <f t="shared" si="35"/>
        <v>2037</v>
      </c>
      <c r="B107" s="31">
        <f t="shared" si="36"/>
        <v>4</v>
      </c>
      <c r="C107" s="32"/>
      <c r="D107" s="44">
        <v>118325164.83164121</v>
      </c>
      <c r="E107" s="32"/>
      <c r="F107" s="33">
        <v>21506999.349751592</v>
      </c>
      <c r="G107" s="44">
        <v>5333667.86418931</v>
      </c>
      <c r="H107" s="44">
        <v>29344266.902333692</v>
      </c>
      <c r="I107" s="44">
        <v>164958.79992337991</v>
      </c>
      <c r="J107" s="44">
        <v>907554.64646392409</v>
      </c>
      <c r="K107" s="32"/>
      <c r="L107" s="33">
        <v>2086280.42140048</v>
      </c>
      <c r="M107" s="33"/>
      <c r="N107" s="44">
        <v>1038664.9569100179</v>
      </c>
      <c r="O107" s="32"/>
      <c r="P107" s="33">
        <v>16540147.161619268</v>
      </c>
      <c r="Q107" s="33"/>
      <c r="R107" s="44">
        <v>17931598.249689028</v>
      </c>
      <c r="S107" s="33"/>
      <c r="T107" s="44">
        <v>68563020.069790021</v>
      </c>
      <c r="U107" s="32"/>
      <c r="V107" s="44">
        <v>120325.134779958</v>
      </c>
      <c r="W107" s="33"/>
      <c r="X107" s="33">
        <v>302222.04786829633</v>
      </c>
      <c r="Y107" s="32"/>
      <c r="Z107" s="32">
        <f t="shared" si="30"/>
        <v>-6580021.3435931057</v>
      </c>
      <c r="AA107" s="32"/>
      <c r="AB107" s="32">
        <f t="shared" si="31"/>
        <v>-66302291.92347046</v>
      </c>
      <c r="AC107" s="12"/>
      <c r="AD107" s="32"/>
      <c r="AE107" s="32"/>
      <c r="AF107" s="32">
        <f>BA107/100*AF27</f>
        <v>6317475043.8933086</v>
      </c>
      <c r="AG107" s="34">
        <f t="shared" si="37"/>
        <v>-4.8082727929483794E-3</v>
      </c>
      <c r="AH107" s="34">
        <f>(AF107-AF103)/AF103</f>
        <v>-9.5524510472133565E-3</v>
      </c>
      <c r="AI107" s="34">
        <f t="shared" si="32"/>
        <v>-1.0495061945287867E-2</v>
      </c>
      <c r="AU107" s="31">
        <v>12152547</v>
      </c>
      <c r="AW107" s="31">
        <f t="shared" si="33"/>
        <v>-4.5195171579951047E-3</v>
      </c>
      <c r="AX107" s="46">
        <v>6759.8248526898897</v>
      </c>
      <c r="AY107" s="34">
        <f t="shared" si="34"/>
        <v>-2.9006659591048883E-4</v>
      </c>
      <c r="AZ107" s="31">
        <f t="shared" si="38"/>
        <v>100.16205332733566</v>
      </c>
      <c r="BA107" s="31">
        <f t="shared" si="39"/>
        <v>109.92601459669351</v>
      </c>
      <c r="BC107" s="34">
        <f>T116/AF116</f>
        <v>9.1692053118437745E-3</v>
      </c>
    </row>
    <row r="108" spans="1:55" s="31" customFormat="1">
      <c r="A108" s="23">
        <f t="shared" si="35"/>
        <v>2038</v>
      </c>
      <c r="B108" s="23">
        <f t="shared" si="36"/>
        <v>1</v>
      </c>
      <c r="C108" s="24"/>
      <c r="D108" s="41">
        <v>118397516.54625475</v>
      </c>
      <c r="E108" s="24"/>
      <c r="F108" s="25">
        <v>21520150.130326129</v>
      </c>
      <c r="G108" s="41">
        <v>5426928.1319600698</v>
      </c>
      <c r="H108" s="41">
        <v>29857357.379380904</v>
      </c>
      <c r="I108" s="41">
        <v>167843.13810185995</v>
      </c>
      <c r="J108" s="41">
        <v>923423.42410457565</v>
      </c>
      <c r="K108" s="24"/>
      <c r="L108" s="52">
        <v>2599083.3956890102</v>
      </c>
      <c r="M108" s="25"/>
      <c r="N108" s="41">
        <v>1039675.9570500404</v>
      </c>
      <c r="O108" s="24"/>
      <c r="P108" s="52">
        <v>19206646.457442369</v>
      </c>
      <c r="Q108" s="25"/>
      <c r="R108" s="41">
        <v>15224841.443478065</v>
      </c>
      <c r="S108" s="25"/>
      <c r="T108" s="41">
        <v>58213500.822028518</v>
      </c>
      <c r="U108" s="24"/>
      <c r="V108" s="41">
        <v>122877.214472051</v>
      </c>
      <c r="W108" s="25"/>
      <c r="X108" s="52">
        <v>308632.1362698421</v>
      </c>
      <c r="Y108" s="24"/>
      <c r="Z108" s="24">
        <f t="shared" si="30"/>
        <v>-9811190.8251150642</v>
      </c>
      <c r="AA108" s="24"/>
      <c r="AB108" s="24">
        <f t="shared" si="31"/>
        <v>-79390662.181668609</v>
      </c>
      <c r="AC108" s="12"/>
      <c r="AD108" s="24"/>
      <c r="AE108" s="24"/>
      <c r="AF108" s="24">
        <f>BA108/100*AF27</f>
        <v>6334567077.3254461</v>
      </c>
      <c r="AG108" s="26">
        <f t="shared" si="37"/>
        <v>2.7055165732168969E-3</v>
      </c>
      <c r="AH108" s="26"/>
      <c r="AI108" s="26">
        <f t="shared" si="32"/>
        <v>-1.2532926277763657E-2</v>
      </c>
      <c r="AT108" s="23"/>
      <c r="AU108" s="23">
        <v>12212213</v>
      </c>
      <c r="AV108" s="23"/>
      <c r="AW108" s="23">
        <f t="shared" si="33"/>
        <v>4.9097526633717194E-3</v>
      </c>
      <c r="AX108" s="43">
        <v>6744.9974019024603</v>
      </c>
      <c r="AY108" s="26">
        <f t="shared" si="34"/>
        <v>-2.1934667111277576E-3</v>
      </c>
      <c r="AZ108" s="23">
        <f t="shared" si="38"/>
        <v>99.942351197643944</v>
      </c>
      <c r="BA108" s="23">
        <f t="shared" si="39"/>
        <v>110.22342125101254</v>
      </c>
      <c r="BB108" s="23"/>
      <c r="BC108" s="34">
        <f>T117/AF117</f>
        <v>1.0773990280777353E-2</v>
      </c>
    </row>
    <row r="109" spans="1:55" s="31" customFormat="1">
      <c r="A109" s="31">
        <f t="shared" si="35"/>
        <v>2038</v>
      </c>
      <c r="B109" s="31">
        <f t="shared" si="36"/>
        <v>2</v>
      </c>
      <c r="C109" s="32"/>
      <c r="D109" s="44">
        <v>118488342.44038039</v>
      </c>
      <c r="E109" s="32"/>
      <c r="F109" s="33">
        <v>21536658.811710011</v>
      </c>
      <c r="G109" s="44">
        <v>5479063.5645685904</v>
      </c>
      <c r="H109" s="44">
        <v>30144191.147153504</v>
      </c>
      <c r="I109" s="44">
        <v>169455.57416191977</v>
      </c>
      <c r="J109" s="44">
        <v>932294.57156147389</v>
      </c>
      <c r="K109" s="32"/>
      <c r="L109" s="33">
        <v>2090987.5645336099</v>
      </c>
      <c r="M109" s="33"/>
      <c r="N109" s="44">
        <v>1042243.496708177</v>
      </c>
      <c r="O109" s="32"/>
      <c r="P109" s="33">
        <v>16584260.619843433</v>
      </c>
      <c r="Q109" s="33"/>
      <c r="R109" s="44">
        <v>17857587.946524333</v>
      </c>
      <c r="S109" s="33"/>
      <c r="T109" s="44">
        <v>68280035.261041015</v>
      </c>
      <c r="U109" s="32"/>
      <c r="V109" s="44">
        <v>120557.26867795001</v>
      </c>
      <c r="W109" s="33"/>
      <c r="X109" s="33">
        <v>302805.10129399243</v>
      </c>
      <c r="Y109" s="32"/>
      <c r="Z109" s="32">
        <f t="shared" si="30"/>
        <v>-6691744.657749515</v>
      </c>
      <c r="AA109" s="32"/>
      <c r="AB109" s="32">
        <f t="shared" si="31"/>
        <v>-66792567.79918281</v>
      </c>
      <c r="AC109" s="12"/>
      <c r="AD109" s="32"/>
      <c r="AE109" s="32"/>
      <c r="AF109" s="32">
        <f>BA109/100*AF27</f>
        <v>6319035819.3583736</v>
      </c>
      <c r="AG109" s="34">
        <f t="shared" si="37"/>
        <v>-2.451826269654094E-3</v>
      </c>
      <c r="AH109" s="34"/>
      <c r="AI109" s="34">
        <f t="shared" si="32"/>
        <v>-1.0570056842305546E-2</v>
      </c>
      <c r="AU109" s="31">
        <v>12183858</v>
      </c>
      <c r="AW109" s="31">
        <f t="shared" si="33"/>
        <v>-2.3218559977622403E-3</v>
      </c>
      <c r="AX109" s="46">
        <v>6744.1187125661199</v>
      </c>
      <c r="AY109" s="34">
        <f t="shared" si="34"/>
        <v>-1.3027274644946774E-4</v>
      </c>
      <c r="AZ109" s="31">
        <f t="shared" si="38"/>
        <v>99.929331433066807</v>
      </c>
      <c r="BA109" s="31">
        <f t="shared" si="39"/>
        <v>109.95317257125816</v>
      </c>
      <c r="BC109" s="34">
        <f>T118/AF118</f>
        <v>9.1762839839093259E-3</v>
      </c>
    </row>
    <row r="110" spans="1:55" s="23" customFormat="1">
      <c r="A110" s="31">
        <f t="shared" si="35"/>
        <v>2038</v>
      </c>
      <c r="B110" s="31">
        <f t="shared" si="36"/>
        <v>3</v>
      </c>
      <c r="C110" s="32"/>
      <c r="D110" s="44">
        <v>118621502.78770253</v>
      </c>
      <c r="E110" s="32"/>
      <c r="F110" s="33">
        <v>21560862.281084802</v>
      </c>
      <c r="G110" s="44">
        <v>5536047.2118590996</v>
      </c>
      <c r="H110" s="44">
        <v>30457698.361651815</v>
      </c>
      <c r="I110" s="44">
        <v>171217.95500596054</v>
      </c>
      <c r="J110" s="44">
        <v>941990.67097897164</v>
      </c>
      <c r="K110" s="32"/>
      <c r="L110" s="33">
        <v>2021238.4948166599</v>
      </c>
      <c r="M110" s="33"/>
      <c r="N110" s="44">
        <v>1043982.9090461396</v>
      </c>
      <c r="O110" s="32"/>
      <c r="P110" s="33">
        <v>16231902.098982912</v>
      </c>
      <c r="Q110" s="33"/>
      <c r="R110" s="44">
        <v>15174878.914617896</v>
      </c>
      <c r="S110" s="33"/>
      <c r="T110" s="44">
        <v>58022464.76259435</v>
      </c>
      <c r="U110" s="32"/>
      <c r="V110" s="44">
        <v>114978.92436743301</v>
      </c>
      <c r="W110" s="33"/>
      <c r="X110" s="33">
        <v>288793.9086672652</v>
      </c>
      <c r="Y110" s="32"/>
      <c r="Z110" s="32">
        <f t="shared" si="30"/>
        <v>-9336225.8459622711</v>
      </c>
      <c r="AA110" s="32"/>
      <c r="AB110" s="32">
        <f t="shared" si="31"/>
        <v>-76830940.124091089</v>
      </c>
      <c r="AC110" s="12"/>
      <c r="AD110" s="32"/>
      <c r="AE110" s="32"/>
      <c r="AF110" s="32">
        <f>BA110/100*AF27</f>
        <v>6314466445.637145</v>
      </c>
      <c r="AG110" s="34">
        <f t="shared" si="37"/>
        <v>-7.2311248928678615E-4</v>
      </c>
      <c r="AH110" s="34"/>
      <c r="AI110" s="34">
        <f t="shared" si="32"/>
        <v>-1.2167447683117534E-2</v>
      </c>
      <c r="AT110" s="31"/>
      <c r="AU110" s="31">
        <v>12181806</v>
      </c>
      <c r="AV110" s="31"/>
      <c r="AW110" s="31">
        <f t="shared" si="33"/>
        <v>-1.6841955971581414E-4</v>
      </c>
      <c r="AX110" s="46">
        <v>6740.3771674506897</v>
      </c>
      <c r="AY110" s="34">
        <f t="shared" si="34"/>
        <v>-5.5478636644676598E-4</v>
      </c>
      <c r="AZ110" s="31">
        <f t="shared" si="38"/>
        <v>99.873892002379606</v>
      </c>
      <c r="BA110" s="31">
        <f t="shared" si="39"/>
        <v>109.87366405893516</v>
      </c>
      <c r="BB110" s="31"/>
      <c r="BC110" s="26">
        <f>T119/AF119</f>
        <v>1.0857859283020709E-2</v>
      </c>
    </row>
    <row r="111" spans="1:55" s="31" customFormat="1">
      <c r="A111" s="31">
        <f t="shared" si="35"/>
        <v>2038</v>
      </c>
      <c r="B111" s="31">
        <f t="shared" si="36"/>
        <v>4</v>
      </c>
      <c r="C111" s="32"/>
      <c r="D111" s="44">
        <v>118285514.11745119</v>
      </c>
      <c r="E111" s="32"/>
      <c r="F111" s="33">
        <v>21499792.36309313</v>
      </c>
      <c r="G111" s="44">
        <v>5622939.59953997</v>
      </c>
      <c r="H111" s="44">
        <v>30935754.641272832</v>
      </c>
      <c r="I111" s="44">
        <v>173905.3484393796</v>
      </c>
      <c r="J111" s="44">
        <v>956775.91674039175</v>
      </c>
      <c r="K111" s="32"/>
      <c r="L111" s="33">
        <v>2058055.34911448</v>
      </c>
      <c r="M111" s="33"/>
      <c r="N111" s="44">
        <v>1042004.6132061183</v>
      </c>
      <c r="O111" s="32"/>
      <c r="P111" s="33">
        <v>16412060.930934101</v>
      </c>
      <c r="Q111" s="33"/>
      <c r="R111" s="44">
        <v>17917361.295436665</v>
      </c>
      <c r="S111" s="33"/>
      <c r="T111" s="44">
        <v>68508583.841265082</v>
      </c>
      <c r="U111" s="32"/>
      <c r="V111" s="44">
        <v>117967.69713576599</v>
      </c>
      <c r="W111" s="33"/>
      <c r="X111" s="33">
        <v>296300.84417421836</v>
      </c>
      <c r="Y111" s="32"/>
      <c r="Z111" s="32">
        <f t="shared" si="30"/>
        <v>-6564523.3328412976</v>
      </c>
      <c r="AA111" s="32"/>
      <c r="AB111" s="32">
        <f t="shared" si="31"/>
        <v>-66188991.20712021</v>
      </c>
      <c r="AC111" s="12"/>
      <c r="AD111" s="32"/>
      <c r="AE111" s="32"/>
      <c r="AF111" s="32">
        <f>BA111/100*AF27</f>
        <v>6329173821.7357702</v>
      </c>
      <c r="AG111" s="34">
        <f t="shared" si="37"/>
        <v>2.329155792535243E-3</v>
      </c>
      <c r="AH111" s="34">
        <f>(AF111-AF107)/AF107</f>
        <v>1.8518122764521296E-3</v>
      </c>
      <c r="AI111" s="34">
        <f t="shared" si="32"/>
        <v>-1.0457761640202186E-2</v>
      </c>
      <c r="AU111" s="31">
        <v>12226847</v>
      </c>
      <c r="AW111" s="31">
        <f t="shared" si="33"/>
        <v>3.6973992197872796E-3</v>
      </c>
      <c r="AX111" s="46">
        <v>6731.1886642586596</v>
      </c>
      <c r="AY111" s="34">
        <f t="shared" si="34"/>
        <v>-1.3632031210955721E-3</v>
      </c>
      <c r="AZ111" s="31">
        <f t="shared" si="38"/>
        <v>99.737743601085995</v>
      </c>
      <c r="BA111" s="31">
        <f t="shared" si="39"/>
        <v>110.12957694002512</v>
      </c>
      <c r="BC111" s="34" t="e">
        <f>T120/AF120</f>
        <v>#DIV/0!</v>
      </c>
    </row>
    <row r="112" spans="1:55" s="31" customFormat="1">
      <c r="A112" s="23">
        <f t="shared" si="35"/>
        <v>2039</v>
      </c>
      <c r="B112" s="23">
        <f t="shared" si="36"/>
        <v>1</v>
      </c>
      <c r="C112" s="24"/>
      <c r="D112" s="41">
        <v>118195836.29694687</v>
      </c>
      <c r="E112" s="24"/>
      <c r="F112" s="25">
        <v>21483492.35767993</v>
      </c>
      <c r="G112" s="41">
        <v>5706607.4551115697</v>
      </c>
      <c r="H112" s="41">
        <v>31396070.496619422</v>
      </c>
      <c r="I112" s="41">
        <v>176493.0140756201</v>
      </c>
      <c r="J112" s="41">
        <v>971012.48958619265</v>
      </c>
      <c r="K112" s="24"/>
      <c r="L112" s="52">
        <v>2582339.66196955</v>
      </c>
      <c r="M112" s="25"/>
      <c r="N112" s="41">
        <v>1043003.6706431806</v>
      </c>
      <c r="O112" s="24"/>
      <c r="P112" s="52">
        <v>19138071.241930943</v>
      </c>
      <c r="Q112" s="25"/>
      <c r="R112" s="41">
        <v>15223138.166638047</v>
      </c>
      <c r="S112" s="25"/>
      <c r="T112" s="41">
        <v>58206988.195404813</v>
      </c>
      <c r="U112" s="24"/>
      <c r="V112" s="41">
        <v>115475.481350363</v>
      </c>
      <c r="W112" s="25"/>
      <c r="X112" s="52">
        <v>290041.11664703471</v>
      </c>
      <c r="Y112" s="24"/>
      <c r="Z112" s="24">
        <f t="shared" ref="Z112:Z119" si="40">R112+V112-N112-L112-F112</f>
        <v>-9770222.0423042513</v>
      </c>
      <c r="AA112" s="24"/>
      <c r="AB112" s="24">
        <f t="shared" ref="AB112:AB119" si="41">T112-P112-D112</f>
        <v>-79126919.343473002</v>
      </c>
      <c r="AC112" s="12"/>
      <c r="AD112" s="24"/>
      <c r="AE112" s="24"/>
      <c r="AF112" s="24">
        <f>BA112/100*AF27</f>
        <v>6338709816.2532043</v>
      </c>
      <c r="AG112" s="26">
        <f t="shared" si="37"/>
        <v>1.5066728748522318E-3</v>
      </c>
      <c r="AH112" s="26"/>
      <c r="AI112" s="26">
        <f t="shared" ref="AI112:AI119" si="42">AB112/AF112</f>
        <v>-1.2483126951257839E-2</v>
      </c>
      <c r="AT112" s="23"/>
      <c r="AU112" s="23">
        <v>12244138</v>
      </c>
      <c r="AV112" s="23"/>
      <c r="AW112" s="23">
        <f t="shared" si="33"/>
        <v>1.4141830678015355E-3</v>
      </c>
      <c r="AX112" s="43">
        <v>6731.8103514199802</v>
      </c>
      <c r="AY112" s="26">
        <f t="shared" si="34"/>
        <v>9.2359194241812387E-5</v>
      </c>
      <c r="AZ112" s="23">
        <f t="shared" si="38"/>
        <v>99.746955298720493</v>
      </c>
      <c r="BA112" s="23">
        <f t="shared" si="39"/>
        <v>110.2955061863196</v>
      </c>
      <c r="BB112" s="23"/>
      <c r="BC112" s="34" t="e">
        <f>T121/AF121</f>
        <v>#DIV/0!</v>
      </c>
    </row>
    <row r="113" spans="1:55" s="31" customFormat="1">
      <c r="A113" s="31">
        <f t="shared" si="35"/>
        <v>2039</v>
      </c>
      <c r="B113" s="31">
        <f t="shared" si="36"/>
        <v>2</v>
      </c>
      <c r="C113" s="32"/>
      <c r="D113" s="44">
        <v>118540208.56022693</v>
      </c>
      <c r="E113" s="32"/>
      <c r="F113" s="33">
        <v>21546086.09294305</v>
      </c>
      <c r="G113" s="44">
        <v>5776590.7109999498</v>
      </c>
      <c r="H113" s="44">
        <v>31781097.722118601</v>
      </c>
      <c r="I113" s="44">
        <v>178657.44467009977</v>
      </c>
      <c r="J113" s="44">
        <v>982920.54810675106</v>
      </c>
      <c r="K113" s="32"/>
      <c r="L113" s="33">
        <v>2097494.4659015299</v>
      </c>
      <c r="M113" s="33"/>
      <c r="N113" s="44">
        <v>1047308.4821539</v>
      </c>
      <c r="O113" s="32"/>
      <c r="P113" s="33">
        <v>16645891.01748414</v>
      </c>
      <c r="Q113" s="33"/>
      <c r="R113" s="44">
        <v>17854022.335278567</v>
      </c>
      <c r="S113" s="33"/>
      <c r="T113" s="44">
        <v>68266401.837405235</v>
      </c>
      <c r="U113" s="32"/>
      <c r="V113" s="44">
        <v>120860.511931905</v>
      </c>
      <c r="W113" s="33"/>
      <c r="X113" s="33">
        <v>303566.76092047128</v>
      </c>
      <c r="Y113" s="32"/>
      <c r="Z113" s="32">
        <f t="shared" si="40"/>
        <v>-6716006.1937880088</v>
      </c>
      <c r="AA113" s="32"/>
      <c r="AB113" s="32">
        <f t="shared" si="41"/>
        <v>-66919697.740305841</v>
      </c>
      <c r="AC113" s="12"/>
      <c r="AD113" s="32"/>
      <c r="AE113" s="32"/>
      <c r="AF113" s="32">
        <f>BA113/100*AF27</f>
        <v>6318892091.3090286</v>
      </c>
      <c r="AG113" s="34">
        <f t="shared" si="37"/>
        <v>-3.1264603552856643E-3</v>
      </c>
      <c r="AH113" s="34"/>
      <c r="AI113" s="34">
        <f t="shared" si="42"/>
        <v>-1.0590416290277665E-2</v>
      </c>
      <c r="AU113" s="31">
        <v>12171776</v>
      </c>
      <c r="AW113" s="31">
        <f t="shared" ref="AW113:AW119" si="43">(AU113-AU112)/AU112</f>
        <v>-5.9099301232965525E-3</v>
      </c>
      <c r="AX113" s="46">
        <v>6750.6595394009901</v>
      </c>
      <c r="AY113" s="34">
        <f t="shared" ref="AY113:AY119" si="44">(AX113-AX112)/AX112</f>
        <v>2.800017676825064E-3</v>
      </c>
      <c r="AZ113" s="31">
        <f t="shared" si="38"/>
        <v>100.02624853676639</v>
      </c>
      <c r="BA113" s="31">
        <f t="shared" si="39"/>
        <v>109.95067165886192</v>
      </c>
      <c r="BC113" s="34" t="e">
        <f>T122/AF122</f>
        <v>#DIV/0!</v>
      </c>
    </row>
    <row r="114" spans="1:55" s="23" customFormat="1">
      <c r="A114" s="31">
        <f t="shared" si="35"/>
        <v>2039</v>
      </c>
      <c r="B114" s="31">
        <f t="shared" si="36"/>
        <v>3</v>
      </c>
      <c r="C114" s="32"/>
      <c r="D114" s="44">
        <v>118662219.36661682</v>
      </c>
      <c r="E114" s="32"/>
      <c r="F114" s="33">
        <v>21568263.001273781</v>
      </c>
      <c r="G114" s="44">
        <v>5875505.9607310202</v>
      </c>
      <c r="H114" s="44">
        <v>32325300.241422024</v>
      </c>
      <c r="I114" s="44">
        <v>181716.67919787019</v>
      </c>
      <c r="J114" s="44">
        <v>999751.5538584328</v>
      </c>
      <c r="K114" s="32"/>
      <c r="L114" s="33">
        <v>2068552.0829400099</v>
      </c>
      <c r="M114" s="33"/>
      <c r="N114" s="44">
        <v>1049239.2000824288</v>
      </c>
      <c r="O114" s="32"/>
      <c r="P114" s="33">
        <v>16506331.095099391</v>
      </c>
      <c r="Q114" s="33"/>
      <c r="R114" s="44">
        <v>15036171.653028633</v>
      </c>
      <c r="S114" s="33"/>
      <c r="T114" s="44">
        <v>57492105.525913641</v>
      </c>
      <c r="U114" s="32"/>
      <c r="V114" s="44">
        <v>120745.528840809</v>
      </c>
      <c r="W114" s="33"/>
      <c r="X114" s="33">
        <v>303277.95654618315</v>
      </c>
      <c r="Y114" s="32"/>
      <c r="Z114" s="32">
        <f t="shared" si="40"/>
        <v>-9529137.1024267785</v>
      </c>
      <c r="AA114" s="32"/>
      <c r="AB114" s="32">
        <f t="shared" si="41"/>
        <v>-77676444.935802564</v>
      </c>
      <c r="AC114" s="12"/>
      <c r="AD114" s="32"/>
      <c r="AE114" s="32"/>
      <c r="AF114" s="32">
        <f>BA114/100*AF27</f>
        <v>6281075621.0429363</v>
      </c>
      <c r="AG114" s="34">
        <f t="shared" si="37"/>
        <v>-5.9846678372787654E-3</v>
      </c>
      <c r="AH114" s="34"/>
      <c r="AI114" s="34">
        <f t="shared" si="42"/>
        <v>-1.236674251708895E-2</v>
      </c>
      <c r="AT114" s="31"/>
      <c r="AU114" s="31">
        <v>12123007</v>
      </c>
      <c r="AV114" s="31"/>
      <c r="AW114" s="31">
        <f t="shared" si="43"/>
        <v>-4.0067283525428007E-3</v>
      </c>
      <c r="AX114" s="46">
        <v>6737.2534287061799</v>
      </c>
      <c r="AY114" s="34">
        <f t="shared" si="44"/>
        <v>-1.9858964322765666E-3</v>
      </c>
      <c r="AZ114" s="31">
        <f t="shared" si="38"/>
        <v>99.827606766663223</v>
      </c>
      <c r="BA114" s="31">
        <f t="shared" si="39"/>
        <v>109.29265341049792</v>
      </c>
      <c r="BB114" s="31"/>
      <c r="BC114" s="26" t="e">
        <f>T123/AF123</f>
        <v>#DIV/0!</v>
      </c>
    </row>
    <row r="115" spans="1:55" s="31" customFormat="1">
      <c r="A115" s="31">
        <f t="shared" si="35"/>
        <v>2039</v>
      </c>
      <c r="B115" s="31">
        <f t="shared" si="36"/>
        <v>4</v>
      </c>
      <c r="C115" s="32"/>
      <c r="D115" s="44">
        <v>118707560.77111362</v>
      </c>
      <c r="E115" s="32"/>
      <c r="F115" s="33">
        <v>21576504.33825748</v>
      </c>
      <c r="G115" s="44">
        <v>5948721.3597407201</v>
      </c>
      <c r="H115" s="44">
        <v>32728109.76473831</v>
      </c>
      <c r="I115" s="44">
        <v>183981.07298166957</v>
      </c>
      <c r="J115" s="44">
        <v>1012209.5803527192</v>
      </c>
      <c r="K115" s="32"/>
      <c r="L115" s="33">
        <v>2074238.13873834</v>
      </c>
      <c r="M115" s="33"/>
      <c r="N115" s="44">
        <v>1051246.2538058311</v>
      </c>
      <c r="O115" s="32"/>
      <c r="P115" s="33">
        <v>16546878.283076873</v>
      </c>
      <c r="Q115" s="33"/>
      <c r="R115" s="44">
        <v>17804493.881583359</v>
      </c>
      <c r="S115" s="33"/>
      <c r="T115" s="44">
        <v>68077025.50198634</v>
      </c>
      <c r="U115" s="32"/>
      <c r="V115" s="44">
        <v>122328.345975911</v>
      </c>
      <c r="W115" s="33"/>
      <c r="X115" s="33">
        <v>307253.5368507168</v>
      </c>
      <c r="Y115" s="32"/>
      <c r="Z115" s="32">
        <f t="shared" si="40"/>
        <v>-6775166.5032423828</v>
      </c>
      <c r="AA115" s="32"/>
      <c r="AB115" s="32">
        <f t="shared" si="41"/>
        <v>-67177413.552204162</v>
      </c>
      <c r="AC115" s="12"/>
      <c r="AD115" s="32"/>
      <c r="AE115" s="32"/>
      <c r="AF115" s="32">
        <f>BA115/100*AF27</f>
        <v>6312764278.5270662</v>
      </c>
      <c r="AG115" s="34">
        <f t="shared" si="37"/>
        <v>5.0451004566743601E-3</v>
      </c>
      <c r="AH115" s="34">
        <f>(AF115-AF111)/AF111</f>
        <v>-2.5926832902503053E-3</v>
      </c>
      <c r="AI115" s="34">
        <f t="shared" si="42"/>
        <v>-1.0641520986409842E-2</v>
      </c>
      <c r="AU115" s="31">
        <v>12167590</v>
      </c>
      <c r="AW115" s="31">
        <f t="shared" si="43"/>
        <v>3.6775529371549484E-3</v>
      </c>
      <c r="AX115" s="46">
        <v>6746.4331838853604</v>
      </c>
      <c r="AY115" s="34">
        <f t="shared" si="44"/>
        <v>1.3625367186081126E-3</v>
      </c>
      <c r="AZ115" s="31">
        <f t="shared" si="38"/>
        <v>99.963625546413567</v>
      </c>
      <c r="BA115" s="31">
        <f t="shared" si="39"/>
        <v>109.84404582613038</v>
      </c>
      <c r="BC115" s="34" t="e">
        <f>T124/AF124</f>
        <v>#DIV/0!</v>
      </c>
    </row>
    <row r="116" spans="1:55" s="31" customFormat="1">
      <c r="A116" s="23">
        <f t="shared" ref="A116:A119" si="45">A112+1</f>
        <v>2040</v>
      </c>
      <c r="B116" s="23">
        <f t="shared" ref="B116:B119" si="46">B112</f>
        <v>1</v>
      </c>
      <c r="C116" s="24"/>
      <c r="D116" s="41">
        <v>119022328.1251018</v>
      </c>
      <c r="E116" s="24"/>
      <c r="F116" s="25">
        <v>21633717.030816831</v>
      </c>
      <c r="G116" s="41">
        <v>6011235.6757945698</v>
      </c>
      <c r="H116" s="41">
        <v>33072045.086961422</v>
      </c>
      <c r="I116" s="41">
        <v>185914.50543694012</v>
      </c>
      <c r="J116" s="41">
        <v>1022846.7552668187</v>
      </c>
      <c r="K116" s="24"/>
      <c r="L116" s="52">
        <v>2540262.6487214202</v>
      </c>
      <c r="M116" s="25"/>
      <c r="N116" s="41">
        <v>1055433.6366481595</v>
      </c>
      <c r="O116" s="24"/>
      <c r="P116" s="52">
        <v>18988119.425687205</v>
      </c>
      <c r="Q116" s="25"/>
      <c r="R116" s="41">
        <v>15194849.14047504</v>
      </c>
      <c r="S116" s="25"/>
      <c r="T116" s="41">
        <v>58098822.652012572</v>
      </c>
      <c r="U116" s="24"/>
      <c r="V116" s="41">
        <v>120478.313333226</v>
      </c>
      <c r="W116" s="25"/>
      <c r="X116" s="52">
        <v>302606.78823150322</v>
      </c>
      <c r="Y116" s="24"/>
      <c r="Z116" s="24">
        <f t="shared" si="40"/>
        <v>-9914085.8623781428</v>
      </c>
      <c r="AA116" s="24"/>
      <c r="AB116" s="24">
        <f t="shared" si="41"/>
        <v>-79911624.898776442</v>
      </c>
      <c r="AC116" s="12"/>
      <c r="AD116" s="24"/>
      <c r="AE116" s="24"/>
      <c r="AF116" s="24">
        <f>BA116/100*AF27</f>
        <v>6336298585.9818058</v>
      </c>
      <c r="AG116" s="26">
        <f t="shared" si="37"/>
        <v>3.7280510433110522E-3</v>
      </c>
      <c r="AH116" s="26"/>
      <c r="AI116" s="26">
        <f t="shared" si="42"/>
        <v>-1.2611720204532341E-2</v>
      </c>
      <c r="AT116" s="23"/>
      <c r="AU116" s="23">
        <v>12201957</v>
      </c>
      <c r="AV116" s="23"/>
      <c r="AW116" s="23">
        <f t="shared" si="43"/>
        <v>2.8244705812736949E-3</v>
      </c>
      <c r="AX116" s="43">
        <v>6752.51195977509</v>
      </c>
      <c r="AY116" s="26">
        <f t="shared" si="44"/>
        <v>9.0103551373626231E-4</v>
      </c>
      <c r="AZ116" s="23">
        <f t="shared" si="38"/>
        <v>100.05369632311272</v>
      </c>
      <c r="BA116" s="23">
        <f t="shared" si="39"/>
        <v>110.253550035774</v>
      </c>
      <c r="BB116" s="23"/>
      <c r="BC116" s="34" t="e">
        <f>T125/AF125</f>
        <v>#DIV/0!</v>
      </c>
    </row>
    <row r="117" spans="1:55" s="31" customFormat="1">
      <c r="A117" s="31">
        <f t="shared" si="45"/>
        <v>2040</v>
      </c>
      <c r="B117" s="31">
        <f t="shared" si="46"/>
        <v>2</v>
      </c>
      <c r="C117" s="32"/>
      <c r="D117" s="44">
        <v>119259344.65383165</v>
      </c>
      <c r="E117" s="32"/>
      <c r="F117" s="33">
        <v>21676797.590531461</v>
      </c>
      <c r="G117" s="44">
        <v>6114004.6346318396</v>
      </c>
      <c r="H117" s="44">
        <v>33637449.57673914</v>
      </c>
      <c r="I117" s="44">
        <v>189092.92684428021</v>
      </c>
      <c r="J117" s="44">
        <v>1040333.492064078</v>
      </c>
      <c r="K117" s="32"/>
      <c r="L117" s="33">
        <v>2022493.9906580399</v>
      </c>
      <c r="M117" s="33"/>
      <c r="N117" s="44">
        <v>1059007.2914455198</v>
      </c>
      <c r="O117" s="32"/>
      <c r="P117" s="33">
        <v>16321076.591924127</v>
      </c>
      <c r="Q117" s="33"/>
      <c r="R117" s="44">
        <v>17848479.553594727</v>
      </c>
      <c r="S117" s="33"/>
      <c r="T117" s="44">
        <v>68245208.531234771</v>
      </c>
      <c r="U117" s="32"/>
      <c r="V117" s="44">
        <v>122080.614496248</v>
      </c>
      <c r="W117" s="33"/>
      <c r="X117" s="33">
        <v>306631.30679677078</v>
      </c>
      <c r="Y117" s="32"/>
      <c r="Z117" s="32">
        <f t="shared" si="40"/>
        <v>-6787738.7045440432</v>
      </c>
      <c r="AA117" s="32"/>
      <c r="AB117" s="32">
        <f t="shared" si="41"/>
        <v>-67335212.714521006</v>
      </c>
      <c r="AC117" s="12"/>
      <c r="AD117" s="32"/>
      <c r="AE117" s="32"/>
      <c r="AF117" s="32">
        <f>BA117/100*AF27</f>
        <v>6334255624.2134285</v>
      </c>
      <c r="AG117" s="34">
        <f t="shared" si="37"/>
        <v>-3.2242195355141213E-4</v>
      </c>
      <c r="AH117" s="34"/>
      <c r="AI117" s="34">
        <f t="shared" si="42"/>
        <v>-1.0630327651622445E-2</v>
      </c>
      <c r="AU117" s="31">
        <v>12226321</v>
      </c>
      <c r="AW117" s="31">
        <f t="shared" si="43"/>
        <v>1.9967288853746986E-3</v>
      </c>
      <c r="AX117" s="46">
        <v>6736.8830726490896</v>
      </c>
      <c r="AY117" s="34">
        <f t="shared" si="44"/>
        <v>-2.3145293513143067E-3</v>
      </c>
      <c r="AZ117" s="31">
        <f t="shared" si="38"/>
        <v>99.82211910626539</v>
      </c>
      <c r="BA117" s="31">
        <f t="shared" si="39"/>
        <v>110.21800187078549</v>
      </c>
      <c r="BC117" s="34" t="e">
        <f>T126/AF126</f>
        <v>#DIV/0!</v>
      </c>
    </row>
    <row r="118" spans="1:55">
      <c r="A118" s="31">
        <f t="shared" si="45"/>
        <v>2040</v>
      </c>
      <c r="B118" s="31">
        <f t="shared" si="46"/>
        <v>3</v>
      </c>
      <c r="C118" s="32"/>
      <c r="D118" s="44">
        <v>119037599.69710228</v>
      </c>
      <c r="E118" s="32"/>
      <c r="F118" s="33">
        <v>21636492.819800951</v>
      </c>
      <c r="G118" s="44">
        <v>6178454.6847528499</v>
      </c>
      <c r="H118" s="44">
        <v>33992034.73666589</v>
      </c>
      <c r="I118" s="44">
        <v>191086.2273634905</v>
      </c>
      <c r="J118" s="44">
        <v>1051300.0434020394</v>
      </c>
      <c r="K118" s="32"/>
      <c r="L118" s="33">
        <v>2059679.2165268401</v>
      </c>
      <c r="M118" s="33"/>
      <c r="N118" s="44">
        <v>1057038.7181767076</v>
      </c>
      <c r="O118" s="32"/>
      <c r="P118" s="33">
        <v>16503200.396426469</v>
      </c>
      <c r="Q118" s="33"/>
      <c r="R118" s="44">
        <v>15153779.593182378</v>
      </c>
      <c r="S118" s="33"/>
      <c r="T118" s="44">
        <v>57941789.678371593</v>
      </c>
      <c r="U118" s="32"/>
      <c r="V118" s="44">
        <v>116202.04009546099</v>
      </c>
      <c r="W118" s="33"/>
      <c r="X118" s="33">
        <v>291866.02274202218</v>
      </c>
      <c r="Y118" s="32"/>
      <c r="Z118" s="32">
        <f t="shared" si="40"/>
        <v>-9483229.121226659</v>
      </c>
      <c r="AA118" s="32"/>
      <c r="AB118" s="32">
        <f t="shared" si="41"/>
        <v>-77599010.415157154</v>
      </c>
      <c r="AC118" s="12"/>
      <c r="AD118" s="32"/>
      <c r="AE118" s="32"/>
      <c r="AF118" s="32">
        <f>BA118/100*AF27</f>
        <v>6314297789.8213377</v>
      </c>
      <c r="AG118" s="34">
        <f t="shared" si="37"/>
        <v>-3.1507781775966942E-3</v>
      </c>
      <c r="AH118" s="34"/>
      <c r="AI118" s="34">
        <f t="shared" si="42"/>
        <v>-1.2289412536140904E-2</v>
      </c>
      <c r="AT118" s="31"/>
      <c r="AU118" s="31">
        <v>12169090</v>
      </c>
      <c r="AV118" s="31"/>
      <c r="AW118" s="31">
        <f t="shared" si="43"/>
        <v>-4.6809665802165674E-3</v>
      </c>
      <c r="AX118" s="46">
        <v>6747.2402546193298</v>
      </c>
      <c r="AY118" s="34">
        <f t="shared" si="44"/>
        <v>1.537384849722127E-3</v>
      </c>
      <c r="AZ118" s="31">
        <f t="shared" si="38"/>
        <v>99.97558411984653</v>
      </c>
      <c r="BA118" s="31">
        <f t="shared" si="39"/>
        <v>109.87072939571269</v>
      </c>
      <c r="BB118" s="31"/>
    </row>
    <row r="119" spans="1:55">
      <c r="A119" s="31">
        <f t="shared" si="45"/>
        <v>2040</v>
      </c>
      <c r="B119" s="31">
        <f t="shared" si="46"/>
        <v>4</v>
      </c>
      <c r="C119" s="32"/>
      <c r="D119" s="44">
        <v>118911024.27634554</v>
      </c>
      <c r="E119" s="32"/>
      <c r="F119" s="33">
        <v>21613486.238776676</v>
      </c>
      <c r="G119" s="44">
        <v>6218600.2363634203</v>
      </c>
      <c r="H119" s="44">
        <v>34212903.716774583</v>
      </c>
      <c r="I119" s="44">
        <v>192327.84236175939</v>
      </c>
      <c r="J119" s="44">
        <v>1058131.0427868653</v>
      </c>
      <c r="K119" s="32"/>
      <c r="L119" s="33">
        <v>2045493.95882011</v>
      </c>
      <c r="M119" s="33"/>
      <c r="N119" s="44">
        <v>1056557.0709288418</v>
      </c>
      <c r="O119" s="32"/>
      <c r="P119" s="33">
        <v>16426943.145703524</v>
      </c>
      <c r="Q119" s="33"/>
      <c r="R119" s="44">
        <v>17954681.822159328</v>
      </c>
      <c r="S119" s="33"/>
      <c r="T119" s="44">
        <v>68651282.109822676</v>
      </c>
      <c r="U119" s="32"/>
      <c r="V119" s="44">
        <v>117002.721602248</v>
      </c>
      <c r="W119" s="33"/>
      <c r="X119" s="33">
        <v>293877.10384418728</v>
      </c>
      <c r="Y119" s="32"/>
      <c r="Z119" s="32">
        <f t="shared" si="40"/>
        <v>-6643852.7247640546</v>
      </c>
      <c r="AA119" s="32"/>
      <c r="AB119" s="32">
        <f t="shared" si="41"/>
        <v>-66686685.312226385</v>
      </c>
      <c r="AC119" s="12"/>
      <c r="AD119" s="32"/>
      <c r="AE119" s="32"/>
      <c r="AF119" s="32">
        <f>BA119/100*AF27</f>
        <v>6322727189.6199741</v>
      </c>
      <c r="AG119" s="34">
        <f t="shared" si="37"/>
        <v>1.3349702657712229E-3</v>
      </c>
      <c r="AH119" s="34">
        <f>(AF119-AF115)/AF115</f>
        <v>1.5782168719330851E-3</v>
      </c>
      <c r="AI119" s="34">
        <f t="shared" si="42"/>
        <v>-1.0547139440351936E-2</v>
      </c>
      <c r="AT119" s="31"/>
      <c r="AU119" s="31">
        <v>12173661</v>
      </c>
      <c r="AV119" s="31"/>
      <c r="AW119" s="31">
        <f t="shared" si="43"/>
        <v>3.7562381410606707E-4</v>
      </c>
      <c r="AX119" s="46">
        <v>6753.7107651382903</v>
      </c>
      <c r="AY119" s="34">
        <f t="shared" si="44"/>
        <v>9.5898623359834206E-4</v>
      </c>
      <c r="AZ119" s="31">
        <f t="shared" si="38"/>
        <v>100.07145932871342</v>
      </c>
      <c r="BA119" s="31">
        <f t="shared" si="39"/>
        <v>110.01740355253457</v>
      </c>
      <c r="BB119" s="31"/>
    </row>
    <row r="120" spans="1:55">
      <c r="X120">
        <v>302885.08746728057</v>
      </c>
    </row>
    <row r="121" spans="1:55">
      <c r="X121">
        <v>298544.55877229996</v>
      </c>
      <c r="AH121" s="15">
        <f>AVERAGE(AH35:AH119)</f>
        <v>4.2257941927815248E-3</v>
      </c>
    </row>
    <row r="122" spans="1:55">
      <c r="X122">
        <v>302784.693481786</v>
      </c>
    </row>
    <row r="123" spans="1:55">
      <c r="X123">
        <v>301474.32031700399</v>
      </c>
    </row>
    <row r="124" spans="1:55">
      <c r="X124">
        <v>307602.17491932039</v>
      </c>
    </row>
    <row r="125" spans="1:55">
      <c r="X125">
        <v>304496.99519156257</v>
      </c>
    </row>
  </sheetData>
  <mergeCells count="3">
    <mergeCell ref="AL1:AM1"/>
    <mergeCell ref="AP1:AQ1"/>
    <mergeCell ref="AR1:A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Views>
    <sheetView zoomScale="125" zoomScaleNormal="125" zoomScalePageLayoutView="125" workbookViewId="0">
      <pane xSplit="2" topLeftCell="BD1" activePane="topRight" state="frozen"/>
      <selection pane="topRight" activeCell="AK3" sqref="AK3"/>
    </sheetView>
  </sheetViews>
  <sheetFormatPr baseColWidth="10" defaultColWidth="8.83203125" defaultRowHeight="12" x14ac:dyDescent="0"/>
  <cols>
    <col min="3" max="6" width="15" customWidth="1"/>
    <col min="8" max="8" width="10.1640625" customWidth="1"/>
    <col min="9" max="9" width="16.1640625" customWidth="1"/>
    <col min="15" max="20" width="14" customWidth="1"/>
    <col min="27" max="28" width="12.6640625" customWidth="1"/>
    <col min="30" max="30" width="13.1640625" customWidth="1"/>
    <col min="32" max="32" width="13.1640625" customWidth="1"/>
    <col min="37" max="37" width="15.1640625" bestFit="1" customWidth="1"/>
    <col min="38" max="38" width="11.5" customWidth="1"/>
  </cols>
  <sheetData>
    <row r="1" spans="1:63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U1" s="4" t="s">
        <v>27</v>
      </c>
      <c r="AW1" s="4" t="s">
        <v>28</v>
      </c>
      <c r="AY1" s="4" t="s">
        <v>29</v>
      </c>
      <c r="BA1" s="4" t="s">
        <v>50</v>
      </c>
      <c r="BD1" s="4" t="s">
        <v>31</v>
      </c>
      <c r="BF1" s="4" t="s">
        <v>32</v>
      </c>
      <c r="BG1" s="4" t="s">
        <v>33</v>
      </c>
      <c r="BH1" s="4" t="s">
        <v>34</v>
      </c>
      <c r="BI1" s="4" t="s">
        <v>35</v>
      </c>
      <c r="BJ1" s="5" t="s">
        <v>51</v>
      </c>
    </row>
    <row r="2" spans="1:63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M2" s="10"/>
      <c r="AN2" s="10"/>
      <c r="AO2" s="10"/>
      <c r="AP2" s="10"/>
      <c r="AQ2" s="10"/>
      <c r="AR2" s="10"/>
      <c r="AS2" s="10"/>
      <c r="AU2" s="8" t="s">
        <v>41</v>
      </c>
      <c r="AV2" s="8" t="s">
        <v>39</v>
      </c>
      <c r="AW2" s="8" t="s">
        <v>41</v>
      </c>
      <c r="AX2" s="8" t="s">
        <v>39</v>
      </c>
      <c r="AY2" s="8" t="s">
        <v>42</v>
      </c>
      <c r="AZ2" s="8" t="s">
        <v>43</v>
      </c>
      <c r="BJ2" s="10"/>
    </row>
    <row r="3" spans="1:63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((SUM(AA3:AA4)+AB14+AB15)/AVERAGE(AF3:AF6))</f>
        <v>-2.4605151384309815E-2</v>
      </c>
      <c r="AL3" s="14"/>
      <c r="AM3" s="14"/>
      <c r="AN3" s="14"/>
      <c r="AO3" s="14"/>
      <c r="AP3" s="11" t="s">
        <v>44</v>
      </c>
      <c r="AQ3" s="14" t="s">
        <v>45</v>
      </c>
      <c r="AR3" s="14" t="s">
        <v>44</v>
      </c>
      <c r="AS3" s="14" t="s">
        <v>45</v>
      </c>
      <c r="AU3" s="8">
        <v>10923418</v>
      </c>
      <c r="BD3" s="13">
        <f>S3/AF3</f>
        <v>1.3803743059084649E-2</v>
      </c>
      <c r="BE3" s="8">
        <v>2014</v>
      </c>
      <c r="BF3" s="13">
        <f>(SUM(S3:S6)/AVERAGE(AF3:AF6))</f>
        <v>5.6918105137217651E-2</v>
      </c>
      <c r="BG3" s="13">
        <f>(SUM(O3:O6)/AVERAGE(AF3:AF6))</f>
        <v>1.3201759021596645E-2</v>
      </c>
      <c r="BH3" s="13">
        <f>(SUM(C3:C6)/AVERAGE(AF3:AF6))</f>
        <v>6.4480796681875729E-2</v>
      </c>
      <c r="BI3" s="13">
        <f>(SUM(H3:H6)+SUM(J3:J6))/AVERAGE(AF3:AF6)</f>
        <v>0</v>
      </c>
      <c r="BJ3" s="14">
        <f t="shared" ref="BJ3:BJ29" si="2">AK3-BI3</f>
        <v>-2.4605151384309815E-2</v>
      </c>
      <c r="BK3" s="15">
        <f t="shared" ref="BK3:BK29" si="3">BI3+BH3</f>
        <v>6.4480796681875729E-2</v>
      </c>
    </row>
    <row r="4" spans="1:63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SUM(AB16:AB19)/AVERAGE(AF16:AF19)</f>
        <v>-3.2298159595305027E-2</v>
      </c>
      <c r="AL4" s="14"/>
      <c r="AM4" s="14"/>
      <c r="AN4" s="14"/>
      <c r="AO4" s="14"/>
      <c r="AP4" s="9">
        <v>545118865</v>
      </c>
      <c r="AQ4" s="9">
        <f>AP4</f>
        <v>545118865</v>
      </c>
      <c r="AR4" s="16">
        <f>AP4/AF19</f>
        <v>9.6335892011156887E-2</v>
      </c>
      <c r="AS4" s="16">
        <f>AQ4/AF19</f>
        <v>9.6335892011156887E-2</v>
      </c>
      <c r="AU4" s="8">
        <v>10933469</v>
      </c>
      <c r="AW4" s="8">
        <f t="shared" ref="AW4:AW12" si="4">(AU4-AU3)/AU3</f>
        <v>9.2013324034656552E-4</v>
      </c>
      <c r="BD4" s="13">
        <f>S4/AF4</f>
        <v>1.4212842397520341E-2</v>
      </c>
      <c r="BE4" s="8">
        <v>2015</v>
      </c>
      <c r="BF4" s="13">
        <f>SUM(T16:T19)/AVERAGE(AF16:AF19)</f>
        <v>5.7888736543967055E-2</v>
      </c>
      <c r="BG4" s="13">
        <f>SUM(P16:P19)/AVERAGE(AF16:AF19)</f>
        <v>1.2523211169796768E-2</v>
      </c>
      <c r="BH4" s="13">
        <f>SUM(D16:D19)/AVERAGE(AF16:AF19)</f>
        <v>7.7663684969475302E-2</v>
      </c>
      <c r="BI4" s="13">
        <f>(SUM(H16:H19)+SUM(J16:J19))/AVERAGE(AF16:AF19)</f>
        <v>0</v>
      </c>
      <c r="BJ4" s="14">
        <f t="shared" si="2"/>
        <v>-3.2298159595305027E-2</v>
      </c>
      <c r="BK4" s="15">
        <f t="shared" si="3"/>
        <v>7.7663684969475302E-2</v>
      </c>
    </row>
    <row r="5" spans="1:63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SUM(AB20:AB23)/AVERAGE(AF20:AF23)</f>
        <v>-3.0971958963524938E-2</v>
      </c>
      <c r="AL5" s="14"/>
      <c r="AM5" s="14"/>
      <c r="AN5" s="14"/>
      <c r="AO5" s="14"/>
      <c r="AP5" s="9">
        <v>527406836</v>
      </c>
      <c r="AQ5" s="9">
        <f>AP5</f>
        <v>527406836</v>
      </c>
      <c r="AR5" s="16">
        <f>AP5/AF23</f>
        <v>9.6733053127945015E-2</v>
      </c>
      <c r="AS5" s="16">
        <f>AQ5/AF23</f>
        <v>9.6733053127945015E-2</v>
      </c>
      <c r="AU5" s="8">
        <v>10927942</v>
      </c>
      <c r="AW5" s="8">
        <f t="shared" si="4"/>
        <v>-5.0551202001853203E-4</v>
      </c>
      <c r="BD5" s="13">
        <f>S5/AF5</f>
        <v>1.3103697084635945E-2</v>
      </c>
      <c r="BE5" s="8">
        <v>2016</v>
      </c>
      <c r="BF5" s="13">
        <f>SUM(T20:T23)/AVERAGE(AF20:AF23)</f>
        <v>5.7216185334781226E-2</v>
      </c>
      <c r="BG5" s="13">
        <f>SUM(P20:P23)/AVERAGE(AF20:AF23)</f>
        <v>1.3364697643309343E-2</v>
      </c>
      <c r="BH5" s="13">
        <f>SUM(D20:D23)/AVERAGE(AF20:AF23)</f>
        <v>7.4823446654996822E-2</v>
      </c>
      <c r="BI5" s="13">
        <f>(SUM(H20:H23)+SUM(J20:J23))/AVERAGE(AF20:AF23)</f>
        <v>2.9254642797522798E-5</v>
      </c>
      <c r="BJ5" s="14">
        <f t="shared" si="2"/>
        <v>-3.1001213606322461E-2</v>
      </c>
      <c r="BK5" s="15">
        <f t="shared" si="3"/>
        <v>7.4852701297794338E-2</v>
      </c>
    </row>
    <row r="6" spans="1:63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SUM(AB24:AB27)/AVERAGE(AF24:AF27)</f>
        <v>-3.6845939575848481E-2</v>
      </c>
      <c r="AL6" s="14"/>
      <c r="AM6" s="14"/>
      <c r="AN6" s="14"/>
      <c r="AO6" s="9">
        <v>46349018</v>
      </c>
      <c r="AP6" s="9">
        <v>580675520</v>
      </c>
      <c r="AQ6" s="9">
        <f>AP6</f>
        <v>580675520</v>
      </c>
      <c r="AR6" s="16">
        <f>AP6/AF27</f>
        <v>0.10103933176461725</v>
      </c>
      <c r="AS6" s="16">
        <f>AQ6/AF27</f>
        <v>0.10103933176461725</v>
      </c>
      <c r="AU6" s="8">
        <v>11163575</v>
      </c>
      <c r="AW6" s="8">
        <f t="shared" si="4"/>
        <v>2.1562431425789046E-2</v>
      </c>
      <c r="BD6" s="13">
        <f>S6/AF6</f>
        <v>1.5720197118186657E-2</v>
      </c>
      <c r="BE6" s="8">
        <v>2017</v>
      </c>
      <c r="BF6" s="13">
        <f>SUM(T24:T27)/AVERAGE(AF24:AF27)</f>
        <v>5.6826859755888637E-2</v>
      </c>
      <c r="BG6" s="13">
        <f>SUM(P24:P27)/AVERAGE(AF24:AF27)</f>
        <v>1.6894747416061232E-2</v>
      </c>
      <c r="BH6" s="13">
        <f>SUM(D24:D27)/AVERAGE(AF24:AF27)</f>
        <v>7.6778051915675896E-2</v>
      </c>
      <c r="BI6" s="13">
        <f>(SUM(H24:H27)+SUM(J24:J27))/AVERAGE(AF24:AF27)</f>
        <v>3.7225592071642535E-4</v>
      </c>
      <c r="BJ6" s="14">
        <f t="shared" si="2"/>
        <v>-3.721819549656491E-2</v>
      </c>
      <c r="BK6" s="15">
        <f t="shared" si="3"/>
        <v>7.7150307836392318E-2</v>
      </c>
    </row>
    <row r="7" spans="1:63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5">AJ6+1</f>
        <v>2018</v>
      </c>
      <c r="AK7" s="14">
        <f>SUM(AB28:AB31)/AVERAGE(AF28:AF31)</f>
        <v>-3.524445748629141E-2</v>
      </c>
      <c r="AL7" s="9">
        <v>34286231</v>
      </c>
      <c r="AM7" s="14">
        <f>AL7/AVERAGE(AF28:AF31)</f>
        <v>5.9536476682235636E-3</v>
      </c>
      <c r="AN7" s="14">
        <f>(AF31-AF27)/AF27</f>
        <v>1.718786413445712E-2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12590159.635490548</v>
      </c>
      <c r="AP7" s="9">
        <f t="shared" ref="AP7:AP29" si="6">AP6*(1+AN7)</f>
        <v>590656091.94396532</v>
      </c>
      <c r="AQ7" s="9">
        <f>AP7</f>
        <v>590656091.94396532</v>
      </c>
      <c r="AR7" s="16">
        <f>AP7/AF31</f>
        <v>0.10103933176461725</v>
      </c>
      <c r="AS7" s="16">
        <f>AQ7/AF31</f>
        <v>0.10103933176461725</v>
      </c>
      <c r="AU7" s="8">
        <v>11012334</v>
      </c>
      <c r="AW7" s="8">
        <f t="shared" si="4"/>
        <v>-1.3547721048140941E-2</v>
      </c>
      <c r="BD7" s="13">
        <f>T16/AF16</f>
        <v>1.3977237170136676E-2</v>
      </c>
      <c r="BE7" s="8">
        <f t="shared" ref="BE7:BE29" si="7">BE6+1</f>
        <v>2018</v>
      </c>
      <c r="BF7" s="13">
        <f>SUM(T28:T31)/AVERAGE(AF28:AF31)</f>
        <v>5.3513945952929957E-2</v>
      </c>
      <c r="BG7" s="13">
        <f>SUM(P28:P31)/AVERAGE(AF28:AF31)</f>
        <v>1.4583171122113249E-2</v>
      </c>
      <c r="BH7" s="13">
        <f>SUM(D28:D31)/AVERAGE(AF28:AF31)</f>
        <v>7.4175232317108125E-2</v>
      </c>
      <c r="BI7" s="13">
        <f>(SUM(H28:H31)+SUM(J28:J31))/AVERAGE(AF28:AF31)</f>
        <v>8.3029387432270285E-4</v>
      </c>
      <c r="BJ7" s="14">
        <f t="shared" si="2"/>
        <v>-3.607475136061411E-2</v>
      </c>
      <c r="BK7" s="15">
        <f t="shared" si="3"/>
        <v>7.5005526191430832E-2</v>
      </c>
    </row>
    <row r="8" spans="1:63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5"/>
        <v>2019</v>
      </c>
      <c r="AK8" s="14">
        <f>SUM(AB32:AB35)/AVERAGE(AF32:AF35)</f>
        <v>-3.6157186786766118E-2</v>
      </c>
      <c r="AL8" s="9">
        <v>32784767</v>
      </c>
      <c r="AM8" s="14">
        <f>AL8/AVERAGE(AF32:AF35)</f>
        <v>5.4907867941032676E-3</v>
      </c>
      <c r="AN8" s="14">
        <f>(AF35-AF31)/AF31</f>
        <v>3.5962108262485679E-2</v>
      </c>
      <c r="AO8" s="9">
        <f>((((AO7*((1+AN8)^(1/12))-AL8/12)*((1+AN8)^(1/12))-AL8/12)*((1+AN8)^(1/12))-AL8/12)*((1+AN8)^(1/12))-AL8/12)*((1+AN8)^(1/12))-AL8/12</f>
        <v>-964242.6137583768</v>
      </c>
      <c r="AP8" s="9">
        <f t="shared" si="6"/>
        <v>611897330.26835096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591618559.3844285</v>
      </c>
      <c r="AR8" s="16">
        <f>AP8/AF35</f>
        <v>0.10103933176461727</v>
      </c>
      <c r="AS8" s="16">
        <f>AQ8/AF35</f>
        <v>9.7690806844234437E-2</v>
      </c>
      <c r="AU8" s="8">
        <v>11082939</v>
      </c>
      <c r="AW8" s="8">
        <f t="shared" si="4"/>
        <v>6.4114473825439729E-3</v>
      </c>
      <c r="BD8" s="13">
        <f>T17/AF17</f>
        <v>1.4838538619383144E-2</v>
      </c>
      <c r="BE8" s="8">
        <f t="shared" si="7"/>
        <v>2019</v>
      </c>
      <c r="BF8" s="13">
        <f>SUM(T32:T35)/AVERAGE(AF32:AF35)</f>
        <v>5.0061742577966493E-2</v>
      </c>
      <c r="BG8" s="13">
        <f>SUM(P32:P35)/AVERAGE(AF32:AF35)</f>
        <v>1.3329927187469419E-2</v>
      </c>
      <c r="BH8" s="13">
        <f>SUM(D32:D35)/AVERAGE(AF32:AF35)</f>
        <v>7.2889002177263199E-2</v>
      </c>
      <c r="BI8" s="13">
        <f>(SUM(H32:H35)+SUM(J32:J35))/AVERAGE(AF32:AF35)</f>
        <v>1.2860871158901013E-3</v>
      </c>
      <c r="BJ8" s="14">
        <f t="shared" si="2"/>
        <v>-3.744327390265622E-2</v>
      </c>
      <c r="BK8" s="15">
        <f t="shared" si="3"/>
        <v>7.4175089293153307E-2</v>
      </c>
    </row>
    <row r="9" spans="1:63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5"/>
        <v>2020</v>
      </c>
      <c r="AK9" s="14">
        <f>SUM(AB36:AB39)/AVERAGE(AF36:AF39)</f>
        <v>-3.8541791038884721E-2</v>
      </c>
      <c r="AL9" s="9">
        <v>31327493</v>
      </c>
      <c r="AM9" s="14">
        <f>AL9/AVERAGE(AF36:AF39)</f>
        <v>5.0821637360493038E-3</v>
      </c>
      <c r="AN9" s="14">
        <f>(AF39-AF35)/AF35</f>
        <v>3.3094450310163774E-2</v>
      </c>
      <c r="AO9" s="14"/>
      <c r="AP9" s="9">
        <f t="shared" si="6"/>
        <v>632147736.05983877</v>
      </c>
      <c r="AQ9" s="9">
        <f t="shared" ref="AQ9:AQ29" si="8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579397966.29898715</v>
      </c>
      <c r="AR9" s="16">
        <f>AP9/AF39</f>
        <v>0.10103933176461727</v>
      </c>
      <c r="AS9" s="16">
        <f>AQ9/AF39</f>
        <v>9.2608072450782841E-2</v>
      </c>
      <c r="AU9" s="8">
        <v>11339977</v>
      </c>
      <c r="AW9" s="8">
        <f t="shared" si="4"/>
        <v>2.3192223651145243E-2</v>
      </c>
      <c r="BD9" s="13">
        <f>T18/AF18</f>
        <v>1.3527260766114834E-2</v>
      </c>
      <c r="BE9" s="8">
        <f t="shared" si="7"/>
        <v>2020</v>
      </c>
      <c r="BF9" s="13">
        <f>SUM(T36:T39)/AVERAGE(AF36:AF39)</f>
        <v>4.6864024616146249E-2</v>
      </c>
      <c r="BG9" s="13">
        <f>SUM(P36:P39)/AVERAGE(AF36:AF39)</f>
        <v>1.2782822609670362E-2</v>
      </c>
      <c r="BH9" s="13">
        <f>SUM(D36:D39)/AVERAGE(AF36:AF39)</f>
        <v>7.2622993045360601E-2</v>
      </c>
      <c r="BI9" s="13">
        <f>(SUM(H36:H39)+SUM(J36:J39))/AVERAGE(AF36:AF39)</f>
        <v>1.7615051597610744E-3</v>
      </c>
      <c r="BJ9" s="14">
        <f t="shared" si="2"/>
        <v>-4.0303296198645797E-2</v>
      </c>
      <c r="BK9" s="15">
        <f t="shared" si="3"/>
        <v>7.4384498205121677E-2</v>
      </c>
    </row>
    <row r="10" spans="1:63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5"/>
        <v>2021</v>
      </c>
      <c r="AK10" s="14">
        <f>SUM(AB40:AB43)/AVERAGE(AF40:AF43)</f>
        <v>-3.8293966749906864E-2</v>
      </c>
      <c r="AL10" s="9">
        <v>29621394</v>
      </c>
      <c r="AM10" s="14">
        <f>AL10/AVERAGE(AF40:AF43)</f>
        <v>4.6244942591618498E-3</v>
      </c>
      <c r="AN10" s="14">
        <f>(AF43-AF39)/AF39</f>
        <v>3.0924230628178468E-2</v>
      </c>
      <c r="AO10" s="14"/>
      <c r="AP10" s="9">
        <f t="shared" si="6"/>
        <v>651696418.44083416</v>
      </c>
      <c r="AQ10" s="9">
        <f t="shared" si="8"/>
        <v>567276475.32843983</v>
      </c>
      <c r="AR10" s="16">
        <f>AP10/AF43</f>
        <v>0.10103933176461728</v>
      </c>
      <c r="AS10" s="16">
        <f>AQ10/AF43</f>
        <v>8.7950822455189911E-2</v>
      </c>
      <c r="AU10" s="8">
        <v>11479064</v>
      </c>
      <c r="AW10" s="8">
        <f t="shared" si="4"/>
        <v>1.2265192424993455E-2</v>
      </c>
      <c r="BD10" s="13">
        <f>T19/AF19</f>
        <v>1.548365144902279E-2</v>
      </c>
      <c r="BE10" s="8">
        <f t="shared" si="7"/>
        <v>2021</v>
      </c>
      <c r="BF10" s="13">
        <f>SUM(T40:T43)/AVERAGE(AF40:AF43)</f>
        <v>4.4520142766511825E-2</v>
      </c>
      <c r="BG10" s="13">
        <f>SUM(P40:P43)/AVERAGE(AF40:AF43)</f>
        <v>1.2079644358706357E-2</v>
      </c>
      <c r="BH10" s="13">
        <f>SUM(D40:D43)/AVERAGE(AF40:AF43)</f>
        <v>7.0734465157712326E-2</v>
      </c>
      <c r="BI10" s="13">
        <f>(SUM(H40:H43)+SUM(J40:J43))/AVERAGE(AF40:AF43)</f>
        <v>2.2925002163525854E-3</v>
      </c>
      <c r="BJ10" s="14">
        <f t="shared" si="2"/>
        <v>-4.0586466966259449E-2</v>
      </c>
      <c r="BK10" s="15">
        <f t="shared" si="3"/>
        <v>7.3026965374064917E-2</v>
      </c>
    </row>
    <row r="11" spans="1:63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5"/>
        <v>2022</v>
      </c>
      <c r="AK11" s="14">
        <f>SUM(AB44:AB47)/AVERAGE(AF44:AF47)</f>
        <v>-3.8982665627191652E-2</v>
      </c>
      <c r="AL11" s="9">
        <v>27946643</v>
      </c>
      <c r="AM11" s="14">
        <f>AL11/AVERAGE(AF44:AF47)</f>
        <v>4.2225607657237832E-3</v>
      </c>
      <c r="AN11" s="14">
        <f>(AF47-AF43)/AF43</f>
        <v>4.1608438393220537E-2</v>
      </c>
      <c r="AO11" s="14"/>
      <c r="AP11" s="9">
        <f t="shared" si="6"/>
        <v>678812488.71861207</v>
      </c>
      <c r="AQ11" s="9">
        <f t="shared" si="8"/>
        <v>562404285.93864906</v>
      </c>
      <c r="AR11" s="16">
        <f>AP11/AF47</f>
        <v>0.10103933176461728</v>
      </c>
      <c r="AS11" s="16">
        <f>AQ11/AF47</f>
        <v>8.3712297839519376E-2</v>
      </c>
      <c r="AU11" s="8">
        <v>11462881</v>
      </c>
      <c r="AW11" s="8">
        <f t="shared" si="4"/>
        <v>-1.4097839336029488E-3</v>
      </c>
      <c r="BD11" s="13">
        <f>T20/AF20</f>
        <v>1.36541060278663E-2</v>
      </c>
      <c r="BE11" s="8">
        <f t="shared" si="7"/>
        <v>2022</v>
      </c>
      <c r="BF11" s="13">
        <f>SUM(T44:T47)/AVERAGE(AF44:AF47)</f>
        <v>4.217344493154674E-2</v>
      </c>
      <c r="BG11" s="13">
        <f>SUM(P44:P47)/AVERAGE(AF44:AF47)</f>
        <v>1.1744290728052307E-2</v>
      </c>
      <c r="BH11" s="13">
        <f>SUM(D44:D47)/AVERAGE(AF44:AF47)</f>
        <v>6.9411819830686089E-2</v>
      </c>
      <c r="BI11" s="13">
        <f>(SUM(H44:H47)+SUM(J44:J47))/AVERAGE(AF44:AF47)</f>
        <v>2.7367638421498352E-3</v>
      </c>
      <c r="BJ11" s="14">
        <f t="shared" si="2"/>
        <v>-4.1719429469341485E-2</v>
      </c>
      <c r="BK11" s="15">
        <f t="shared" si="3"/>
        <v>7.2148583672835928E-2</v>
      </c>
    </row>
    <row r="12" spans="1:63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5"/>
        <v>2023</v>
      </c>
      <c r="AK12" s="14">
        <f>SUM(AB48:AB51)/AVERAGE(AF48:AF51)</f>
        <v>-3.6831082343035781E-2</v>
      </c>
      <c r="AL12" s="9">
        <v>26311611</v>
      </c>
      <c r="AM12" s="14">
        <f>AL12/AVERAGE(AF48:AF51)</f>
        <v>3.8519638496728598E-3</v>
      </c>
      <c r="AN12" s="14">
        <f>(AF51-AF47)/AF47</f>
        <v>2.4384795039848969E-2</v>
      </c>
      <c r="AO12" s="14"/>
      <c r="AP12" s="9">
        <f t="shared" si="6"/>
        <v>695365192.12650526</v>
      </c>
      <c r="AQ12" s="9">
        <f t="shared" si="8"/>
        <v>549513999.2084924</v>
      </c>
      <c r="AR12" s="16">
        <f>AP12/AF51</f>
        <v>0.10103933176461728</v>
      </c>
      <c r="AS12" s="16">
        <f>AQ12/AF51</f>
        <v>7.9846572569349281E-2</v>
      </c>
      <c r="AU12" s="8">
        <v>11332510</v>
      </c>
      <c r="AW12" s="8">
        <f t="shared" si="4"/>
        <v>-1.1373318801791626E-2</v>
      </c>
      <c r="BD12" s="13">
        <f>T21/AF21</f>
        <v>1.4412594964035255E-2</v>
      </c>
      <c r="BE12" s="8">
        <f t="shared" si="7"/>
        <v>2023</v>
      </c>
      <c r="BF12" s="13">
        <f>SUM(T48:T51)/AVERAGE(AF48:AF51)</f>
        <v>4.2408509384914306E-2</v>
      </c>
      <c r="BG12" s="13">
        <f>SUM(P48:P51)/AVERAGE(AF48:AF51)</f>
        <v>1.113555803536288E-2</v>
      </c>
      <c r="BH12" s="13">
        <f>SUM(D48:D51)/AVERAGE(AF48:AF51)</f>
        <v>6.8104033692587204E-2</v>
      </c>
      <c r="BI12" s="13">
        <f>(SUM(H48:H51)+SUM(J48:J51))/AVERAGE(AF48:AF51)</f>
        <v>3.0497232792389664E-3</v>
      </c>
      <c r="BJ12" s="14">
        <f t="shared" si="2"/>
        <v>-3.9880805622274751E-2</v>
      </c>
      <c r="BK12" s="15">
        <f t="shared" si="3"/>
        <v>7.1153756971826174E-2</v>
      </c>
    </row>
    <row r="13" spans="1:63">
      <c r="A13" s="8"/>
      <c r="B13" s="8"/>
      <c r="C13" s="9"/>
      <c r="D13" s="9"/>
      <c r="E13" s="9"/>
      <c r="F13" s="9"/>
      <c r="G13" s="9"/>
      <c r="H13" s="9"/>
      <c r="I13" s="9"/>
      <c r="J13" s="11"/>
      <c r="K13" s="11"/>
      <c r="L13" s="9"/>
      <c r="M13" s="9"/>
      <c r="N13" s="11"/>
      <c r="O13" s="11"/>
      <c r="P13" s="11"/>
      <c r="Q13" s="9"/>
      <c r="R13" s="9"/>
      <c r="S13" s="9"/>
      <c r="T13" s="11"/>
      <c r="U13" s="11"/>
      <c r="V13" s="11"/>
      <c r="W13" s="11"/>
      <c r="X13" s="9"/>
      <c r="Y13" s="9"/>
      <c r="Z13" s="9"/>
      <c r="AA13" s="9"/>
      <c r="AB13" s="9"/>
      <c r="AC13" s="12"/>
      <c r="AD13" s="9"/>
      <c r="AE13" s="9"/>
      <c r="AF13" s="9"/>
      <c r="AG13" s="9"/>
      <c r="AH13" s="9"/>
      <c r="AI13" s="13"/>
      <c r="AJ13" s="20">
        <f t="shared" si="5"/>
        <v>2024</v>
      </c>
      <c r="AK13" s="21">
        <f>SUM(AB52:AB55)/AVERAGE(AF52:AF55)</f>
        <v>-3.4941603184375114E-2</v>
      </c>
      <c r="AL13" s="18">
        <v>24746871</v>
      </c>
      <c r="AM13" s="21">
        <f>AL13/AVERAGE(AF52:AF55)</f>
        <v>3.5143791604793032E-3</v>
      </c>
      <c r="AN13" s="21">
        <f>(AF55-AF51)/AF51</f>
        <v>3.7020078974612985E-2</v>
      </c>
      <c r="AO13" s="21"/>
      <c r="AP13" s="18">
        <f t="shared" si="6"/>
        <v>721107666.45522535</v>
      </c>
      <c r="AQ13" s="18">
        <f t="shared" si="8"/>
        <v>544693042.30642998</v>
      </c>
      <c r="AR13" s="22">
        <f>AP13/AF55</f>
        <v>0.10103933176461727</v>
      </c>
      <c r="AS13" s="22">
        <f>AQ13/AF55</f>
        <v>7.632067106153187E-2</v>
      </c>
      <c r="AU13" s="8"/>
      <c r="AW13" s="8"/>
      <c r="BD13" s="15">
        <f>T22/AF22</f>
        <v>1.3548741226828266E-2</v>
      </c>
      <c r="BE13">
        <f t="shared" si="7"/>
        <v>2024</v>
      </c>
      <c r="BF13" s="15">
        <f>SUM(T52:T55)/AVERAGE(AF52:AF55)</f>
        <v>4.2676614672610226E-2</v>
      </c>
      <c r="BG13" s="15">
        <f>SUM(P52:P55)/AVERAGE(AF52:AF55)</f>
        <v>1.0756303459119527E-2</v>
      </c>
      <c r="BH13" s="15">
        <f>SUM(D52:D55)/AVERAGE(AF52:AF55)</f>
        <v>6.6861914397865818E-2</v>
      </c>
      <c r="BI13" s="15">
        <f>(SUM(H52:H55)+SUM(J52:J55))/AVERAGE(AF52:AF55)</f>
        <v>3.3423191843396458E-3</v>
      </c>
      <c r="BJ13" s="21">
        <f t="shared" si="2"/>
        <v>-3.8283922368714758E-2</v>
      </c>
      <c r="BK13" s="15">
        <f t="shared" si="3"/>
        <v>7.0204233582205469E-2</v>
      </c>
    </row>
    <row r="14" spans="1:63" s="23" customFormat="1">
      <c r="A14" s="56">
        <v>2014</v>
      </c>
      <c r="B14" s="56">
        <v>3</v>
      </c>
      <c r="C14" s="57"/>
      <c r="D14" s="44">
        <v>83498424.654720441</v>
      </c>
      <c r="E14" s="57"/>
      <c r="F14" s="57">
        <v>15176827.0706363</v>
      </c>
      <c r="G14" s="33">
        <v>0</v>
      </c>
      <c r="H14" s="33">
        <v>0</v>
      </c>
      <c r="I14" s="33">
        <v>0</v>
      </c>
      <c r="J14" s="32">
        <v>0</v>
      </c>
      <c r="K14" s="32"/>
      <c r="L14" s="57">
        <v>2446949.8921012501</v>
      </c>
      <c r="M14" s="57"/>
      <c r="N14" s="58">
        <v>621000.14258950017</v>
      </c>
      <c r="O14" s="58"/>
      <c r="P14" s="58">
        <v>16113794.182287442</v>
      </c>
      <c r="Q14" s="57"/>
      <c r="R14" s="57">
        <v>16647567.548950201</v>
      </c>
      <c r="S14" s="57"/>
      <c r="T14" s="58">
        <v>63653417.396391429</v>
      </c>
      <c r="U14" s="58"/>
      <c r="V14" s="58">
        <v>104227.57076413999</v>
      </c>
      <c r="W14" s="58"/>
      <c r="X14" s="57">
        <v>261789.60811704778</v>
      </c>
      <c r="Y14" s="57"/>
      <c r="Z14" s="32">
        <f t="shared" ref="Z14:Z47" si="9">R14+V14-N14-L14-F14</f>
        <v>-1492981.9856127109</v>
      </c>
      <c r="AA14" s="57"/>
      <c r="AB14" s="32">
        <f t="shared" ref="AB14:AB47" si="10">T14-P14-D14</f>
        <v>-35958801.440616451</v>
      </c>
      <c r="AC14" s="12"/>
      <c r="AD14" s="9">
        <v>4685503118.6782703</v>
      </c>
      <c r="AE14" s="9">
        <v>96.348619912999993</v>
      </c>
      <c r="AF14" s="9">
        <f t="shared" ref="AF14:AF27" si="11">AD14*100/AE14</f>
        <v>4863072374.995245</v>
      </c>
      <c r="AG14" s="9"/>
      <c r="AH14" s="9"/>
      <c r="AI14" s="13"/>
      <c r="AJ14" s="27">
        <f t="shared" si="5"/>
        <v>2025</v>
      </c>
      <c r="AK14" s="28">
        <f>SUM(AB56:AB59)/AVERAGE(AF56:AF59)</f>
        <v>-3.2703556176301676E-2</v>
      </c>
      <c r="AL14" s="24">
        <v>23163060</v>
      </c>
      <c r="AM14" s="28">
        <f>AL14/AVERAGE(AF56:AF59)</f>
        <v>3.1913211891552123E-3</v>
      </c>
      <c r="AN14" s="28">
        <f>(AF59-AF55)/AF55</f>
        <v>2.9079119324584169E-2</v>
      </c>
      <c r="AO14" s="28"/>
      <c r="AP14" s="24">
        <f t="shared" si="6"/>
        <v>742076842.33394921</v>
      </c>
      <c r="AQ14" s="24">
        <f t="shared" si="8"/>
        <v>537062058.38156438</v>
      </c>
      <c r="AR14" s="29">
        <f>AP14/AF59</f>
        <v>0.10103933176461727</v>
      </c>
      <c r="AS14" s="29">
        <f>AQ14/AF59</f>
        <v>7.3125030184654494E-2</v>
      </c>
      <c r="AT14"/>
      <c r="AU14" s="8"/>
      <c r="AV14">
        <v>11026168</v>
      </c>
      <c r="AW14" s="8"/>
      <c r="AX14" s="31"/>
      <c r="AY14">
        <v>6006.1783028051505</v>
      </c>
      <c r="AZ14"/>
      <c r="BA14"/>
      <c r="BB14"/>
      <c r="BC14"/>
      <c r="BD14" s="26">
        <f>T23/AF23</f>
        <v>1.5574838376312039E-2</v>
      </c>
      <c r="BE14" s="23">
        <f t="shared" si="7"/>
        <v>2025</v>
      </c>
      <c r="BF14" s="26">
        <f>SUM(T56:T59)/AVERAGE(AF56:AF59)</f>
        <v>4.310634867930771E-2</v>
      </c>
      <c r="BG14" s="26">
        <f>SUM(P56:P59)/AVERAGE(AF56:AF59)</f>
        <v>1.0230817485371453E-2</v>
      </c>
      <c r="BH14" s="26">
        <f>SUM(D56:D59)/AVERAGE(AF56:AF59)</f>
        <v>6.5579087370237918E-2</v>
      </c>
      <c r="BI14" s="26">
        <f>(SUM(H56:H59)+SUM(J56:J59))/AVERAGE(AF56:AF59)</f>
        <v>4.3690351046242184E-3</v>
      </c>
      <c r="BJ14" s="28">
        <f t="shared" si="2"/>
        <v>-3.7072591280925896E-2</v>
      </c>
      <c r="BK14" s="15">
        <f t="shared" si="3"/>
        <v>6.9948122474862137E-2</v>
      </c>
    </row>
    <row r="15" spans="1:63" s="31" customFormat="1">
      <c r="A15" s="61">
        <v>2014</v>
      </c>
      <c r="B15" s="61">
        <v>4</v>
      </c>
      <c r="C15" s="62"/>
      <c r="D15" s="44">
        <v>97200759.083320528</v>
      </c>
      <c r="E15" s="63"/>
      <c r="F15" s="63">
        <v>17667388.550650202</v>
      </c>
      <c r="G15" s="33">
        <v>0</v>
      </c>
      <c r="H15" s="33">
        <v>0</v>
      </c>
      <c r="I15" s="33">
        <v>0</v>
      </c>
      <c r="J15" s="32">
        <v>0</v>
      </c>
      <c r="K15" s="32"/>
      <c r="L15" s="63">
        <v>2408704.1239999998</v>
      </c>
      <c r="M15" s="63"/>
      <c r="N15" s="63">
        <v>723898.84093089774</v>
      </c>
      <c r="O15" s="62"/>
      <c r="P15" s="63">
        <v>16481454.988047414</v>
      </c>
      <c r="Q15" s="62"/>
      <c r="R15" s="62">
        <v>19878284.766714498</v>
      </c>
      <c r="S15" s="62"/>
      <c r="T15" s="62">
        <v>76006344.690266699</v>
      </c>
      <c r="U15" s="62"/>
      <c r="V15" s="62">
        <v>102704.217</v>
      </c>
      <c r="W15" s="62"/>
      <c r="X15" s="62">
        <v>257963.38265660519</v>
      </c>
      <c r="Y15" s="62"/>
      <c r="Z15" s="32">
        <f t="shared" si="9"/>
        <v>-819002.5318666026</v>
      </c>
      <c r="AA15" s="62"/>
      <c r="AB15" s="32">
        <f t="shared" si="10"/>
        <v>-37675869.381101243</v>
      </c>
      <c r="AC15" s="19"/>
      <c r="AD15" s="9">
        <v>5010564196.8707304</v>
      </c>
      <c r="AE15" s="9">
        <v>100</v>
      </c>
      <c r="AF15" s="18">
        <f t="shared" si="11"/>
        <v>5010564196.8707304</v>
      </c>
      <c r="AG15" s="18"/>
      <c r="AH15" s="18"/>
      <c r="AI15" s="15"/>
      <c r="AJ15" s="35">
        <f t="shared" si="5"/>
        <v>2026</v>
      </c>
      <c r="AK15" s="36">
        <f>SUM(AB60:AB63)/AVERAGE(AF60:AF63)</f>
        <v>-3.0950422325680935E-2</v>
      </c>
      <c r="AL15" s="32">
        <v>21643709</v>
      </c>
      <c r="AM15" s="36">
        <f>AL15/AVERAGE(AF60:AF63)</f>
        <v>2.8910767409857699E-3</v>
      </c>
      <c r="AN15" s="36">
        <f>(AF63-AF59)/AF59</f>
        <v>2.8927732005667318E-2</v>
      </c>
      <c r="AO15" s="36"/>
      <c r="AP15" s="32">
        <f t="shared" si="6"/>
        <v>763543442.35659754</v>
      </c>
      <c r="AQ15" s="32">
        <f t="shared" si="8"/>
        <v>530668850.1537528</v>
      </c>
      <c r="AR15" s="37">
        <f>AP15/AF63</f>
        <v>0.10103933176461727</v>
      </c>
      <c r="AS15" s="37">
        <f>AQ15/AF63</f>
        <v>7.0223150423956618E-2</v>
      </c>
      <c r="AT15"/>
      <c r="AU15"/>
      <c r="AV15">
        <v>11175974</v>
      </c>
      <c r="AW15"/>
      <c r="AX15" s="31">
        <f t="shared" ref="AX14:AX15" si="12">(AV15-AV14)/AV14</f>
        <v>1.3586406446917915E-2</v>
      </c>
      <c r="AY15">
        <v>6119.9401543004797</v>
      </c>
      <c r="AZ15" s="54">
        <f t="shared" ref="AZ14:AZ16" si="13">(AY15-AY14)/AY14</f>
        <v>1.8940804911202421E-2</v>
      </c>
      <c r="BA15"/>
      <c r="BB15"/>
      <c r="BC15"/>
      <c r="BD15" s="34">
        <f>T24/AF24</f>
        <v>1.3918393597813971E-2</v>
      </c>
      <c r="BE15" s="31">
        <f t="shared" si="7"/>
        <v>2026</v>
      </c>
      <c r="BF15" s="34">
        <f>SUM(T60:T63)/AVERAGE(AF60:AF63)</f>
        <v>4.3223572383735205E-2</v>
      </c>
      <c r="BG15" s="34">
        <f>SUM(P60:P63)/AVERAGE(AF60:AF63)</f>
        <v>9.7588928961752017E-3</v>
      </c>
      <c r="BH15" s="34">
        <f>SUM(D60:D63)/AVERAGE(AF60:AF63)</f>
        <v>6.4415101813240935E-2</v>
      </c>
      <c r="BI15" s="34">
        <f>(SUM(H60:H63)+SUM(J60:J63))/AVERAGE(AF60:AF63)</f>
        <v>5.3955644900946969E-3</v>
      </c>
      <c r="BJ15" s="36">
        <f t="shared" si="2"/>
        <v>-3.6345986815775631E-2</v>
      </c>
      <c r="BK15" s="15">
        <f t="shared" si="3"/>
        <v>6.9810666303335628E-2</v>
      </c>
    </row>
    <row r="16" spans="1:63" s="31" customFormat="1">
      <c r="A16" s="23">
        <v>2015</v>
      </c>
      <c r="B16" s="23">
        <v>1</v>
      </c>
      <c r="C16" s="24"/>
      <c r="D16" s="41">
        <v>94531622.427164748</v>
      </c>
      <c r="E16" s="29"/>
      <c r="F16" s="41">
        <v>17182241.368222699</v>
      </c>
      <c r="G16" s="25">
        <v>0</v>
      </c>
      <c r="H16" s="25">
        <v>0</v>
      </c>
      <c r="I16" s="25">
        <v>0</v>
      </c>
      <c r="J16" s="24">
        <v>0</v>
      </c>
      <c r="K16" s="24"/>
      <c r="L16" s="41">
        <v>2477517.32661987</v>
      </c>
      <c r="M16" s="25"/>
      <c r="N16" s="41">
        <v>704143.38336190209</v>
      </c>
      <c r="O16" s="24"/>
      <c r="P16" s="41">
        <v>16729838.324823827</v>
      </c>
      <c r="Q16" s="25"/>
      <c r="R16" s="41">
        <v>18058307.33118844</v>
      </c>
      <c r="S16" s="25"/>
      <c r="T16" s="41">
        <v>69047503.224994525</v>
      </c>
      <c r="U16" s="24"/>
      <c r="V16" s="41">
        <v>100401.296606515</v>
      </c>
      <c r="W16" s="25"/>
      <c r="X16" s="41">
        <v>252179.11057854365</v>
      </c>
      <c r="Y16" s="24"/>
      <c r="Z16" s="24">
        <f t="shared" si="9"/>
        <v>-2205193.4504095167</v>
      </c>
      <c r="AA16" s="24"/>
      <c r="AB16" s="24">
        <f t="shared" si="10"/>
        <v>-42213957.52699405</v>
      </c>
      <c r="AC16" s="12"/>
      <c r="AD16" s="24">
        <v>5092693740.32864</v>
      </c>
      <c r="AE16" s="24">
        <v>103.09103866</v>
      </c>
      <c r="AF16" s="24">
        <f t="shared" si="11"/>
        <v>4939996537.5502996</v>
      </c>
      <c r="AG16" s="24"/>
      <c r="AH16" s="24"/>
      <c r="AI16" s="26">
        <f t="shared" ref="AI16:AI47" si="14">AB16/AF16</f>
        <v>-8.5453415212164447E-3</v>
      </c>
      <c r="AJ16" s="35">
        <f t="shared" si="5"/>
        <v>2027</v>
      </c>
      <c r="AK16" s="36">
        <f>SUM(AB64:AB67)/AVERAGE(AF64:AF67)</f>
        <v>-3.0238545481189778E-2</v>
      </c>
      <c r="AL16" s="32">
        <v>20162017</v>
      </c>
      <c r="AM16" s="36">
        <f>AL16/AVERAGE(AF64:AF67)</f>
        <v>2.6245540324437247E-3</v>
      </c>
      <c r="AN16" s="36">
        <f>(AF67-AF63)/AF63</f>
        <v>3.0050184252628946E-2</v>
      </c>
      <c r="AO16" s="36"/>
      <c r="AP16" s="32">
        <f t="shared" si="6"/>
        <v>786488063.48429978</v>
      </c>
      <c r="AQ16" s="32">
        <f t="shared" si="8"/>
        <v>526177322.85745478</v>
      </c>
      <c r="AR16" s="37">
        <f>AP16/AF67</f>
        <v>0.10103933176461725</v>
      </c>
      <c r="AS16" s="37">
        <f>AQ16/AF67</f>
        <v>6.7597472307059106E-2</v>
      </c>
      <c r="AT16" s="23"/>
      <c r="AU16" s="23"/>
      <c r="AV16" s="23">
        <v>11013101</v>
      </c>
      <c r="AW16" s="23"/>
      <c r="AX16" s="23">
        <f>(AV16-AU6)/AU6</f>
        <v>-1.347901545875761E-2</v>
      </c>
      <c r="AY16" s="43">
        <v>6311.8928139841701</v>
      </c>
      <c r="AZ16" s="54">
        <f t="shared" si="13"/>
        <v>3.1365120384192861E-2</v>
      </c>
      <c r="BA16" s="23"/>
      <c r="BB16" s="23"/>
      <c r="BC16" s="23"/>
      <c r="BD16" s="34">
        <f>T25/AF25</f>
        <v>1.4541370347800274E-2</v>
      </c>
      <c r="BE16" s="31">
        <f t="shared" si="7"/>
        <v>2027</v>
      </c>
      <c r="BF16" s="34">
        <f>SUM(T64:T67)/AVERAGE(AF64:AF67)</f>
        <v>4.3399784464468842E-2</v>
      </c>
      <c r="BG16" s="34">
        <f>SUM(P64:P67)/AVERAGE(AF64:AF67)</f>
        <v>9.4878397855204522E-3</v>
      </c>
      <c r="BH16" s="34">
        <f>SUM(D64:D67)/AVERAGE(AF64:AF67)</f>
        <v>6.4150490160138171E-2</v>
      </c>
      <c r="BI16" s="34">
        <f>(SUM(H64:H67)+SUM(J64:J67))/AVERAGE(AF64:AF67)</f>
        <v>6.2223742526562962E-3</v>
      </c>
      <c r="BJ16" s="36">
        <f t="shared" si="2"/>
        <v>-3.6460919733846076E-2</v>
      </c>
      <c r="BK16" s="15">
        <f t="shared" si="3"/>
        <v>7.0372864412794472E-2</v>
      </c>
    </row>
    <row r="17" spans="1:63" s="31" customFormat="1">
      <c r="A17" s="31">
        <v>2015</v>
      </c>
      <c r="B17" s="31">
        <v>2</v>
      </c>
      <c r="C17" s="32"/>
      <c r="D17" s="44">
        <v>108859558.04812312</v>
      </c>
      <c r="E17" s="32"/>
      <c r="F17" s="44">
        <v>19786513.2703298</v>
      </c>
      <c r="G17" s="33">
        <v>0</v>
      </c>
      <c r="H17" s="33">
        <v>0</v>
      </c>
      <c r="I17" s="33">
        <v>0</v>
      </c>
      <c r="J17" s="32">
        <v>0</v>
      </c>
      <c r="K17" s="32"/>
      <c r="L17" s="44">
        <v>2155129.1914887899</v>
      </c>
      <c r="M17" s="33"/>
      <c r="N17" s="44">
        <v>812713.97451910004</v>
      </c>
      <c r="O17" s="32"/>
      <c r="P17" s="44">
        <v>15654288.118103631</v>
      </c>
      <c r="Q17" s="33"/>
      <c r="R17" s="44">
        <v>21639180.516705967</v>
      </c>
      <c r="S17" s="33"/>
      <c r="T17" s="44">
        <v>82739282.210187256</v>
      </c>
      <c r="U17" s="32"/>
      <c r="V17" s="44">
        <v>104508.94730747399</v>
      </c>
      <c r="W17" s="33"/>
      <c r="X17" s="44">
        <v>262496.34487079433</v>
      </c>
      <c r="Y17" s="32"/>
      <c r="Z17" s="32">
        <f t="shared" si="9"/>
        <v>-1010666.9723242484</v>
      </c>
      <c r="AA17" s="32"/>
      <c r="AB17" s="32">
        <f t="shared" si="10"/>
        <v>-41774563.956039496</v>
      </c>
      <c r="AC17" s="12"/>
      <c r="AD17" s="32">
        <v>5951478855.3666</v>
      </c>
      <c r="AE17" s="32">
        <v>106.73436665</v>
      </c>
      <c r="AF17" s="32">
        <f t="shared" si="11"/>
        <v>5575972427.7771788</v>
      </c>
      <c r="AG17" s="32"/>
      <c r="AH17" s="32"/>
      <c r="AI17" s="34">
        <f t="shared" si="14"/>
        <v>-7.4918885444870513E-3</v>
      </c>
      <c r="AJ17" s="35">
        <f t="shared" si="5"/>
        <v>2028</v>
      </c>
      <c r="AK17" s="36">
        <f>SUM(AB68:AB71)/AVERAGE(AF68:AF71)</f>
        <v>-2.8130407048142483E-2</v>
      </c>
      <c r="AL17" s="32">
        <v>18722312</v>
      </c>
      <c r="AM17" s="36">
        <f>AL17/AVERAGE(AF68:AF71)</f>
        <v>2.3598555036411523E-3</v>
      </c>
      <c r="AN17" s="36">
        <f>(AF71-AF67)/AF67</f>
        <v>3.5204660994974817E-2</v>
      </c>
      <c r="AO17" s="36"/>
      <c r="AP17" s="32">
        <f t="shared" si="6"/>
        <v>814176109.13585877</v>
      </c>
      <c r="AQ17" s="32">
        <f t="shared" si="8"/>
        <v>525678698.99488181</v>
      </c>
      <c r="AR17" s="37">
        <f>AP17/AF71</f>
        <v>0.10103933176461725</v>
      </c>
      <c r="AS17" s="37">
        <f>AQ17/AF71</f>
        <v>6.5236776016075956E-2</v>
      </c>
      <c r="AV17" s="31">
        <v>10980126</v>
      </c>
      <c r="AX17" s="31">
        <f t="shared" ref="AX17:AX48" si="15">(AV17-AV16)/AV16</f>
        <v>-2.9941612267062657E-3</v>
      </c>
      <c r="AY17" s="46">
        <v>6625.1329064068004</v>
      </c>
      <c r="AZ17" s="34">
        <f t="shared" ref="AZ17:AZ48" si="16">(AY17-AY16)/AY16</f>
        <v>4.9626966371900109E-2</v>
      </c>
      <c r="BD17" s="34">
        <f>T26/AF26</f>
        <v>1.3283877407163563E-2</v>
      </c>
      <c r="BE17" s="31">
        <f t="shared" si="7"/>
        <v>2028</v>
      </c>
      <c r="BF17" s="34">
        <f>SUM(T68:T71)/AVERAGE(AF68:AF71)</f>
        <v>4.3752118924839989E-2</v>
      </c>
      <c r="BG17" s="34">
        <f>SUM(P68:P71)/AVERAGE(AF68:AF71)</f>
        <v>9.0789106679039725E-3</v>
      </c>
      <c r="BH17" s="34">
        <f>SUM(D68:D71)/AVERAGE(AF68:AF71)</f>
        <v>6.2803615305078497E-2</v>
      </c>
      <c r="BI17" s="34">
        <f>(SUM(H68:H71)+SUM(J68:J71))/AVERAGE(AF68:AF71)</f>
        <v>6.8740548773609132E-3</v>
      </c>
      <c r="BJ17" s="36">
        <f t="shared" si="2"/>
        <v>-3.5004461925503397E-2</v>
      </c>
      <c r="BK17" s="15">
        <f t="shared" si="3"/>
        <v>6.9677670182439408E-2</v>
      </c>
    </row>
    <row r="18" spans="1:63" s="23" customFormat="1">
      <c r="A18" s="31">
        <v>2015</v>
      </c>
      <c r="B18" s="31">
        <v>3</v>
      </c>
      <c r="C18" s="32"/>
      <c r="D18" s="44">
        <v>105618702.57209344</v>
      </c>
      <c r="E18" s="32"/>
      <c r="F18" s="44">
        <v>19197449.424825899</v>
      </c>
      <c r="G18" s="33">
        <v>0</v>
      </c>
      <c r="H18" s="33">
        <v>0</v>
      </c>
      <c r="I18" s="33">
        <v>0</v>
      </c>
      <c r="J18" s="32">
        <v>0</v>
      </c>
      <c r="K18" s="32"/>
      <c r="L18" s="44">
        <v>2666811.9917025999</v>
      </c>
      <c r="M18" s="33"/>
      <c r="N18" s="44">
        <v>789230.58625610173</v>
      </c>
      <c r="O18" s="32"/>
      <c r="P18" s="44">
        <v>18180213.927347466</v>
      </c>
      <c r="Q18" s="33"/>
      <c r="R18" s="44">
        <v>19922710.779856276</v>
      </c>
      <c r="S18" s="33"/>
      <c r="T18" s="44">
        <v>76176211.401992381</v>
      </c>
      <c r="U18" s="32"/>
      <c r="V18" s="44">
        <v>115507.007588319</v>
      </c>
      <c r="W18" s="33"/>
      <c r="X18" s="44">
        <v>290120.30146751355</v>
      </c>
      <c r="Y18" s="32"/>
      <c r="Z18" s="32">
        <f t="shared" si="9"/>
        <v>-2615274.2153400052</v>
      </c>
      <c r="AA18" s="32"/>
      <c r="AB18" s="32">
        <f t="shared" si="10"/>
        <v>-47622705.097448528</v>
      </c>
      <c r="AC18" s="12"/>
      <c r="AD18" s="32">
        <v>6221730755.7715998</v>
      </c>
      <c r="AE18" s="32">
        <v>110.48458934999999</v>
      </c>
      <c r="AF18" s="32">
        <f t="shared" si="11"/>
        <v>5631310929.7641611</v>
      </c>
      <c r="AG18" s="32"/>
      <c r="AH18" s="32"/>
      <c r="AI18" s="34">
        <f t="shared" si="14"/>
        <v>-8.4567706687513639E-3</v>
      </c>
      <c r="AJ18" s="27">
        <f t="shared" si="5"/>
        <v>2029</v>
      </c>
      <c r="AK18" s="28">
        <f>SUM(AB72:AB75)/AVERAGE(AF72:AF75)</f>
        <v>-2.6385656038693028E-2</v>
      </c>
      <c r="AL18" s="24">
        <v>17359550</v>
      </c>
      <c r="AM18" s="28">
        <f>AL18/AVERAGE(AF72:AF75)</f>
        <v>2.1200539161345005E-3</v>
      </c>
      <c r="AN18" s="28">
        <f>(AF75-AF71)/AF71</f>
        <v>2.199711820051423E-2</v>
      </c>
      <c r="AO18" s="28"/>
      <c r="AP18" s="24">
        <f t="shared" si="6"/>
        <v>832085637.24455512</v>
      </c>
      <c r="AQ18" s="24">
        <f t="shared" si="8"/>
        <v>519708233.85548353</v>
      </c>
      <c r="AR18" s="29">
        <f>AP18/AF75</f>
        <v>0.10103933176461727</v>
      </c>
      <c r="AS18" s="29">
        <f>AQ18/AF75</f>
        <v>6.3107654201576116E-2</v>
      </c>
      <c r="AT18" s="31"/>
      <c r="AU18" s="31"/>
      <c r="AV18" s="31">
        <v>11099001</v>
      </c>
      <c r="AW18" s="31"/>
      <c r="AX18" s="31">
        <f t="shared" si="15"/>
        <v>1.0826378495110166E-2</v>
      </c>
      <c r="AY18" s="46">
        <v>6900.7666416293296</v>
      </c>
      <c r="AZ18" s="34">
        <f t="shared" si="16"/>
        <v>4.160425747172241E-2</v>
      </c>
      <c r="BA18" s="31"/>
      <c r="BB18" s="31"/>
      <c r="BC18" s="31"/>
      <c r="BD18" s="26">
        <f>T27/AF27</f>
        <v>1.5054432294687304E-2</v>
      </c>
      <c r="BE18" s="23">
        <f t="shared" si="7"/>
        <v>2029</v>
      </c>
      <c r="BF18" s="26">
        <f>SUM(T72:T75)/AVERAGE(AF72:AF75)</f>
        <v>4.4213880714738467E-2</v>
      </c>
      <c r="BG18" s="26">
        <f>SUM(P72:P75)/AVERAGE(AF72:AF75)</f>
        <v>8.6447683155960672E-3</v>
      </c>
      <c r="BH18" s="26">
        <f>SUM(D72:D75)/AVERAGE(AF72:AF75)</f>
        <v>6.1954768437835435E-2</v>
      </c>
      <c r="BI18" s="26">
        <f>(SUM(H72:H75)+SUM(J72:J75))/AVERAGE(AF72:AF75)</f>
        <v>7.6374935572601178E-3</v>
      </c>
      <c r="BJ18" s="28">
        <f t="shared" si="2"/>
        <v>-3.4023149595953144E-2</v>
      </c>
      <c r="BK18" s="15">
        <f t="shared" si="3"/>
        <v>6.959226199509555E-2</v>
      </c>
    </row>
    <row r="19" spans="1:63" s="31" customFormat="1">
      <c r="A19" s="31">
        <v>2015</v>
      </c>
      <c r="B19" s="31">
        <v>4</v>
      </c>
      <c r="C19" s="32"/>
      <c r="D19" s="44">
        <v>114369869.46289118</v>
      </c>
      <c r="E19" s="32"/>
      <c r="F19" s="44">
        <v>20788077.596760001</v>
      </c>
      <c r="G19" s="33">
        <v>0</v>
      </c>
      <c r="H19" s="33">
        <v>0</v>
      </c>
      <c r="I19" s="33">
        <v>0</v>
      </c>
      <c r="J19" s="32">
        <v>0</v>
      </c>
      <c r="K19" s="32"/>
      <c r="L19" s="44">
        <v>2504918.5602216101</v>
      </c>
      <c r="M19" s="33"/>
      <c r="N19" s="44">
        <v>855606.41472309828</v>
      </c>
      <c r="O19" s="32"/>
      <c r="P19" s="44">
        <v>17705328.365973502</v>
      </c>
      <c r="Q19" s="33"/>
      <c r="R19" s="44">
        <v>22914244.155256111</v>
      </c>
      <c r="S19" s="33"/>
      <c r="T19" s="44">
        <v>87614598.544116899</v>
      </c>
      <c r="U19" s="32"/>
      <c r="V19" s="44">
        <v>113238.003217413</v>
      </c>
      <c r="W19" s="33"/>
      <c r="X19" s="44">
        <v>284421.21665990987</v>
      </c>
      <c r="Y19" s="32"/>
      <c r="Z19" s="32">
        <f t="shared" si="9"/>
        <v>-1121120.4132311828</v>
      </c>
      <c r="AA19" s="32"/>
      <c r="AB19" s="32">
        <f t="shared" si="10"/>
        <v>-44460599.284747779</v>
      </c>
      <c r="AC19" s="12"/>
      <c r="AD19" s="32">
        <v>6552140231.3025303</v>
      </c>
      <c r="AE19" s="32">
        <v>115.79241048</v>
      </c>
      <c r="AF19" s="32">
        <f t="shared" si="11"/>
        <v>5658523044.9401817</v>
      </c>
      <c r="AG19" s="32"/>
      <c r="AH19" s="32"/>
      <c r="AI19" s="34">
        <f t="shared" si="14"/>
        <v>-7.8572798823368199E-3</v>
      </c>
      <c r="AJ19" s="35">
        <f t="shared" si="5"/>
        <v>2030</v>
      </c>
      <c r="AK19" s="36">
        <f>SUM(AB76:AB79)/AVERAGE(AF76:AF79)</f>
        <v>-2.5941772437716979E-2</v>
      </c>
      <c r="AL19" s="32">
        <v>16025266</v>
      </c>
      <c r="AM19" s="36">
        <f>AL19/AVERAGE(AF76:AF79)</f>
        <v>1.9125076505442957E-3</v>
      </c>
      <c r="AN19" s="36">
        <f>(AF79-AF75)/AF75</f>
        <v>2.5206790654299534E-2</v>
      </c>
      <c r="AO19" s="36"/>
      <c r="AP19" s="32">
        <f t="shared" si="6"/>
        <v>853059845.70902801</v>
      </c>
      <c r="AQ19" s="32">
        <f t="shared" si="8"/>
        <v>516598834.97686154</v>
      </c>
      <c r="AR19" s="37">
        <f>AP19/AF79</f>
        <v>0.10103933176461725</v>
      </c>
      <c r="AS19" s="37">
        <f>AQ19/AF79</f>
        <v>6.1187736521648203E-2</v>
      </c>
      <c r="AV19" s="31">
        <v>11142703</v>
      </c>
      <c r="AX19" s="31">
        <f t="shared" si="15"/>
        <v>3.9374714895511771E-3</v>
      </c>
      <c r="AY19" s="46">
        <v>6882.9155921620204</v>
      </c>
      <c r="AZ19" s="34">
        <f t="shared" si="16"/>
        <v>-2.5868212032590025E-3</v>
      </c>
      <c r="BD19" s="34">
        <f>T28/AF28</f>
        <v>1.2313422157432535E-2</v>
      </c>
      <c r="BE19" s="31">
        <f t="shared" si="7"/>
        <v>2030</v>
      </c>
      <c r="BF19" s="34">
        <f>SUM(T76:T79)/AVERAGE(AF76:AF79)</f>
        <v>4.4147261600532547E-2</v>
      </c>
      <c r="BG19" s="34">
        <f>SUM(P76:P79)/AVERAGE(AF76:AF79)</f>
        <v>8.5094762619919908E-3</v>
      </c>
      <c r="BH19" s="34">
        <f>SUM(D76:D79)/AVERAGE(AF76:AF79)</f>
        <v>6.1579557776257537E-2</v>
      </c>
      <c r="BI19" s="34">
        <f>(SUM(H76:H79)+SUM(J76:J79))/AVERAGE(AF76:AF79)</f>
        <v>8.3798170950228866E-3</v>
      </c>
      <c r="BJ19" s="36">
        <f t="shared" si="2"/>
        <v>-3.4321589532739866E-2</v>
      </c>
      <c r="BK19" s="15">
        <f t="shared" si="3"/>
        <v>6.9959374871280428E-2</v>
      </c>
    </row>
    <row r="20" spans="1:63" s="31" customFormat="1">
      <c r="A20" s="23">
        <f t="shared" ref="A20:A51" si="17">A16+1</f>
        <v>2016</v>
      </c>
      <c r="B20" s="23">
        <f t="shared" ref="B20:B51" si="18">B16</f>
        <v>1</v>
      </c>
      <c r="C20" s="24"/>
      <c r="D20" s="41">
        <v>99680729.600271106</v>
      </c>
      <c r="E20" s="24"/>
      <c r="F20" s="41">
        <v>18118152.548075002</v>
      </c>
      <c r="G20" s="25">
        <v>0</v>
      </c>
      <c r="H20" s="25">
        <v>0</v>
      </c>
      <c r="I20" s="25">
        <v>0</v>
      </c>
      <c r="J20" s="24">
        <v>0</v>
      </c>
      <c r="K20" s="24"/>
      <c r="L20" s="41">
        <v>2536155.11777387</v>
      </c>
      <c r="M20" s="25"/>
      <c r="N20" s="41">
        <v>742517.83745239675</v>
      </c>
      <c r="O20" s="24"/>
      <c r="P20" s="41">
        <v>17245235.025985748</v>
      </c>
      <c r="Q20" s="25"/>
      <c r="R20" s="41">
        <v>18963281.273107104</v>
      </c>
      <c r="S20" s="25"/>
      <c r="T20" s="41">
        <v>72507749.527550533</v>
      </c>
      <c r="U20" s="24"/>
      <c r="V20" s="41">
        <v>104629.318902135</v>
      </c>
      <c r="W20" s="25"/>
      <c r="X20" s="41">
        <v>262798.68361248908</v>
      </c>
      <c r="Y20" s="24"/>
      <c r="Z20" s="24">
        <f t="shared" si="9"/>
        <v>-2328914.9112920295</v>
      </c>
      <c r="AA20" s="24"/>
      <c r="AB20" s="24">
        <f t="shared" si="10"/>
        <v>-44418215.09870632</v>
      </c>
      <c r="AC20" s="12"/>
      <c r="AD20" s="24">
        <v>6962845278.2518702</v>
      </c>
      <c r="AE20" s="24">
        <v>131.11898839</v>
      </c>
      <c r="AF20" s="24">
        <f t="shared" si="11"/>
        <v>5310325654.3908043</v>
      </c>
      <c r="AG20" s="24"/>
      <c r="AH20" s="24"/>
      <c r="AI20" s="26">
        <f t="shared" si="14"/>
        <v>-8.3644992773615374E-3</v>
      </c>
      <c r="AJ20" s="35">
        <f t="shared" si="5"/>
        <v>2031</v>
      </c>
      <c r="AK20" s="36">
        <f>SUM(AB80:AB83)/AVERAGE(AF80:AF83)</f>
        <v>-2.5360197123707531E-2</v>
      </c>
      <c r="AL20" s="32">
        <v>14737319</v>
      </c>
      <c r="AM20" s="36">
        <f>AL20/AVERAGE(AF80:AF83)</f>
        <v>1.7219274795111977E-3</v>
      </c>
      <c r="AN20" s="36">
        <f>(AF83-AF79)/AF79</f>
        <v>1.9491292301383752E-2</v>
      </c>
      <c r="AO20" s="36"/>
      <c r="AP20" s="32">
        <f t="shared" si="6"/>
        <v>869687084.51231599</v>
      </c>
      <c r="AQ20" s="32">
        <f t="shared" si="8"/>
        <v>511799497.77168155</v>
      </c>
      <c r="AR20" s="37">
        <f>AP20/AF83</f>
        <v>0.10103933176461725</v>
      </c>
      <c r="AS20" s="37">
        <f>AQ20/AF83</f>
        <v>5.9460327942337188E-2</v>
      </c>
      <c r="AT20" s="23"/>
      <c r="AU20" s="23"/>
      <c r="AV20" s="23">
        <v>11142419</v>
      </c>
      <c r="AW20" s="23"/>
      <c r="AX20" s="23">
        <f t="shared" si="15"/>
        <v>-2.5487532064706382E-5</v>
      </c>
      <c r="AY20" s="43">
        <v>6498.9698864721004</v>
      </c>
      <c r="AZ20" s="26">
        <f t="shared" si="16"/>
        <v>-5.5782422513962183E-2</v>
      </c>
      <c r="BA20" s="23"/>
      <c r="BB20" s="23"/>
      <c r="BC20" s="23"/>
      <c r="BD20" s="34">
        <f>T29/AF29</f>
        <v>1.4278517987157988E-2</v>
      </c>
      <c r="BE20" s="31">
        <f t="shared" si="7"/>
        <v>2031</v>
      </c>
      <c r="BF20" s="34">
        <f>SUM(T80:T83)/AVERAGE(AF80:AF83)</f>
        <v>4.4205222295547519E-2</v>
      </c>
      <c r="BG20" s="34">
        <f>SUM(P80:P83)/AVERAGE(AF80:AF83)</f>
        <v>8.2915144056728233E-3</v>
      </c>
      <c r="BH20" s="34">
        <f>SUM(D80:D83)/AVERAGE(AF80:AF83)</f>
        <v>6.1273905013582236E-2</v>
      </c>
      <c r="BI20" s="34">
        <f>(SUM(H80:H83)+SUM(J80:J83))/AVERAGE(AF80:AF83)</f>
        <v>8.9879344760348898E-3</v>
      </c>
      <c r="BJ20" s="36">
        <f t="shared" si="2"/>
        <v>-3.4348131599742419E-2</v>
      </c>
      <c r="BK20" s="15">
        <f t="shared" si="3"/>
        <v>7.0261839489617131E-2</v>
      </c>
    </row>
    <row r="21" spans="1:63">
      <c r="A21" s="31">
        <f t="shared" si="17"/>
        <v>2016</v>
      </c>
      <c r="B21" s="31">
        <f t="shared" si="18"/>
        <v>2</v>
      </c>
      <c r="C21" s="32"/>
      <c r="D21" s="44">
        <v>102664880.03560658</v>
      </c>
      <c r="E21" s="32"/>
      <c r="F21" s="44">
        <v>18660557.213757399</v>
      </c>
      <c r="G21" s="33">
        <v>0</v>
      </c>
      <c r="H21" s="33">
        <v>0</v>
      </c>
      <c r="I21" s="33">
        <v>0</v>
      </c>
      <c r="J21" s="32">
        <v>0</v>
      </c>
      <c r="K21" s="32"/>
      <c r="L21" s="44">
        <v>2462292.11756997</v>
      </c>
      <c r="M21" s="33"/>
      <c r="N21" s="44">
        <v>765594.62706260011</v>
      </c>
      <c r="O21" s="32"/>
      <c r="P21" s="44">
        <v>16988921.254479423</v>
      </c>
      <c r="Q21" s="33"/>
      <c r="R21" s="44">
        <v>21411704.085867856</v>
      </c>
      <c r="S21" s="33"/>
      <c r="T21" s="44">
        <v>81869506.361108765</v>
      </c>
      <c r="U21" s="32"/>
      <c r="V21" s="44">
        <v>107010.768032632</v>
      </c>
      <c r="W21" s="33"/>
      <c r="X21" s="44">
        <v>268780.19723746163</v>
      </c>
      <c r="Y21" s="32"/>
      <c r="Z21" s="32">
        <f t="shared" si="9"/>
        <v>-369729.10448947921</v>
      </c>
      <c r="AA21" s="32"/>
      <c r="AB21" s="32">
        <f t="shared" si="10"/>
        <v>-37784294.928977236</v>
      </c>
      <c r="AC21" s="12"/>
      <c r="AD21" s="32">
        <v>8401125356.75455</v>
      </c>
      <c r="AE21" s="32">
        <v>147.89635652000001</v>
      </c>
      <c r="AF21" s="32">
        <f t="shared" si="11"/>
        <v>5680414010.4820404</v>
      </c>
      <c r="AG21" s="32"/>
      <c r="AH21" s="32"/>
      <c r="AI21" s="34">
        <f t="shared" si="14"/>
        <v>-6.6516797647590579E-3</v>
      </c>
      <c r="AJ21" s="35">
        <f t="shared" si="5"/>
        <v>2032</v>
      </c>
      <c r="AK21" s="36">
        <f>SUM(AB84:AB87)/AVERAGE(AF84:AF87)</f>
        <v>-2.4652861159438735E-2</v>
      </c>
      <c r="AL21" s="32">
        <v>13495739</v>
      </c>
      <c r="AM21" s="36">
        <f>AL21/AVERAGE(AF84:AF87)</f>
        <v>1.5520128599282408E-3</v>
      </c>
      <c r="AN21" s="36">
        <f>(AF87-AF83)/AF83</f>
        <v>1.8346281526201495E-2</v>
      </c>
      <c r="AO21" s="36"/>
      <c r="AP21" s="32">
        <f t="shared" si="6"/>
        <v>885642608.60448027</v>
      </c>
      <c r="AQ21" s="32">
        <f t="shared" si="8"/>
        <v>507580267.15763915</v>
      </c>
      <c r="AR21" s="37">
        <f>AP21/AF87</f>
        <v>0.10103933176461725</v>
      </c>
      <c r="AS21" s="37">
        <f>AQ21/AF87</f>
        <v>5.7907750273358198E-2</v>
      </c>
      <c r="AT21" s="31"/>
      <c r="AU21" s="31"/>
      <c r="AV21" s="31">
        <v>11175306</v>
      </c>
      <c r="AW21" s="31"/>
      <c r="AX21" s="31">
        <f t="shared" si="15"/>
        <v>2.9515134909214955E-3</v>
      </c>
      <c r="AY21" s="46">
        <v>6341.5157379120501</v>
      </c>
      <c r="AZ21" s="34">
        <f t="shared" si="16"/>
        <v>-2.4227554721833411E-2</v>
      </c>
      <c r="BA21" s="31"/>
      <c r="BB21" s="31"/>
      <c r="BC21" s="31"/>
      <c r="BD21" s="34">
        <f>T30/AF30</f>
        <v>1.247205326629499E-2</v>
      </c>
      <c r="BE21" s="31">
        <f t="shared" si="7"/>
        <v>2032</v>
      </c>
      <c r="BF21" s="34">
        <f>SUM(T84:T87)/AVERAGE(AF84:AF87)</f>
        <v>4.4389468746218103E-2</v>
      </c>
      <c r="BG21" s="34">
        <f>SUM(P84:P87)/AVERAGE(AF84:AF87)</f>
        <v>8.0547735737672051E-3</v>
      </c>
      <c r="BH21" s="34">
        <f>SUM(D84:D87)/AVERAGE(AF84:AF87)</f>
        <v>6.0987556331889625E-2</v>
      </c>
      <c r="BI21" s="34">
        <f>(SUM(H84:H87)+SUM(J84:J87))/AVERAGE(AF84:AF87)</f>
        <v>9.8080908696577297E-3</v>
      </c>
      <c r="BJ21" s="36">
        <f t="shared" si="2"/>
        <v>-3.4460952029096464E-2</v>
      </c>
      <c r="BK21" s="15">
        <f t="shared" si="3"/>
        <v>7.0795647201547351E-2</v>
      </c>
    </row>
    <row r="22" spans="1:63" s="23" customFormat="1">
      <c r="A22" s="31">
        <f t="shared" si="17"/>
        <v>2016</v>
      </c>
      <c r="B22" s="31">
        <f t="shared" si="18"/>
        <v>3</v>
      </c>
      <c r="C22" s="32"/>
      <c r="D22" s="44">
        <v>98605762.177999064</v>
      </c>
      <c r="E22" s="32"/>
      <c r="F22" s="44">
        <v>17922764.494445801</v>
      </c>
      <c r="G22" s="33">
        <v>0</v>
      </c>
      <c r="H22" s="33">
        <v>0</v>
      </c>
      <c r="I22" s="33">
        <v>0</v>
      </c>
      <c r="J22" s="32">
        <v>0</v>
      </c>
      <c r="K22" s="32"/>
      <c r="L22" s="44">
        <v>2153544.7909188401</v>
      </c>
      <c r="M22" s="33"/>
      <c r="N22" s="44">
        <v>738191.79366099834</v>
      </c>
      <c r="O22" s="32"/>
      <c r="P22" s="44">
        <v>15236067.604531022</v>
      </c>
      <c r="Q22" s="33"/>
      <c r="R22" s="44">
        <v>19205811.150750659</v>
      </c>
      <c r="S22" s="33"/>
      <c r="T22" s="44">
        <v>73435083.535197467</v>
      </c>
      <c r="U22" s="32"/>
      <c r="V22" s="44">
        <v>109084.266401776</v>
      </c>
      <c r="W22" s="33"/>
      <c r="X22" s="44">
        <v>273988.22733458353</v>
      </c>
      <c r="Y22" s="32"/>
      <c r="Z22" s="32">
        <f t="shared" si="9"/>
        <v>-1499605.6618732046</v>
      </c>
      <c r="AA22" s="32"/>
      <c r="AB22" s="32">
        <f t="shared" si="10"/>
        <v>-40406746.247332618</v>
      </c>
      <c r="AC22" s="12"/>
      <c r="AD22" s="32">
        <v>8448889759.2748203</v>
      </c>
      <c r="AE22" s="32">
        <v>155.88165151000001</v>
      </c>
      <c r="AF22" s="32">
        <f t="shared" si="11"/>
        <v>5420066876.0125456</v>
      </c>
      <c r="AG22" s="32"/>
      <c r="AH22" s="32"/>
      <c r="AI22" s="34">
        <f t="shared" si="14"/>
        <v>-7.4550272481248786E-3</v>
      </c>
      <c r="AJ22" s="27">
        <f t="shared" si="5"/>
        <v>2033</v>
      </c>
      <c r="AK22" s="28">
        <f>SUM(AB88:AB91)/AVERAGE(AF88:AF91)</f>
        <v>-2.3865674136082791E-2</v>
      </c>
      <c r="AL22" s="24">
        <v>12301237</v>
      </c>
      <c r="AM22" s="28">
        <f>AL22/AVERAGE(AF88:AF91)</f>
        <v>1.3850502714137067E-3</v>
      </c>
      <c r="AN22" s="28">
        <f>(AF91-AF87)/AF87</f>
        <v>2.0323347620906405E-2</v>
      </c>
      <c r="AO22" s="28"/>
      <c r="AP22" s="24">
        <f t="shared" si="6"/>
        <v>903641831.20703542</v>
      </c>
      <c r="AQ22" s="24">
        <f t="shared" si="8"/>
        <v>505480592.22611237</v>
      </c>
      <c r="AR22" s="29">
        <f>AP22/AF91</f>
        <v>0.10103933176461724</v>
      </c>
      <c r="AS22" s="29">
        <f>AQ22/AF91</f>
        <v>5.6519540701528044E-2</v>
      </c>
      <c r="AT22" s="31"/>
      <c r="AU22" s="31"/>
      <c r="AV22" s="31">
        <v>11290553</v>
      </c>
      <c r="AW22" s="31"/>
      <c r="AX22" s="31">
        <f t="shared" si="15"/>
        <v>1.0312648262159444E-2</v>
      </c>
      <c r="AY22" s="46">
        <v>6436.1129030882203</v>
      </c>
      <c r="AZ22" s="34">
        <f t="shared" si="16"/>
        <v>1.4917122196927066E-2</v>
      </c>
      <c r="BA22" s="31"/>
      <c r="BB22" s="31"/>
      <c r="BC22" s="31"/>
      <c r="BD22" s="26">
        <f>T31/AF31</f>
        <v>1.4439936804968832E-2</v>
      </c>
      <c r="BE22" s="23">
        <f t="shared" si="7"/>
        <v>2033</v>
      </c>
      <c r="BF22" s="26">
        <f>SUM(T88:T91)/AVERAGE(AF88:AF91)</f>
        <v>4.4492332989631178E-2</v>
      </c>
      <c r="BG22" s="26">
        <f>SUM(P88:P91)/AVERAGE(AF88:AF91)</f>
        <v>7.8822965021011875E-3</v>
      </c>
      <c r="BH22" s="26">
        <f>SUM(D88:D91)/AVERAGE(AF88:AF91)</f>
        <v>6.0475710623612795E-2</v>
      </c>
      <c r="BI22" s="26">
        <f>(SUM(H88:H91)+SUM(J88:J91))/AVERAGE(AF88:AF91)</f>
        <v>1.0428155747900781E-2</v>
      </c>
      <c r="BJ22" s="28">
        <f t="shared" si="2"/>
        <v>-3.4293829883983572E-2</v>
      </c>
      <c r="BK22" s="15">
        <f t="shared" si="3"/>
        <v>7.090386637151358E-2</v>
      </c>
    </row>
    <row r="23" spans="1:63" s="31" customFormat="1">
      <c r="A23" s="31">
        <f t="shared" si="17"/>
        <v>2016</v>
      </c>
      <c r="B23" s="31">
        <f t="shared" si="18"/>
        <v>4</v>
      </c>
      <c r="C23" s="32"/>
      <c r="D23" s="44">
        <v>108014788.23474257</v>
      </c>
      <c r="E23" s="32"/>
      <c r="F23" s="44">
        <v>19632966.357017517</v>
      </c>
      <c r="G23" s="44">
        <v>28191.546590882699</v>
      </c>
      <c r="H23" s="44">
        <v>155101.57149205552</v>
      </c>
      <c r="I23" s="47">
        <v>871.903502810801</v>
      </c>
      <c r="J23" s="44">
        <v>4796.9558193419007</v>
      </c>
      <c r="K23" s="32"/>
      <c r="L23" s="44">
        <v>3683213.9253662499</v>
      </c>
      <c r="M23" s="33"/>
      <c r="N23" s="44">
        <v>811683.11059118807</v>
      </c>
      <c r="O23" s="32"/>
      <c r="P23" s="44">
        <v>23577855.557225637</v>
      </c>
      <c r="Q23" s="33"/>
      <c r="R23" s="44">
        <v>22208716.93477647</v>
      </c>
      <c r="S23" s="33"/>
      <c r="T23" s="44">
        <v>84916954.067369387</v>
      </c>
      <c r="U23" s="32"/>
      <c r="V23" s="44">
        <v>111705.41529018299</v>
      </c>
      <c r="W23" s="33"/>
      <c r="X23" s="44">
        <v>280571.7976440682</v>
      </c>
      <c r="Y23" s="32"/>
      <c r="Z23" s="32">
        <f t="shared" si="9"/>
        <v>-1807441.0429082997</v>
      </c>
      <c r="AA23" s="32"/>
      <c r="AB23" s="32">
        <f t="shared" si="10"/>
        <v>-46675689.724598818</v>
      </c>
      <c r="AC23" s="12"/>
      <c r="AD23" s="32">
        <v>8942134800.3519897</v>
      </c>
      <c r="AE23" s="32">
        <v>164.01000929</v>
      </c>
      <c r="AF23" s="32">
        <f t="shared" si="11"/>
        <v>5452188460.364418</v>
      </c>
      <c r="AG23" s="32"/>
      <c r="AH23" s="32"/>
      <c r="AI23" s="34">
        <f t="shared" si="14"/>
        <v>-8.560909085207789E-3</v>
      </c>
      <c r="AJ23" s="35">
        <f t="shared" si="5"/>
        <v>2034</v>
      </c>
      <c r="AK23" s="36">
        <f>SUM(AB92:AB95)/AVERAGE(AF92:AF95)</f>
        <v>-2.3652636870247774E-2</v>
      </c>
      <c r="AL23" s="32">
        <v>11191488</v>
      </c>
      <c r="AM23" s="36">
        <f>AL23/AVERAGE(AF92:AF95)</f>
        <v>1.243453647864938E-3</v>
      </c>
      <c r="AN23" s="36">
        <f>(AF95-AF91)/AF91</f>
        <v>1.5865989182339228E-2</v>
      </c>
      <c r="AO23" s="36"/>
      <c r="AP23" s="32">
        <f t="shared" si="6"/>
        <v>917979002.72567534</v>
      </c>
      <c r="AQ23" s="32">
        <f t="shared" si="8"/>
        <v>502227901.62925076</v>
      </c>
      <c r="AR23" s="37">
        <f>AP23/AF95</f>
        <v>0.10103933176461723</v>
      </c>
      <c r="AS23" s="37">
        <f>AQ23/AF95</f>
        <v>5.5278793331321713E-2</v>
      </c>
      <c r="AT23"/>
      <c r="AU23"/>
      <c r="AV23" s="31">
        <v>11232015</v>
      </c>
      <c r="AW23"/>
      <c r="AX23" s="31">
        <f t="shared" si="15"/>
        <v>-5.1846884736292372E-3</v>
      </c>
      <c r="AY23" s="46">
        <v>6535.4629293281896</v>
      </c>
      <c r="AZ23" s="34">
        <f t="shared" si="16"/>
        <v>1.5436339874071899E-2</v>
      </c>
      <c r="BA23"/>
      <c r="BB23"/>
      <c r="BC23"/>
      <c r="BD23" s="34">
        <f>T32/AF32</f>
        <v>1.1540683639638704E-2</v>
      </c>
      <c r="BE23" s="31">
        <f t="shared" si="7"/>
        <v>2034</v>
      </c>
      <c r="BF23" s="34">
        <f>SUM(T92:T95)/AVERAGE(AF92:AF95)</f>
        <v>4.4455909718287924E-2</v>
      </c>
      <c r="BG23" s="34">
        <f>SUM(P92:P95)/AVERAGE(AF92:AF95)</f>
        <v>7.5766563679931448E-3</v>
      </c>
      <c r="BH23" s="34">
        <f>SUM(D92:D95)/AVERAGE(AF92:AF95)</f>
        <v>6.0531890220542561E-2</v>
      </c>
      <c r="BI23" s="34">
        <f>(SUM(H92:H95)+SUM(J92:J95))/AVERAGE(AF92:AF95)</f>
        <v>1.1152101202070427E-2</v>
      </c>
      <c r="BJ23" s="36">
        <f t="shared" si="2"/>
        <v>-3.4804738072318202E-2</v>
      </c>
      <c r="BK23" s="15">
        <f t="shared" si="3"/>
        <v>7.1683991422612989E-2</v>
      </c>
    </row>
    <row r="24" spans="1:63" s="31" customFormat="1">
      <c r="A24" s="23">
        <f t="shared" si="17"/>
        <v>2017</v>
      </c>
      <c r="B24" s="23">
        <f t="shared" si="18"/>
        <v>1</v>
      </c>
      <c r="C24" s="24"/>
      <c r="D24" s="41">
        <v>102871649.71442805</v>
      </c>
      <c r="E24" s="24"/>
      <c r="F24" s="41">
        <v>18698140.050462417</v>
      </c>
      <c r="G24" s="41">
        <v>47229.707924481903</v>
      </c>
      <c r="H24" s="41">
        <v>259843.91798380463</v>
      </c>
      <c r="I24" s="41">
        <v>1460.7126162210989</v>
      </c>
      <c r="J24" s="41">
        <v>8036.4098345507091</v>
      </c>
      <c r="K24" s="24"/>
      <c r="L24" s="41">
        <v>4037675.8373522698</v>
      </c>
      <c r="M24" s="25"/>
      <c r="N24" s="41">
        <v>773629.07561407983</v>
      </c>
      <c r="O24" s="24"/>
      <c r="P24" s="41">
        <v>25207798.030873578</v>
      </c>
      <c r="Q24" s="25"/>
      <c r="R24" s="41">
        <v>19369513.44718777</v>
      </c>
      <c r="S24" s="25"/>
      <c r="T24" s="41">
        <v>74061013.453981087</v>
      </c>
      <c r="U24" s="24"/>
      <c r="V24" s="41">
        <v>86481.271522324896</v>
      </c>
      <c r="W24" s="25"/>
      <c r="X24" s="41">
        <v>217216.02082165008</v>
      </c>
      <c r="Y24" s="24"/>
      <c r="Z24" s="24">
        <f t="shared" si="9"/>
        <v>-4053450.2447186727</v>
      </c>
      <c r="AA24" s="24"/>
      <c r="AB24" s="24">
        <f t="shared" si="10"/>
        <v>-54018434.291320547</v>
      </c>
      <c r="AC24" s="12"/>
      <c r="AD24" s="24">
        <v>9157377218.4824009</v>
      </c>
      <c r="AE24" s="24">
        <v>172.09591728000001</v>
      </c>
      <c r="AF24" s="24">
        <f t="shared" si="11"/>
        <v>5321089171.2110472</v>
      </c>
      <c r="AG24" s="24"/>
      <c r="AH24" s="24"/>
      <c r="AI24" s="26">
        <f t="shared" si="14"/>
        <v>-1.0151762647312728E-2</v>
      </c>
      <c r="AJ24" s="35">
        <f t="shared" si="5"/>
        <v>2035</v>
      </c>
      <c r="AK24" s="36">
        <f>SUM(AB96:AB99)/AVERAGE(AF96:AF99)</f>
        <v>-2.289408486038794E-2</v>
      </c>
      <c r="AL24" s="32">
        <v>10128304</v>
      </c>
      <c r="AM24" s="36">
        <f>AL24/AVERAGE(AF96:AF99)</f>
        <v>1.1018831538603105E-3</v>
      </c>
      <c r="AN24" s="36">
        <f>(AF99-AF95)/AF95</f>
        <v>1.8033639335321105E-2</v>
      </c>
      <c r="AO24" s="36"/>
      <c r="AP24" s="32">
        <f t="shared" si="6"/>
        <v>934533504.97822797</v>
      </c>
      <c r="AQ24" s="32">
        <f t="shared" si="8"/>
        <v>501073149.95590794</v>
      </c>
      <c r="AR24" s="37">
        <f>AP24/AF99</f>
        <v>0.10103933176461724</v>
      </c>
      <c r="AS24" s="37">
        <f>AQ24/AF99</f>
        <v>5.4174725643374638E-2</v>
      </c>
      <c r="AT24" s="23"/>
      <c r="AU24" s="23"/>
      <c r="AV24" s="23">
        <v>11118081</v>
      </c>
      <c r="AW24" s="23"/>
      <c r="AX24" s="23">
        <f t="shared" si="15"/>
        <v>-1.0143683034611332E-2</v>
      </c>
      <c r="AY24" s="43">
        <v>6599.67566578471</v>
      </c>
      <c r="AZ24" s="26">
        <f t="shared" si="16"/>
        <v>9.8252774364862138E-3</v>
      </c>
      <c r="BA24" s="23"/>
      <c r="BB24" s="23"/>
      <c r="BC24" s="23"/>
      <c r="BD24" s="34">
        <f>T33/AF33</f>
        <v>1.3423493186572983E-2</v>
      </c>
      <c r="BE24" s="31">
        <f t="shared" si="7"/>
        <v>2035</v>
      </c>
      <c r="BF24" s="34">
        <f>SUM(T96:T99)/AVERAGE(AF96:AF99)</f>
        <v>4.4596955428693151E-2</v>
      </c>
      <c r="BG24" s="34">
        <f>SUM(P96:P99)/AVERAGE(AF96:AF99)</f>
        <v>7.4587894747081759E-3</v>
      </c>
      <c r="BH24" s="34">
        <f>SUM(D96:D99)/AVERAGE(AF96:AF99)</f>
        <v>6.0032250814372919E-2</v>
      </c>
      <c r="BI24" s="34">
        <f>(SUM(H96:H99)+SUM(J96:J99))/AVERAGE(AF96:AF99)</f>
        <v>1.1791026997331186E-2</v>
      </c>
      <c r="BJ24" s="36">
        <f t="shared" si="2"/>
        <v>-3.4685111857719123E-2</v>
      </c>
      <c r="BK24" s="15">
        <f t="shared" si="3"/>
        <v>7.1823277811704112E-2</v>
      </c>
    </row>
    <row r="25" spans="1:63">
      <c r="A25" s="31">
        <f t="shared" si="17"/>
        <v>2017</v>
      </c>
      <c r="B25" s="31">
        <f t="shared" si="18"/>
        <v>2</v>
      </c>
      <c r="C25" s="32"/>
      <c r="D25" s="44">
        <v>109911132.28496736</v>
      </c>
      <c r="E25" s="32"/>
      <c r="F25" s="44">
        <v>19977649.335597098</v>
      </c>
      <c r="G25" s="44">
        <v>78397.820885802605</v>
      </c>
      <c r="H25" s="44">
        <v>431321.67941694858</v>
      </c>
      <c r="I25" s="44">
        <v>2424.6748727567901</v>
      </c>
      <c r="J25" s="44">
        <v>13339.845755163404</v>
      </c>
      <c r="K25" s="32"/>
      <c r="L25" s="44">
        <v>3667429.0871864199</v>
      </c>
      <c r="M25" s="33"/>
      <c r="N25" s="44">
        <v>829417.59229794145</v>
      </c>
      <c r="O25" s="32"/>
      <c r="P25" s="44">
        <v>23593517.842705052</v>
      </c>
      <c r="Q25" s="33"/>
      <c r="R25" s="44">
        <v>21963942.539562602</v>
      </c>
      <c r="S25" s="33"/>
      <c r="T25" s="44">
        <v>83981037.952256218</v>
      </c>
      <c r="U25" s="32"/>
      <c r="V25" s="44">
        <v>91128.994240568398</v>
      </c>
      <c r="W25" s="33"/>
      <c r="X25" s="44">
        <v>228889.76031423631</v>
      </c>
      <c r="Y25" s="32"/>
      <c r="Z25" s="32">
        <f t="shared" si="9"/>
        <v>-2419424.4812782891</v>
      </c>
      <c r="AA25" s="32"/>
      <c r="AB25" s="32">
        <f t="shared" si="10"/>
        <v>-49523612.175416201</v>
      </c>
      <c r="AC25" s="12"/>
      <c r="AD25" s="32">
        <v>10595155405.883801</v>
      </c>
      <c r="AE25" s="32">
        <v>183.45579240999999</v>
      </c>
      <c r="AF25" s="32">
        <f t="shared" si="11"/>
        <v>5775318002.6090412</v>
      </c>
      <c r="AG25" s="32"/>
      <c r="AH25" s="32"/>
      <c r="AI25" s="34">
        <f t="shared" si="14"/>
        <v>-8.57504507163823E-3</v>
      </c>
      <c r="AJ25" s="35">
        <f t="shared" si="5"/>
        <v>2036</v>
      </c>
      <c r="AK25" s="36">
        <f>SUM(AB100:AB103)/AVERAGE(AF100:AF103)</f>
        <v>-2.2478629574822495E-2</v>
      </c>
      <c r="AL25" s="32">
        <v>9123000</v>
      </c>
      <c r="AM25" s="36">
        <f>AL25/AVERAGE(AF100:AF103)</f>
        <v>9.7599775057007987E-4</v>
      </c>
      <c r="AN25" s="36">
        <f>(AF103-AF99)/AF99</f>
        <v>1.8656614705438508E-2</v>
      </c>
      <c r="AO25" s="36"/>
      <c r="AP25" s="32">
        <f t="shared" si="6"/>
        <v>951968736.50992978</v>
      </c>
      <c r="AQ25" s="32">
        <f t="shared" si="8"/>
        <v>501220728.71085387</v>
      </c>
      <c r="AR25" s="37">
        <f>AP25/AF103</f>
        <v>0.10103933176461724</v>
      </c>
      <c r="AS25" s="37">
        <f>AQ25/AF103</f>
        <v>5.3198183462604638E-2</v>
      </c>
      <c r="AT25" s="31"/>
      <c r="AU25" s="31"/>
      <c r="AV25" s="31">
        <v>11015058</v>
      </c>
      <c r="AW25" s="31"/>
      <c r="AX25" s="31">
        <f t="shared" si="15"/>
        <v>-9.2662573694147401E-3</v>
      </c>
      <c r="AY25" s="46">
        <v>6584.7268313043196</v>
      </c>
      <c r="AZ25" s="34">
        <f t="shared" si="16"/>
        <v>-2.265086231114499E-3</v>
      </c>
      <c r="BA25" s="31"/>
      <c r="BB25" s="31"/>
      <c r="BC25" s="31"/>
      <c r="BD25" s="34">
        <f>T34/AF34</f>
        <v>1.1569336930713188E-2</v>
      </c>
      <c r="BE25" s="31">
        <f t="shared" si="7"/>
        <v>2036</v>
      </c>
      <c r="BF25" s="34">
        <f>SUM(T100:T103)/AVERAGE(AF100:AF103)</f>
        <v>4.459639509110918E-2</v>
      </c>
      <c r="BG25" s="34">
        <f>SUM(P100:P103)/AVERAGE(AF100:AF103)</f>
        <v>7.3207631765605198E-3</v>
      </c>
      <c r="BH25" s="34">
        <f>SUM(D100:D103)/AVERAGE(AF100:AF103)</f>
        <v>5.9754261489371151E-2</v>
      </c>
      <c r="BI25" s="34">
        <f>(SUM(H100:H103)+SUM(J100:J103))/AVERAGE(AF100:AF103)</f>
        <v>1.2587502749774803E-2</v>
      </c>
      <c r="BJ25" s="36">
        <f t="shared" si="2"/>
        <v>-3.50661323245973E-2</v>
      </c>
      <c r="BK25" s="15">
        <f t="shared" si="3"/>
        <v>7.2341764239145956E-2</v>
      </c>
    </row>
    <row r="26" spans="1:63" s="23" customFormat="1">
      <c r="A26" s="31">
        <f t="shared" si="17"/>
        <v>2017</v>
      </c>
      <c r="B26" s="31">
        <f t="shared" si="18"/>
        <v>3</v>
      </c>
      <c r="C26" s="32"/>
      <c r="D26" s="44">
        <v>105553123.65015081</v>
      </c>
      <c r="E26" s="32"/>
      <c r="F26" s="44">
        <v>19185529.679490373</v>
      </c>
      <c r="G26" s="44">
        <v>108748.131705626</v>
      </c>
      <c r="H26" s="44">
        <v>598300.13475821516</v>
      </c>
      <c r="I26" s="44">
        <v>3363.3442795559968</v>
      </c>
      <c r="J26" s="44">
        <v>18504.127879123102</v>
      </c>
      <c r="K26" s="32"/>
      <c r="L26" s="44">
        <v>3366256.1045736601</v>
      </c>
      <c r="M26" s="33"/>
      <c r="N26" s="44">
        <v>797492.32214714587</v>
      </c>
      <c r="O26" s="32"/>
      <c r="P26" s="44">
        <v>21855086.38731917</v>
      </c>
      <c r="Q26" s="33"/>
      <c r="R26" s="44">
        <v>19841435.82699877</v>
      </c>
      <c r="S26" s="33"/>
      <c r="T26" s="44">
        <v>75865449.575503364</v>
      </c>
      <c r="U26" s="32"/>
      <c r="V26" s="44">
        <v>101430.58379633</v>
      </c>
      <c r="W26" s="33"/>
      <c r="X26" s="44">
        <v>254764.38324762782</v>
      </c>
      <c r="Y26" s="32"/>
      <c r="Z26" s="32">
        <f t="shared" si="9"/>
        <v>-3406411.695416078</v>
      </c>
      <c r="AA26" s="32"/>
      <c r="AB26" s="32">
        <f t="shared" si="10"/>
        <v>-51542760.461966611</v>
      </c>
      <c r="AC26" s="12"/>
      <c r="AD26" s="32">
        <v>10937239663.7218</v>
      </c>
      <c r="AE26" s="32">
        <v>191.50871928999999</v>
      </c>
      <c r="AF26" s="32">
        <f t="shared" si="11"/>
        <v>5711092269.986743</v>
      </c>
      <c r="AG26" s="32"/>
      <c r="AH26" s="32"/>
      <c r="AI26" s="34">
        <f t="shared" si="14"/>
        <v>-9.0250267418786178E-3</v>
      </c>
      <c r="AJ26" s="27">
        <f t="shared" si="5"/>
        <v>2037</v>
      </c>
      <c r="AK26" s="28">
        <f>SUM(AB104:AB107)/AVERAGE(AF104:AF107)</f>
        <v>-2.1762425991309151E-2</v>
      </c>
      <c r="AL26" s="24">
        <v>8172072</v>
      </c>
      <c r="AM26" s="28">
        <f>AL26/AVERAGE(AF104:AF107)</f>
        <v>8.5883633287741896E-4</v>
      </c>
      <c r="AN26" s="28">
        <f>(AF107-AF103)/AF103</f>
        <v>1.6221638937022262E-2</v>
      </c>
      <c r="AO26" s="28"/>
      <c r="AP26" s="24">
        <f t="shared" si="6"/>
        <v>967411229.63292706</v>
      </c>
      <c r="AQ26" s="24">
        <f t="shared" si="8"/>
        <v>501118696.24361765</v>
      </c>
      <c r="AR26" s="29">
        <f>AP26/AF107</f>
        <v>0.10103933176461723</v>
      </c>
      <c r="AS26" s="29">
        <f>AQ26/AF107</f>
        <v>5.2338340358549819E-2</v>
      </c>
      <c r="AT26" s="31"/>
      <c r="AU26" s="31"/>
      <c r="AV26" s="31">
        <v>11071254</v>
      </c>
      <c r="AW26" s="31"/>
      <c r="AX26" s="31">
        <f t="shared" si="15"/>
        <v>5.1017434497394381E-3</v>
      </c>
      <c r="AY26" s="46">
        <v>6766.9413812153998</v>
      </c>
      <c r="AZ26" s="34">
        <f t="shared" si="16"/>
        <v>2.7672302067994321E-2</v>
      </c>
      <c r="BA26" s="31"/>
      <c r="BB26" s="31"/>
      <c r="BC26" s="31"/>
      <c r="BD26" s="26">
        <f>T35/AF35</f>
        <v>1.3515652689148082E-2</v>
      </c>
      <c r="BE26" s="23">
        <f t="shared" si="7"/>
        <v>2037</v>
      </c>
      <c r="BF26" s="26">
        <f>SUM(T104:T107)/AVERAGE(AF104:AF107)</f>
        <v>4.4856177107895703E-2</v>
      </c>
      <c r="BG26" s="26">
        <f>SUM(P104:P107)/AVERAGE(AF104:AF107)</f>
        <v>7.1358192773088563E-3</v>
      </c>
      <c r="BH26" s="26">
        <f>SUM(D104:D107)/AVERAGE(AF104:AF107)</f>
        <v>5.9482783821896E-2</v>
      </c>
      <c r="BI26" s="26">
        <f>(SUM(H104:H107)+SUM(J104:J107))/AVERAGE(AF104:AF107)</f>
        <v>1.3383997214437756E-2</v>
      </c>
      <c r="BJ26" s="28">
        <f t="shared" si="2"/>
        <v>-3.5146423205746909E-2</v>
      </c>
      <c r="BK26" s="15">
        <f t="shared" si="3"/>
        <v>7.2866781036333761E-2</v>
      </c>
    </row>
    <row r="27" spans="1:63" s="31" customFormat="1">
      <c r="A27" s="31">
        <f t="shared" si="17"/>
        <v>2017</v>
      </c>
      <c r="B27" s="31">
        <f t="shared" si="18"/>
        <v>4</v>
      </c>
      <c r="C27" s="32"/>
      <c r="D27" s="44">
        <v>114587197.85122177</v>
      </c>
      <c r="E27" s="32"/>
      <c r="F27" s="44">
        <v>20827579.603904121</v>
      </c>
      <c r="G27" s="44">
        <v>135699.32136608</v>
      </c>
      <c r="H27" s="44">
        <v>746577.62838351144</v>
      </c>
      <c r="I27" s="44">
        <v>4196.8862278170127</v>
      </c>
      <c r="J27" s="44">
        <v>23090.029743820523</v>
      </c>
      <c r="K27" s="32"/>
      <c r="L27" s="44">
        <v>3823001.9343651198</v>
      </c>
      <c r="M27" s="33"/>
      <c r="N27" s="44">
        <v>866871.09786598384</v>
      </c>
      <c r="O27" s="32"/>
      <c r="P27" s="44">
        <v>24606844.223342225</v>
      </c>
      <c r="Q27" s="33"/>
      <c r="R27" s="44">
        <v>22627495.95801736</v>
      </c>
      <c r="S27" s="33"/>
      <c r="T27" s="44">
        <v>86518191.959020808</v>
      </c>
      <c r="U27" s="32"/>
      <c r="V27" s="44">
        <v>104550.34279834499</v>
      </c>
      <c r="W27" s="33"/>
      <c r="X27" s="44">
        <v>262600.31840921112</v>
      </c>
      <c r="Y27" s="32"/>
      <c r="Z27" s="32">
        <f t="shared" si="9"/>
        <v>-2785406.335319519</v>
      </c>
      <c r="AA27" s="32"/>
      <c r="AB27" s="32">
        <f t="shared" si="10"/>
        <v>-52675850.115543187</v>
      </c>
      <c r="AC27" s="12"/>
      <c r="AD27" s="32">
        <v>11544217084.2855</v>
      </c>
      <c r="AE27" s="32">
        <v>200.87293846</v>
      </c>
      <c r="AF27" s="32">
        <f t="shared" si="11"/>
        <v>5747024548.3486614</v>
      </c>
      <c r="AG27" s="32"/>
      <c r="AH27" s="32"/>
      <c r="AI27" s="34">
        <f t="shared" si="14"/>
        <v>-9.1657604160885232E-3</v>
      </c>
      <c r="AJ27" s="35">
        <f t="shared" si="5"/>
        <v>2038</v>
      </c>
      <c r="AK27" s="36">
        <f>SUM(AB108:AB111)/AVERAGE(AF108:AF111)</f>
        <v>-2.1557094974607408E-2</v>
      </c>
      <c r="AL27" s="32">
        <v>7273150</v>
      </c>
      <c r="AM27" s="36">
        <f>AL27/AVERAGE(AF108:AF111)</f>
        <v>7.574476475713176E-4</v>
      </c>
      <c r="AN27" s="36">
        <f>(AF111-AF107)/AF107</f>
        <v>5.9642409012070673E-3</v>
      </c>
      <c r="AO27" s="36"/>
      <c r="AP27" s="32">
        <f t="shared" si="6"/>
        <v>973181103.25699079</v>
      </c>
      <c r="AQ27" s="32">
        <f t="shared" si="8"/>
        <v>496814478.25634968</v>
      </c>
      <c r="AR27" s="37">
        <f>AP27/AF111</f>
        <v>0.10103933176461723</v>
      </c>
      <c r="AS27" s="37">
        <f>AQ27/AF111</f>
        <v>5.1581152496703017E-2</v>
      </c>
      <c r="AV27" s="31">
        <v>11110338</v>
      </c>
      <c r="AX27" s="31">
        <f t="shared" si="15"/>
        <v>3.5302234055871176E-3</v>
      </c>
      <c r="AY27" s="46">
        <v>6755.7885279558996</v>
      </c>
      <c r="AZ27" s="34">
        <f t="shared" si="16"/>
        <v>-1.6481380037456619E-3</v>
      </c>
      <c r="BA27" s="31">
        <v>100</v>
      </c>
      <c r="BB27">
        <v>100</v>
      </c>
      <c r="BC27"/>
      <c r="BD27" s="34">
        <f>T36/AF36</f>
        <v>1.0795131691553135E-2</v>
      </c>
      <c r="BE27" s="31">
        <f t="shared" si="7"/>
        <v>2038</v>
      </c>
      <c r="BF27" s="34">
        <f>SUM(T108:T111)/AVERAGE(AF108:AF111)</f>
        <v>4.4953321489944666E-2</v>
      </c>
      <c r="BG27" s="34">
        <f>SUM(P108:P111)/AVERAGE(AF108:AF111)</f>
        <v>6.9271368117015102E-3</v>
      </c>
      <c r="BH27" s="34">
        <f>SUM(D108:D111)/AVERAGE(AF108:AF111)</f>
        <v>5.9583279652850561E-2</v>
      </c>
      <c r="BI27" s="34">
        <f>(SUM(H108:H111)+SUM(J108:J111))/AVERAGE(AF108:AF111)</f>
        <v>1.3985744101577584E-2</v>
      </c>
      <c r="BJ27" s="36">
        <f t="shared" si="2"/>
        <v>-3.5542839076184995E-2</v>
      </c>
      <c r="BK27" s="15">
        <f t="shared" si="3"/>
        <v>7.3569023754428142E-2</v>
      </c>
    </row>
    <row r="28" spans="1:63" s="31" customFormat="1">
      <c r="A28" s="23">
        <f t="shared" si="17"/>
        <v>2018</v>
      </c>
      <c r="B28" s="23">
        <f t="shared" si="18"/>
        <v>1</v>
      </c>
      <c r="C28" s="24">
        <f>D28*0.081</f>
        <v>8738636.5718245525</v>
      </c>
      <c r="D28" s="41">
        <v>107884402.12129076</v>
      </c>
      <c r="E28" s="24"/>
      <c r="F28" s="41">
        <v>19609267.137487888</v>
      </c>
      <c r="G28" s="41">
        <v>167386.896691211</v>
      </c>
      <c r="H28" s="41">
        <v>920913.31847616402</v>
      </c>
      <c r="I28" s="41">
        <v>5176.9143306559999</v>
      </c>
      <c r="J28" s="41">
        <v>28481.855210602953</v>
      </c>
      <c r="K28" s="24"/>
      <c r="L28" s="41">
        <v>4003523.21366048</v>
      </c>
      <c r="M28" s="25"/>
      <c r="N28" s="41">
        <v>819730.0478262417</v>
      </c>
      <c r="O28" s="24"/>
      <c r="P28" s="41">
        <v>25284213.851307631</v>
      </c>
      <c r="Q28" s="25"/>
      <c r="R28" s="41">
        <v>18326709.784137417</v>
      </c>
      <c r="S28" s="25"/>
      <c r="T28" s="41">
        <v>70073763.266741812</v>
      </c>
      <c r="U28" s="24"/>
      <c r="V28" s="41">
        <v>90671.099126403395</v>
      </c>
      <c r="W28" s="25"/>
      <c r="X28" s="41">
        <v>227739.65980227839</v>
      </c>
      <c r="Y28" s="24"/>
      <c r="Z28" s="24">
        <f t="shared" si="9"/>
        <v>-6015139.5157107916</v>
      </c>
      <c r="AA28" s="24"/>
      <c r="AB28" s="24">
        <f t="shared" si="10"/>
        <v>-63094852.705856577</v>
      </c>
      <c r="AC28" s="12"/>
      <c r="AD28" s="24"/>
      <c r="AE28" s="24"/>
      <c r="AF28" s="24">
        <f>BB28/100*AF27</f>
        <v>5690843891.3908606</v>
      </c>
      <c r="AG28" s="26">
        <f t="shared" ref="AG28:AG91" si="19">(AF28-AF27)/AF27</f>
        <v>-9.7756076183707456E-3</v>
      </c>
      <c r="AH28" s="26"/>
      <c r="AI28" s="26">
        <f t="shared" si="14"/>
        <v>-1.1087081970620704E-2</v>
      </c>
      <c r="AJ28" s="35">
        <f t="shared" si="5"/>
        <v>2039</v>
      </c>
      <c r="AK28" s="36">
        <f>SUM(AB112:AB115)/AVERAGE(AF112:AF115)</f>
        <v>-2.1102584350053792E-2</v>
      </c>
      <c r="AL28" s="32">
        <v>6456775</v>
      </c>
      <c r="AM28" s="36">
        <f>AL28/AVERAGE(AF112:AF115)</f>
        <v>6.6414000555476554E-4</v>
      </c>
      <c r="AN28" s="36">
        <f>(AF115-AF111)/AF111</f>
        <v>1.3080628891116115E-2</v>
      </c>
      <c r="AO28" s="36"/>
      <c r="AP28" s="32">
        <f t="shared" si="6"/>
        <v>985910924.11254239</v>
      </c>
      <c r="AQ28" s="32">
        <f t="shared" si="8"/>
        <v>496817729.67892414</v>
      </c>
      <c r="AR28" s="37">
        <f>AP28/AF115</f>
        <v>0.10103933176461723</v>
      </c>
      <c r="AS28" s="37">
        <f>AQ28/AF115</f>
        <v>5.0915483526828821E-2</v>
      </c>
      <c r="AT28" s="23"/>
      <c r="AU28" s="23"/>
      <c r="AV28" s="23">
        <v>11201724</v>
      </c>
      <c r="AW28" s="23"/>
      <c r="AX28" s="23">
        <f>(AV28-AV27)/AV27</f>
        <v>8.2253123172310334E-3</v>
      </c>
      <c r="AY28" s="43">
        <v>6635.17024263028</v>
      </c>
      <c r="AZ28" s="26">
        <f>(AY28-AY27)/AY27</f>
        <v>-1.7854064677497401E-2</v>
      </c>
      <c r="BA28" s="23">
        <f>BA27*((1+AZ28))</f>
        <v>98.214593532250262</v>
      </c>
      <c r="BB28" s="23">
        <f>BB27*(1+AX28)*(1+AZ28)</f>
        <v>99.022439238162917</v>
      </c>
      <c r="BC28" s="23"/>
      <c r="BD28" s="34">
        <f>T37/AF37</f>
        <v>1.2598560442509248E-2</v>
      </c>
      <c r="BE28" s="31">
        <f t="shared" si="7"/>
        <v>2039</v>
      </c>
      <c r="BF28" s="34">
        <f>SUM(T112:T115)/AVERAGE(AF112:AF115)</f>
        <v>4.505504074879936E-2</v>
      </c>
      <c r="BG28" s="34">
        <f>SUM(P112:P115)/AVERAGE(AF112:AF115)</f>
        <v>6.8157234634746138E-3</v>
      </c>
      <c r="BH28" s="34">
        <f>SUM(D112:D115)/AVERAGE(AF112:AF115)</f>
        <v>5.9341901635378537E-2</v>
      </c>
      <c r="BI28" s="34">
        <f>(SUM(H112:H115)+SUM(J112:J115))/AVERAGE(AF112:AF115)</f>
        <v>1.4763885027646299E-2</v>
      </c>
      <c r="BJ28" s="36">
        <f t="shared" si="2"/>
        <v>-3.5866469377700091E-2</v>
      </c>
      <c r="BK28" s="15">
        <f t="shared" si="3"/>
        <v>7.4105786663024836E-2</v>
      </c>
    </row>
    <row r="29" spans="1:63" s="31" customFormat="1">
      <c r="A29" s="31">
        <f t="shared" si="17"/>
        <v>2018</v>
      </c>
      <c r="B29" s="31">
        <f t="shared" si="18"/>
        <v>2</v>
      </c>
      <c r="C29" s="32">
        <f>D29*0.081</f>
        <v>8645910.780062167</v>
      </c>
      <c r="D29" s="44">
        <v>106739639.26002675</v>
      </c>
      <c r="E29" s="32"/>
      <c r="F29" s="44">
        <v>19401192.93663758</v>
      </c>
      <c r="G29" s="44">
        <v>201562.43855541799</v>
      </c>
      <c r="H29" s="44">
        <v>1108937.0663980076</v>
      </c>
      <c r="I29" s="44">
        <v>6233.8898522300005</v>
      </c>
      <c r="J29" s="44">
        <v>34297.022672106512</v>
      </c>
      <c r="K29" s="32"/>
      <c r="L29" s="44">
        <v>3078579.6373894801</v>
      </c>
      <c r="M29" s="33"/>
      <c r="N29" s="44">
        <v>811869.6204527691</v>
      </c>
      <c r="O29" s="32"/>
      <c r="P29" s="44">
        <v>20441431.484832812</v>
      </c>
      <c r="Q29" s="33"/>
      <c r="R29" s="44">
        <v>21248711.415924504</v>
      </c>
      <c r="S29" s="33"/>
      <c r="T29" s="44">
        <v>81246289.760728568</v>
      </c>
      <c r="U29" s="32"/>
      <c r="V29" s="44">
        <v>95764.142108707805</v>
      </c>
      <c r="W29" s="33"/>
      <c r="X29" s="44">
        <v>240531.91540879093</v>
      </c>
      <c r="Y29" s="32"/>
      <c r="Z29" s="32">
        <f t="shared" si="9"/>
        <v>-1947166.6364466175</v>
      </c>
      <c r="AA29" s="32"/>
      <c r="AB29" s="32">
        <f t="shared" si="10"/>
        <v>-45934780.984130993</v>
      </c>
      <c r="AC29" s="12"/>
      <c r="AD29" s="32"/>
      <c r="AE29" s="32"/>
      <c r="AF29" s="32">
        <f>BB29/100*AF27</f>
        <v>5690106622.6761761</v>
      </c>
      <c r="AG29" s="34">
        <f t="shared" si="19"/>
        <v>-1.2955349483401407E-4</v>
      </c>
      <c r="AH29" s="34"/>
      <c r="AI29" s="34">
        <f t="shared" si="14"/>
        <v>-8.072745210269348E-3</v>
      </c>
      <c r="AJ29" s="35">
        <f t="shared" si="5"/>
        <v>2040</v>
      </c>
      <c r="AK29" s="36">
        <f>SUM(AB116:AB119)/AVERAGE(AF116:AF119)</f>
        <v>-2.0762857872424743E-2</v>
      </c>
      <c r="AL29" s="32">
        <v>5692366</v>
      </c>
      <c r="AM29" s="36">
        <f>AL29/AVERAGE(AF116:AF119)</f>
        <v>5.767736208196865E-4</v>
      </c>
      <c r="AN29" s="36">
        <f>(AF119-AF115)/AF115</f>
        <v>1.8154840073856794E-2</v>
      </c>
      <c r="AO29" s="36"/>
      <c r="AP29" s="32">
        <f t="shared" si="6"/>
        <v>1003809979.2668738</v>
      </c>
      <c r="AQ29" s="32">
        <f t="shared" si="8"/>
        <v>500097797.97999412</v>
      </c>
      <c r="AR29" s="37">
        <f>AP29/AF119</f>
        <v>0.10103933176461721</v>
      </c>
      <c r="AS29" s="37">
        <f>AQ29/AF119</f>
        <v>5.0337761497209935E-2</v>
      </c>
      <c r="AV29" s="31">
        <v>11251285</v>
      </c>
      <c r="AX29" s="31">
        <f t="shared" si="15"/>
        <v>4.4244082428740433E-3</v>
      </c>
      <c r="AY29" s="46">
        <v>6605.0870316288901</v>
      </c>
      <c r="AZ29" s="34">
        <f t="shared" si="16"/>
        <v>-4.5339019047481739E-3</v>
      </c>
      <c r="BA29" s="31">
        <f t="shared" ref="BA29:BA59" si="20">BA28*((1+AZ29))</f>
        <v>97.769298199560325</v>
      </c>
      <c r="BB29" s="31">
        <f t="shared" ref="BB29:BB92" si="21">BB28*(1+AX29)*(1+AZ29)</f>
        <v>99.009610535092634</v>
      </c>
      <c r="BD29" s="34">
        <f>T38/AF38</f>
        <v>1.0778086512127544E-2</v>
      </c>
      <c r="BE29" s="31">
        <f t="shared" si="7"/>
        <v>2040</v>
      </c>
      <c r="BF29" s="34">
        <f>SUM(T116:T119)/AVERAGE(AF116:AF119)</f>
        <v>4.5215256711795257E-2</v>
      </c>
      <c r="BG29" s="34">
        <f>SUM(P116:P119)/AVERAGE(AF116:AF119)</f>
        <v>6.7564209525029029E-3</v>
      </c>
      <c r="BH29" s="34">
        <f>SUM(D116:D119)/AVERAGE(AF116:AF119)</f>
        <v>5.9221693631717101E-2</v>
      </c>
      <c r="BI29" s="34">
        <f>(SUM(H116:H119)+SUM(J116:J119))/AVERAGE(AF116:AF119)</f>
        <v>1.53864731781976E-2</v>
      </c>
      <c r="BJ29" s="36">
        <f t="shared" si="2"/>
        <v>-3.6149331050622346E-2</v>
      </c>
      <c r="BK29" s="15">
        <f t="shared" si="3"/>
        <v>7.4608166809914694E-2</v>
      </c>
    </row>
    <row r="30" spans="1:63" s="23" customFormat="1">
      <c r="A30" s="31">
        <f t="shared" si="17"/>
        <v>2018</v>
      </c>
      <c r="B30" s="31">
        <f t="shared" si="18"/>
        <v>3</v>
      </c>
      <c r="C30" s="32">
        <f>D30*0.081</f>
        <v>8564991.9862737991</v>
      </c>
      <c r="D30" s="44">
        <v>105740641.80584937</v>
      </c>
      <c r="E30" s="32"/>
      <c r="F30" s="44">
        <v>19219613.323983189</v>
      </c>
      <c r="G30" s="44">
        <v>229064.15422321</v>
      </c>
      <c r="H30" s="44">
        <v>1260243.3916842453</v>
      </c>
      <c r="I30" s="44">
        <v>7084.4583780379908</v>
      </c>
      <c r="J30" s="44">
        <v>38976.59974281484</v>
      </c>
      <c r="K30" s="32"/>
      <c r="L30" s="44">
        <v>2831684.8213673998</v>
      </c>
      <c r="M30" s="33"/>
      <c r="N30" s="44">
        <v>804947.21384936571</v>
      </c>
      <c r="O30" s="32"/>
      <c r="P30" s="44">
        <v>19122208.072113883</v>
      </c>
      <c r="Q30" s="33"/>
      <c r="R30" s="44">
        <v>18947210.897516653</v>
      </c>
      <c r="S30" s="33"/>
      <c r="T30" s="44">
        <v>72446303.053633675</v>
      </c>
      <c r="U30" s="32"/>
      <c r="V30" s="44">
        <v>98349.327573927803</v>
      </c>
      <c r="W30" s="33"/>
      <c r="X30" s="44">
        <v>247025.15596777244</v>
      </c>
      <c r="Y30" s="32"/>
      <c r="Z30" s="32">
        <f t="shared" si="9"/>
        <v>-3810685.1341093723</v>
      </c>
      <c r="AA30" s="32"/>
      <c r="AB30" s="32">
        <f t="shared" si="10"/>
        <v>-52416546.824329585</v>
      </c>
      <c r="AC30" s="12"/>
      <c r="AD30" s="32"/>
      <c r="AE30" s="32"/>
      <c r="AF30" s="32">
        <f>BB30/100*AF27</f>
        <v>5808690959.4441566</v>
      </c>
      <c r="AG30" s="34">
        <f t="shared" si="19"/>
        <v>2.0840441951544289E-2</v>
      </c>
      <c r="AH30" s="34"/>
      <c r="AI30" s="34">
        <f t="shared" si="14"/>
        <v>-9.0238140039292803E-3</v>
      </c>
      <c r="AL30" s="24"/>
      <c r="AQ30" s="39">
        <f>(AQ29-AQ6)/AQ6</f>
        <v>-0.13876548820244028</v>
      </c>
      <c r="AT30" s="31"/>
      <c r="AU30" s="31"/>
      <c r="AV30" s="31">
        <v>11332653</v>
      </c>
      <c r="AW30" s="31"/>
      <c r="AX30" s="31">
        <f t="shared" si="15"/>
        <v>7.2318850691276597E-3</v>
      </c>
      <c r="AY30" s="46">
        <v>6694.3273584252001</v>
      </c>
      <c r="AZ30" s="34">
        <f t="shared" si="16"/>
        <v>1.3510847982619589E-2</v>
      </c>
      <c r="BA30" s="31">
        <f t="shared" si="20"/>
        <v>99.090244324901988</v>
      </c>
      <c r="BB30" s="31">
        <f t="shared" si="21"/>
        <v>101.07301457609422</v>
      </c>
      <c r="BC30" s="31"/>
      <c r="BD30" s="26">
        <f>T39/AF39</f>
        <v>1.2679693667067777E-2</v>
      </c>
    </row>
    <row r="31" spans="1:63" s="31" customFormat="1">
      <c r="A31" s="31">
        <f t="shared" si="17"/>
        <v>2018</v>
      </c>
      <c r="B31" s="31">
        <f t="shared" si="18"/>
        <v>4</v>
      </c>
      <c r="C31" s="32">
        <f>D31*0.081</f>
        <v>8650815.3696636893</v>
      </c>
      <c r="D31" s="44">
        <v>106800189.74893443</v>
      </c>
      <c r="E31" s="32"/>
      <c r="F31" s="44">
        <v>19412198.704746313</v>
      </c>
      <c r="G31" s="44">
        <v>245016.237227887</v>
      </c>
      <c r="H31" s="44">
        <v>1348007.04575058</v>
      </c>
      <c r="I31" s="44">
        <v>7577.8217699340021</v>
      </c>
      <c r="J31" s="44">
        <v>41690.939559292652</v>
      </c>
      <c r="K31" s="32"/>
      <c r="L31" s="44">
        <v>2822552.7815656699</v>
      </c>
      <c r="M31" s="33"/>
      <c r="N31" s="44">
        <v>815813.69182116538</v>
      </c>
      <c r="O31" s="32"/>
      <c r="P31" s="44">
        <v>19134606.029842325</v>
      </c>
      <c r="Q31" s="33"/>
      <c r="R31" s="44">
        <v>22076924.671466544</v>
      </c>
      <c r="S31" s="33"/>
      <c r="T31" s="44">
        <v>84413034.925944388</v>
      </c>
      <c r="U31" s="32"/>
      <c r="V31" s="44">
        <v>103641.95383108201</v>
      </c>
      <c r="W31" s="33"/>
      <c r="X31" s="44">
        <v>260318.70721925286</v>
      </c>
      <c r="Y31" s="32"/>
      <c r="Z31" s="32">
        <f t="shared" si="9"/>
        <v>-869998.55283552408</v>
      </c>
      <c r="AA31" s="32"/>
      <c r="AB31" s="32">
        <f t="shared" si="10"/>
        <v>-41521760.85283237</v>
      </c>
      <c r="AC31" s="12"/>
      <c r="AD31" s="32"/>
      <c r="AE31" s="32"/>
      <c r="AF31" s="32">
        <f>BB31/100*AF27</f>
        <v>5845803625.463068</v>
      </c>
      <c r="AG31" s="34">
        <f t="shared" si="19"/>
        <v>6.3891617367887541E-3</v>
      </c>
      <c r="AH31" s="34"/>
      <c r="AI31" s="34">
        <f t="shared" si="14"/>
        <v>-7.1028319651334978E-3</v>
      </c>
      <c r="AL31" s="32"/>
      <c r="AV31" s="31">
        <v>11363682</v>
      </c>
      <c r="AX31" s="31">
        <f t="shared" si="15"/>
        <v>2.7380173027445561E-3</v>
      </c>
      <c r="AY31" s="46">
        <v>6718.7025747355701</v>
      </c>
      <c r="AZ31" s="34">
        <f t="shared" si="16"/>
        <v>3.6411748343457319E-3</v>
      </c>
      <c r="BA31" s="31">
        <f t="shared" si="20"/>
        <v>99.451049228866992</v>
      </c>
      <c r="BB31" s="31">
        <f t="shared" si="21"/>
        <v>101.71878641344571</v>
      </c>
      <c r="BD31" s="34">
        <f>T40/AF40</f>
        <v>1.019186304481812E-2</v>
      </c>
    </row>
    <row r="32" spans="1:63" s="31" customFormat="1">
      <c r="A32" s="23">
        <f t="shared" si="17"/>
        <v>2019</v>
      </c>
      <c r="B32" s="23">
        <f t="shared" si="18"/>
        <v>1</v>
      </c>
      <c r="C32" s="24"/>
      <c r="D32" s="41">
        <v>107619428.04860984</v>
      </c>
      <c r="E32" s="24"/>
      <c r="F32" s="41">
        <v>19561104.96322041</v>
      </c>
      <c r="G32" s="41">
        <v>273048.27920488903</v>
      </c>
      <c r="H32" s="41">
        <v>1502231.069918531</v>
      </c>
      <c r="I32" s="41">
        <v>8444.7921403569635</v>
      </c>
      <c r="J32" s="41">
        <v>46460.754739746022</v>
      </c>
      <c r="K32" s="24"/>
      <c r="L32" s="41">
        <v>3369408.1396512999</v>
      </c>
      <c r="M32" s="25"/>
      <c r="N32" s="41">
        <v>823353.50852394104</v>
      </c>
      <c r="O32" s="24"/>
      <c r="P32" s="41">
        <v>22013722.929482754</v>
      </c>
      <c r="Q32" s="25"/>
      <c r="R32" s="41">
        <v>17763806.804447096</v>
      </c>
      <c r="S32" s="25"/>
      <c r="T32" s="41">
        <v>67921454.936137691</v>
      </c>
      <c r="U32" s="24"/>
      <c r="V32" s="41">
        <v>98611.438105580193</v>
      </c>
      <c r="W32" s="25"/>
      <c r="X32" s="41">
        <v>247683.5020547201</v>
      </c>
      <c r="Y32" s="24"/>
      <c r="Z32" s="24">
        <f t="shared" si="9"/>
        <v>-5891448.3688429762</v>
      </c>
      <c r="AA32" s="24"/>
      <c r="AB32" s="24">
        <f t="shared" si="10"/>
        <v>-61711696.041954905</v>
      </c>
      <c r="AC32" s="12"/>
      <c r="AD32" s="24"/>
      <c r="AE32" s="24"/>
      <c r="AF32" s="24">
        <f>BB32/100*AF27</f>
        <v>5885392673.173048</v>
      </c>
      <c r="AG32" s="26">
        <f t="shared" si="19"/>
        <v>6.7722164900542673E-3</v>
      </c>
      <c r="AH32" s="26"/>
      <c r="AI32" s="26">
        <f t="shared" si="14"/>
        <v>-1.0485569862356133E-2</v>
      </c>
      <c r="AL32" s="32"/>
      <c r="AT32" s="23"/>
      <c r="AU32" s="23"/>
      <c r="AV32" s="23">
        <v>11393716</v>
      </c>
      <c r="AW32" s="23"/>
      <c r="AX32" s="23">
        <f t="shared" si="15"/>
        <v>2.6429813857867545E-3</v>
      </c>
      <c r="AY32" s="43">
        <v>6746.3725460431897</v>
      </c>
      <c r="AZ32" s="26">
        <f t="shared" si="16"/>
        <v>4.1183503808707557E-3</v>
      </c>
      <c r="BA32" s="23">
        <f t="shared" si="20"/>
        <v>99.860623495336696</v>
      </c>
      <c r="BB32" s="23">
        <f t="shared" si="21"/>
        <v>102.40764805614316</v>
      </c>
      <c r="BC32" s="23"/>
      <c r="BD32" s="34">
        <f>T41/AF41</f>
        <v>1.2029343007132244E-2</v>
      </c>
    </row>
    <row r="33" spans="1:56" s="31" customFormat="1">
      <c r="A33" s="31">
        <f t="shared" si="17"/>
        <v>2019</v>
      </c>
      <c r="B33" s="31">
        <f t="shared" si="18"/>
        <v>2</v>
      </c>
      <c r="C33" s="32"/>
      <c r="D33" s="44">
        <v>108133010.33399649</v>
      </c>
      <c r="E33" s="32"/>
      <c r="F33" s="44">
        <v>19654454.622978508</v>
      </c>
      <c r="G33" s="44">
        <v>310764.24974889302</v>
      </c>
      <c r="H33" s="44">
        <v>1709733.2118412787</v>
      </c>
      <c r="I33" s="44">
        <v>9611.2654561509844</v>
      </c>
      <c r="J33" s="44">
        <v>52878.346757975785</v>
      </c>
      <c r="K33" s="32"/>
      <c r="L33" s="44">
        <v>2894451.7023994299</v>
      </c>
      <c r="M33" s="33"/>
      <c r="N33" s="44">
        <v>828669.13326624781</v>
      </c>
      <c r="O33" s="32"/>
      <c r="P33" s="44">
        <v>19578416.717704207</v>
      </c>
      <c r="Q33" s="33"/>
      <c r="R33" s="44">
        <v>20785671.793882988</v>
      </c>
      <c r="S33" s="33"/>
      <c r="T33" s="44">
        <v>79475817.63342163</v>
      </c>
      <c r="U33" s="32"/>
      <c r="V33" s="44">
        <v>98671.549461589297</v>
      </c>
      <c r="W33" s="33"/>
      <c r="X33" s="44">
        <v>247834.48445043014</v>
      </c>
      <c r="Y33" s="32"/>
      <c r="Z33" s="32">
        <f t="shared" si="9"/>
        <v>-2493232.1152996086</v>
      </c>
      <c r="AA33" s="32"/>
      <c r="AB33" s="32">
        <f t="shared" si="10"/>
        <v>-48235609.418279067</v>
      </c>
      <c r="AC33" s="12"/>
      <c r="AD33" s="32"/>
      <c r="AE33" s="32"/>
      <c r="AF33" s="32">
        <f>BB33/100*AF27</f>
        <v>5920650945.9786749</v>
      </c>
      <c r="AG33" s="34">
        <f t="shared" si="19"/>
        <v>5.9908105989838296E-3</v>
      </c>
      <c r="AH33" s="34"/>
      <c r="AI33" s="34">
        <f t="shared" si="14"/>
        <v>-8.1470111746818723E-3</v>
      </c>
      <c r="AL33" s="32"/>
      <c r="AV33" s="31">
        <v>11394269</v>
      </c>
      <c r="AX33" s="31">
        <f t="shared" si="15"/>
        <v>4.853552607419739E-5</v>
      </c>
      <c r="AY33" s="46">
        <v>6786.4594018194703</v>
      </c>
      <c r="AZ33" s="34">
        <f t="shared" si="16"/>
        <v>5.9419866754604122E-3</v>
      </c>
      <c r="BA33" s="31">
        <f t="shared" si="20"/>
        <v>100.45399398954916</v>
      </c>
      <c r="BB33" s="31">
        <f t="shared" si="21"/>
        <v>103.02115287953491</v>
      </c>
      <c r="BD33" s="34">
        <f>T42/AF42</f>
        <v>1.0236650244042826E-2</v>
      </c>
    </row>
    <row r="34" spans="1:56" s="23" customFormat="1">
      <c r="A34" s="31">
        <f t="shared" si="17"/>
        <v>2019</v>
      </c>
      <c r="B34" s="31">
        <f t="shared" si="18"/>
        <v>3</v>
      </c>
      <c r="C34" s="32">
        <f>SUM(C28:C31)</f>
        <v>34600354.707824208</v>
      </c>
      <c r="D34" s="44">
        <v>108712304.8652951</v>
      </c>
      <c r="E34" s="32"/>
      <c r="F34" s="44">
        <v>19759748.261281747</v>
      </c>
      <c r="G34" s="44">
        <v>372767.148327053</v>
      </c>
      <c r="H34" s="44">
        <v>2050854.8660056961</v>
      </c>
      <c r="I34" s="44">
        <v>11528.880876093986</v>
      </c>
      <c r="J34" s="44">
        <v>63428.501010483044</v>
      </c>
      <c r="K34" s="32"/>
      <c r="L34" s="44">
        <v>2781568.7450882401</v>
      </c>
      <c r="M34" s="33"/>
      <c r="N34" s="44">
        <v>834197.13823870569</v>
      </c>
      <c r="O34" s="32"/>
      <c r="P34" s="44">
        <v>19023079.967926756</v>
      </c>
      <c r="Q34" s="33"/>
      <c r="R34" s="44">
        <v>18219439.716650952</v>
      </c>
      <c r="S34" s="33"/>
      <c r="T34" s="44">
        <v>69663606.866428211</v>
      </c>
      <c r="U34" s="32"/>
      <c r="V34" s="44">
        <v>101989.904139358</v>
      </c>
      <c r="W34" s="33"/>
      <c r="X34" s="44">
        <v>256169.23469278467</v>
      </c>
      <c r="Y34" s="32"/>
      <c r="Z34" s="32">
        <f t="shared" si="9"/>
        <v>-5054084.523818383</v>
      </c>
      <c r="AA34" s="32"/>
      <c r="AB34" s="32">
        <f t="shared" si="10"/>
        <v>-58071777.966793641</v>
      </c>
      <c r="AC34" s="12"/>
      <c r="AD34" s="32"/>
      <c r="AE34" s="32"/>
      <c r="AF34" s="32">
        <f>BB34/100*AF27</f>
        <v>6021400127.218338</v>
      </c>
      <c r="AG34" s="34">
        <f t="shared" si="19"/>
        <v>1.7016571684249058E-2</v>
      </c>
      <c r="AH34" s="34"/>
      <c r="AI34" s="34">
        <f t="shared" si="14"/>
        <v>-9.6442316969260495E-3</v>
      </c>
      <c r="AL34" s="24"/>
      <c r="AT34" s="31"/>
      <c r="AU34" s="31"/>
      <c r="AV34" s="31">
        <v>11485994</v>
      </c>
      <c r="AW34" s="31"/>
      <c r="AX34" s="31">
        <f t="shared" si="15"/>
        <v>8.0500995719865846E-3</v>
      </c>
      <c r="AY34" s="46">
        <v>6846.8240592836701</v>
      </c>
      <c r="AZ34" s="34">
        <f t="shared" si="16"/>
        <v>8.8948675428627572E-3</v>
      </c>
      <c r="BA34" s="31">
        <f t="shared" si="20"/>
        <v>101.34751896023774</v>
      </c>
      <c r="BB34" s="31">
        <f t="shared" si="21"/>
        <v>104.77421971250349</v>
      </c>
      <c r="BC34" s="31"/>
      <c r="BD34" s="26">
        <f>T43/AF43</f>
        <v>1.2048022277332726E-2</v>
      </c>
    </row>
    <row r="35" spans="1:56" s="31" customFormat="1">
      <c r="A35" s="31">
        <f t="shared" si="17"/>
        <v>2019</v>
      </c>
      <c r="B35" s="31">
        <f t="shared" si="18"/>
        <v>4</v>
      </c>
      <c r="C35" s="32"/>
      <c r="D35" s="44">
        <v>110745918.32985049</v>
      </c>
      <c r="E35" s="32"/>
      <c r="F35" s="44">
        <v>20129381.580804858</v>
      </c>
      <c r="G35" s="44">
        <v>397307.099544639</v>
      </c>
      <c r="H35" s="44">
        <v>2185866.4371486893</v>
      </c>
      <c r="I35" s="44">
        <v>12287.848439524998</v>
      </c>
      <c r="J35" s="44">
        <v>67604.116612846512</v>
      </c>
      <c r="K35" s="32"/>
      <c r="L35" s="44">
        <v>2757086.7757409899</v>
      </c>
      <c r="M35" s="33"/>
      <c r="N35" s="44">
        <v>848734.89921167865</v>
      </c>
      <c r="O35" s="32"/>
      <c r="P35" s="44">
        <v>18976025.384141844</v>
      </c>
      <c r="Q35" s="33"/>
      <c r="R35" s="44">
        <v>21406919.563155081</v>
      </c>
      <c r="S35" s="33"/>
      <c r="T35" s="44">
        <v>81851212.323833764</v>
      </c>
      <c r="U35" s="32"/>
      <c r="V35" s="44">
        <v>102318.821535311</v>
      </c>
      <c r="W35" s="33"/>
      <c r="X35" s="44">
        <v>256995.38036190203</v>
      </c>
      <c r="Y35" s="32"/>
      <c r="Z35" s="32">
        <f t="shared" si="9"/>
        <v>-2225964.8710671328</v>
      </c>
      <c r="AA35" s="32"/>
      <c r="AB35" s="32">
        <f t="shared" si="10"/>
        <v>-47870731.390158579</v>
      </c>
      <c r="AC35" s="12"/>
      <c r="AD35" s="32"/>
      <c r="AE35" s="32"/>
      <c r="AF35" s="32">
        <f>BB35/100*AF27</f>
        <v>6056031048.3232021</v>
      </c>
      <c r="AG35" s="34">
        <f t="shared" si="19"/>
        <v>5.7513070669931235E-3</v>
      </c>
      <c r="AH35" s="34">
        <f>(AF35-AF31)/AF31</f>
        <v>3.5962108262485679E-2</v>
      </c>
      <c r="AI35" s="34">
        <f t="shared" si="14"/>
        <v>-7.9046377087866916E-3</v>
      </c>
      <c r="AL35" s="48"/>
      <c r="AV35" s="31">
        <v>11483861</v>
      </c>
      <c r="AX35" s="31">
        <f t="shared" si="15"/>
        <v>-1.8570443272040714E-4</v>
      </c>
      <c r="AY35" s="46">
        <v>6887.4812826867601</v>
      </c>
      <c r="AZ35" s="34">
        <f t="shared" si="16"/>
        <v>5.93811423384869E-3</v>
      </c>
      <c r="BA35" s="31">
        <f t="shared" si="20"/>
        <v>101.94933210514077</v>
      </c>
      <c r="BB35" s="31">
        <f t="shared" si="21"/>
        <v>105.3768084227747</v>
      </c>
      <c r="BD35" s="34">
        <f>T44/AF44</f>
        <v>9.6917017607460725E-3</v>
      </c>
    </row>
    <row r="36" spans="1:56">
      <c r="A36" s="23">
        <f t="shared" si="17"/>
        <v>2020</v>
      </c>
      <c r="B36" s="23">
        <f t="shared" si="18"/>
        <v>1</v>
      </c>
      <c r="C36" s="24"/>
      <c r="D36" s="41">
        <v>111297232.76783191</v>
      </c>
      <c r="E36" s="24"/>
      <c r="F36" s="41">
        <v>20229589.505941037</v>
      </c>
      <c r="G36" s="41">
        <v>417051.60892756301</v>
      </c>
      <c r="H36" s="41">
        <v>2294494.902201456</v>
      </c>
      <c r="I36" s="41">
        <v>12898.503368893987</v>
      </c>
      <c r="J36" s="41">
        <v>70963.75986190229</v>
      </c>
      <c r="K36" s="24"/>
      <c r="L36" s="41">
        <v>3299652.34713371</v>
      </c>
      <c r="M36" s="25"/>
      <c r="N36" s="41">
        <v>855498.51359240338</v>
      </c>
      <c r="O36" s="24"/>
      <c r="P36" s="41">
        <v>21828612.124080762</v>
      </c>
      <c r="Q36" s="25"/>
      <c r="R36" s="41">
        <v>17187752.582283624</v>
      </c>
      <c r="S36" s="25"/>
      <c r="T36" s="41">
        <v>65718861.690096922</v>
      </c>
      <c r="U36" s="24"/>
      <c r="V36" s="41">
        <v>103301.27498553701</v>
      </c>
      <c r="W36" s="25"/>
      <c r="X36" s="41">
        <v>259463.02017968043</v>
      </c>
      <c r="Y36" s="24"/>
      <c r="Z36" s="24">
        <f t="shared" si="9"/>
        <v>-7093686.509397991</v>
      </c>
      <c r="AA36" s="24"/>
      <c r="AB36" s="24">
        <f t="shared" si="10"/>
        <v>-67406983.201815754</v>
      </c>
      <c r="AC36" s="12"/>
      <c r="AD36" s="24"/>
      <c r="AE36" s="24"/>
      <c r="AF36" s="24">
        <f>BB36/100*AF27</f>
        <v>6087823990.2825775</v>
      </c>
      <c r="AG36" s="26">
        <f t="shared" si="19"/>
        <v>5.2497983754852496E-3</v>
      </c>
      <c r="AH36" s="26"/>
      <c r="AI36" s="26">
        <f t="shared" si="14"/>
        <v>-1.10724264218892E-2</v>
      </c>
      <c r="AJ36" s="31"/>
      <c r="AK36" s="31"/>
      <c r="AT36" s="23"/>
      <c r="AU36" s="23"/>
      <c r="AV36" s="23">
        <v>11519107</v>
      </c>
      <c r="AW36" s="23"/>
      <c r="AX36" s="23">
        <f t="shared" si="15"/>
        <v>3.0691768212798812E-3</v>
      </c>
      <c r="AY36" s="43">
        <v>6902.4543179332504</v>
      </c>
      <c r="AZ36" s="26">
        <f t="shared" si="16"/>
        <v>2.173949319343841E-3</v>
      </c>
      <c r="BA36" s="23">
        <f t="shared" si="20"/>
        <v>102.17096478627829</v>
      </c>
      <c r="BB36" s="23">
        <f t="shared" si="21"/>
        <v>105.9300154204464</v>
      </c>
      <c r="BC36" s="23"/>
      <c r="BD36" s="34">
        <f>T45/AF45</f>
        <v>1.1362044475400226E-2</v>
      </c>
    </row>
    <row r="37" spans="1:56">
      <c r="A37" s="31">
        <f t="shared" si="17"/>
        <v>2020</v>
      </c>
      <c r="B37" s="31">
        <f t="shared" si="18"/>
        <v>2</v>
      </c>
      <c r="C37" s="32"/>
      <c r="D37" s="44">
        <v>111972652.06652692</v>
      </c>
      <c r="E37" s="32"/>
      <c r="F37" s="44">
        <v>20352354.958569072</v>
      </c>
      <c r="G37" s="44">
        <v>453479.63621642999</v>
      </c>
      <c r="H37" s="44">
        <v>2494911.1603391352</v>
      </c>
      <c r="I37" s="44">
        <v>14025.143388137978</v>
      </c>
      <c r="J37" s="44">
        <v>77162.200835236319</v>
      </c>
      <c r="K37" s="32"/>
      <c r="L37" s="44">
        <v>2750597.0516479602</v>
      </c>
      <c r="M37" s="33"/>
      <c r="N37" s="44">
        <v>862977.17218315974</v>
      </c>
      <c r="O37" s="32"/>
      <c r="P37" s="44">
        <v>19020706.958711468</v>
      </c>
      <c r="Q37" s="33"/>
      <c r="R37" s="44">
        <v>20135697.607045684</v>
      </c>
      <c r="S37" s="33"/>
      <c r="T37" s="44">
        <v>76990584.995681465</v>
      </c>
      <c r="U37" s="32"/>
      <c r="V37" s="44">
        <v>105926.22448431001</v>
      </c>
      <c r="W37" s="33"/>
      <c r="X37" s="44">
        <v>266056.13652665808</v>
      </c>
      <c r="Y37" s="32"/>
      <c r="Z37" s="32">
        <f t="shared" si="9"/>
        <v>-3724305.3508701995</v>
      </c>
      <c r="AA37" s="32"/>
      <c r="AB37" s="32">
        <f t="shared" si="10"/>
        <v>-54002774.029556923</v>
      </c>
      <c r="AC37" s="12"/>
      <c r="AD37" s="32"/>
      <c r="AE37" s="32"/>
      <c r="AF37" s="32">
        <f>BB37/100*AF27</f>
        <v>6111062081.0219564</v>
      </c>
      <c r="AG37" s="34">
        <f t="shared" si="19"/>
        <v>3.8171423445342236E-3</v>
      </c>
      <c r="AH37" s="34"/>
      <c r="AI37" s="34">
        <f t="shared" si="14"/>
        <v>-8.8368884677614019E-3</v>
      </c>
      <c r="AJ37" s="31"/>
      <c r="AK37" s="31"/>
      <c r="AT37" s="31"/>
      <c r="AU37" s="31"/>
      <c r="AV37" s="31">
        <v>11530094</v>
      </c>
      <c r="AW37" s="31"/>
      <c r="AX37" s="31">
        <f t="shared" si="15"/>
        <v>9.5380657545762878E-4</v>
      </c>
      <c r="AY37" s="46">
        <v>6922.1995291638996</v>
      </c>
      <c r="AZ37" s="34">
        <f t="shared" si="16"/>
        <v>2.860607303021066E-3</v>
      </c>
      <c r="BA37" s="31">
        <f t="shared" si="20"/>
        <v>102.46323579430262</v>
      </c>
      <c r="BB37" s="31">
        <f t="shared" si="21"/>
        <v>106.33436536786495</v>
      </c>
      <c r="BC37" s="31"/>
      <c r="BD37" s="34">
        <f>T46/AF46</f>
        <v>9.6852091944551865E-3</v>
      </c>
    </row>
    <row r="38" spans="1:56" s="23" customFormat="1">
      <c r="A38" s="31">
        <f t="shared" si="17"/>
        <v>2020</v>
      </c>
      <c r="B38" s="31">
        <f t="shared" si="18"/>
        <v>3</v>
      </c>
      <c r="C38" s="32"/>
      <c r="D38" s="44">
        <v>111933237.91291891</v>
      </c>
      <c r="E38" s="32"/>
      <c r="F38" s="44">
        <v>20345190.969596609</v>
      </c>
      <c r="G38" s="44">
        <v>499137.37287238799</v>
      </c>
      <c r="H38" s="44">
        <v>2746106.5562100285</v>
      </c>
      <c r="I38" s="44">
        <v>15437.238336259034</v>
      </c>
      <c r="J38" s="44">
        <v>84931.130604431732</v>
      </c>
      <c r="K38" s="32"/>
      <c r="L38" s="44">
        <v>2719521.3251557201</v>
      </c>
      <c r="M38" s="33"/>
      <c r="N38" s="44">
        <v>864315.92061464489</v>
      </c>
      <c r="O38" s="32"/>
      <c r="P38" s="44">
        <v>18866820.265090831</v>
      </c>
      <c r="Q38" s="33"/>
      <c r="R38" s="44">
        <v>17480983.66668069</v>
      </c>
      <c r="S38" s="33"/>
      <c r="T38" s="44">
        <v>66840056.156125687</v>
      </c>
      <c r="U38" s="32"/>
      <c r="V38" s="44">
        <v>108043.470954875</v>
      </c>
      <c r="W38" s="33"/>
      <c r="X38" s="44">
        <v>271374.04924162192</v>
      </c>
      <c r="Y38" s="32"/>
      <c r="Z38" s="32">
        <f t="shared" si="9"/>
        <v>-6340001.0777314082</v>
      </c>
      <c r="AA38" s="32"/>
      <c r="AB38" s="32">
        <f t="shared" si="10"/>
        <v>-63960002.021884054</v>
      </c>
      <c r="AC38" s="12"/>
      <c r="AD38" s="32"/>
      <c r="AE38" s="32"/>
      <c r="AF38" s="32">
        <f>BB38/100*AF27</f>
        <v>6201477050.7656441</v>
      </c>
      <c r="AG38" s="34">
        <f t="shared" si="19"/>
        <v>1.4795295571366128E-2</v>
      </c>
      <c r="AH38" s="34"/>
      <c r="AI38" s="34">
        <f t="shared" si="14"/>
        <v>-1.0313672291020967E-2</v>
      </c>
      <c r="AT38"/>
      <c r="AU38"/>
      <c r="AV38" s="31">
        <v>11610282</v>
      </c>
      <c r="AW38"/>
      <c r="AX38" s="31">
        <f t="shared" si="15"/>
        <v>6.954670100694756E-3</v>
      </c>
      <c r="AY38" s="46">
        <v>6976.0990497212697</v>
      </c>
      <c r="AZ38" s="34">
        <f t="shared" si="16"/>
        <v>7.78647311888168E-3</v>
      </c>
      <c r="BA38" s="31">
        <f t="shared" si="20"/>
        <v>103.2610630254886</v>
      </c>
      <c r="BB38" s="31">
        <f>BB37*(1+AX38)*(1+AZ38)</f>
        <v>107.90761373287617</v>
      </c>
      <c r="BC38"/>
      <c r="BD38" s="26">
        <f>T47/AF47</f>
        <v>1.1415541747890976E-2</v>
      </c>
    </row>
    <row r="39" spans="1:56" s="31" customFormat="1">
      <c r="A39" s="31">
        <f t="shared" si="17"/>
        <v>2020</v>
      </c>
      <c r="B39" s="31">
        <f t="shared" si="18"/>
        <v>4</v>
      </c>
      <c r="C39" s="32"/>
      <c r="D39" s="44">
        <v>112459806.7505749</v>
      </c>
      <c r="E39" s="32"/>
      <c r="F39" s="44">
        <v>20440901.088954404</v>
      </c>
      <c r="G39" s="44">
        <v>544743.11110239604</v>
      </c>
      <c r="H39" s="44">
        <v>2997015.8720833613</v>
      </c>
      <c r="I39" s="44">
        <v>16847.725085640908</v>
      </c>
      <c r="J39" s="44">
        <v>92691.212538659529</v>
      </c>
      <c r="K39" s="32"/>
      <c r="L39" s="44">
        <v>2754027.7293847301</v>
      </c>
      <c r="M39" s="33"/>
      <c r="N39" s="44">
        <v>870479.49387766048</v>
      </c>
      <c r="O39" s="32"/>
      <c r="P39" s="44">
        <v>19079784.322216704</v>
      </c>
      <c r="Q39" s="33"/>
      <c r="R39" s="44">
        <v>20747508.154713467</v>
      </c>
      <c r="S39" s="33"/>
      <c r="T39" s="44">
        <v>79329895.651349485</v>
      </c>
      <c r="U39" s="32"/>
      <c r="V39" s="44">
        <v>110066.221455333</v>
      </c>
      <c r="W39" s="33"/>
      <c r="X39" s="44">
        <v>276454.61532362114</v>
      </c>
      <c r="Y39" s="32"/>
      <c r="Z39" s="32">
        <f t="shared" si="9"/>
        <v>-3207833.9360479973</v>
      </c>
      <c r="AA39" s="32"/>
      <c r="AB39" s="32">
        <f t="shared" si="10"/>
        <v>-52209695.421442121</v>
      </c>
      <c r="AC39" s="12"/>
      <c r="AD39" s="32"/>
      <c r="AE39" s="32"/>
      <c r="AF39" s="32">
        <f>BB39/100*AF27</f>
        <v>6256452066.9287434</v>
      </c>
      <c r="AG39" s="34">
        <f t="shared" si="19"/>
        <v>8.8648261878695473E-3</v>
      </c>
      <c r="AH39" s="34">
        <f>(AF39-AF35)/AF35</f>
        <v>3.3094450310163774E-2</v>
      </c>
      <c r="AI39" s="34">
        <f t="shared" si="14"/>
        <v>-8.3449365331862216E-3</v>
      </c>
      <c r="AT39"/>
      <c r="AU39"/>
      <c r="AV39" s="31">
        <v>11650041</v>
      </c>
      <c r="AW39"/>
      <c r="AX39" s="31">
        <f t="shared" si="15"/>
        <v>3.4244646254070316E-3</v>
      </c>
      <c r="AY39" s="46">
        <v>7013.9220273982201</v>
      </c>
      <c r="AZ39" s="34">
        <f t="shared" si="16"/>
        <v>5.4217948179020731E-3</v>
      </c>
      <c r="BA39" s="31">
        <f t="shared" si="20"/>
        <v>103.82092332189124</v>
      </c>
      <c r="BB39" s="31">
        <f t="shared" si="21"/>
        <v>108.86419597296586</v>
      </c>
      <c r="BC39"/>
      <c r="BD39" s="34">
        <f>T48/AF48</f>
        <v>9.6990124438473425E-3</v>
      </c>
    </row>
    <row r="40" spans="1:56" s="31" customFormat="1">
      <c r="A40" s="23">
        <f t="shared" si="17"/>
        <v>2021</v>
      </c>
      <c r="B40" s="23">
        <f t="shared" si="18"/>
        <v>1</v>
      </c>
      <c r="C40" s="24"/>
      <c r="D40" s="41">
        <v>112885017.47604424</v>
      </c>
      <c r="E40" s="24"/>
      <c r="F40" s="41">
        <v>20518188.171623491</v>
      </c>
      <c r="G40" s="41">
        <v>590224.75104510598</v>
      </c>
      <c r="H40" s="41">
        <v>3247242.4357948941</v>
      </c>
      <c r="I40" s="41">
        <v>18254.373743663076</v>
      </c>
      <c r="J40" s="41">
        <v>100430.17842664623</v>
      </c>
      <c r="K40" s="24"/>
      <c r="L40" s="41">
        <v>3214547.4126442499</v>
      </c>
      <c r="M40" s="25"/>
      <c r="N40" s="41">
        <v>876513.44834434241</v>
      </c>
      <c r="O40" s="24"/>
      <c r="P40" s="41">
        <v>21502620.18504012</v>
      </c>
      <c r="Q40" s="25"/>
      <c r="R40" s="41">
        <v>16884549.215361204</v>
      </c>
      <c r="S40" s="25"/>
      <c r="T40" s="41">
        <v>64559537.337517798</v>
      </c>
      <c r="U40" s="24"/>
      <c r="V40" s="41">
        <v>108889.183775421</v>
      </c>
      <c r="W40" s="25"/>
      <c r="X40" s="41">
        <v>273498.2360210616</v>
      </c>
      <c r="Y40" s="24"/>
      <c r="Z40" s="24">
        <f t="shared" si="9"/>
        <v>-7615810.6334754582</v>
      </c>
      <c r="AA40" s="24"/>
      <c r="AB40" s="24">
        <f t="shared" si="10"/>
        <v>-69828100.323566556</v>
      </c>
      <c r="AC40" s="12"/>
      <c r="AD40" s="24"/>
      <c r="AE40" s="24"/>
      <c r="AF40" s="24">
        <f>BB40/100*AF27</f>
        <v>6334419630.0147495</v>
      </c>
      <c r="AG40" s="26">
        <f t="shared" si="19"/>
        <v>1.2461945244995699E-2</v>
      </c>
      <c r="AH40" s="26"/>
      <c r="AI40" s="26">
        <f t="shared" si="14"/>
        <v>-1.1023598751288279E-2</v>
      </c>
      <c r="AT40" s="23"/>
      <c r="AU40" s="23"/>
      <c r="AV40" s="23">
        <v>11661388</v>
      </c>
      <c r="AW40" s="23"/>
      <c r="AX40" s="23">
        <f t="shared" si="15"/>
        <v>9.7398798854012622E-4</v>
      </c>
      <c r="AY40" s="43">
        <v>7094.4192605109201</v>
      </c>
      <c r="AZ40" s="26">
        <f t="shared" si="16"/>
        <v>1.1476779011551136E-2</v>
      </c>
      <c r="BA40" s="23">
        <f t="shared" si="20"/>
        <v>105.01245311563179</v>
      </c>
      <c r="BB40" s="23">
        <f t="shared" si="21"/>
        <v>110.22085562232145</v>
      </c>
      <c r="BC40" s="23"/>
      <c r="BD40" s="34">
        <f>T49/AF49</f>
        <v>1.149355382675395E-2</v>
      </c>
    </row>
    <row r="41" spans="1:56" s="31" customFormat="1">
      <c r="A41" s="31">
        <f t="shared" si="17"/>
        <v>2021</v>
      </c>
      <c r="B41" s="31">
        <f t="shared" si="18"/>
        <v>2</v>
      </c>
      <c r="C41" s="32"/>
      <c r="D41" s="44">
        <v>113063338.94981731</v>
      </c>
      <c r="E41" s="32"/>
      <c r="F41" s="44">
        <v>20550600.210313156</v>
      </c>
      <c r="G41" s="44">
        <v>627205.25194614299</v>
      </c>
      <c r="H41" s="44">
        <v>3450698.2407406638</v>
      </c>
      <c r="I41" s="44">
        <v>19398.100575653953</v>
      </c>
      <c r="J41" s="44">
        <v>106722.62600228883</v>
      </c>
      <c r="K41" s="32"/>
      <c r="L41" s="44">
        <v>2707978.2766571702</v>
      </c>
      <c r="M41" s="33"/>
      <c r="N41" s="44">
        <v>880190.89347534627</v>
      </c>
      <c r="O41" s="32"/>
      <c r="P41" s="44">
        <v>18894262.74836386</v>
      </c>
      <c r="Q41" s="33"/>
      <c r="R41" s="44">
        <v>20164712.039104491</v>
      </c>
      <c r="S41" s="33"/>
      <c r="T41" s="44">
        <v>77101524.191388473</v>
      </c>
      <c r="U41" s="32"/>
      <c r="V41" s="44">
        <v>108171.73954129701</v>
      </c>
      <c r="W41" s="33"/>
      <c r="X41" s="44">
        <v>271696.22294985439</v>
      </c>
      <c r="Y41" s="32"/>
      <c r="Z41" s="32">
        <f t="shared" si="9"/>
        <v>-3865885.6017998848</v>
      </c>
      <c r="AA41" s="32"/>
      <c r="AB41" s="32">
        <f t="shared" si="10"/>
        <v>-54856077.506792702</v>
      </c>
      <c r="AC41" s="12"/>
      <c r="AD41" s="32"/>
      <c r="AE41" s="32"/>
      <c r="AF41" s="32">
        <f>BB41/100*AF27</f>
        <v>6409454294.0270872</v>
      </c>
      <c r="AG41" s="34">
        <f t="shared" si="19"/>
        <v>1.1845546773819115E-2</v>
      </c>
      <c r="AH41" s="34"/>
      <c r="AI41" s="34">
        <f t="shared" si="14"/>
        <v>-8.5586190321869666E-3</v>
      </c>
      <c r="AV41" s="31">
        <v>11784570</v>
      </c>
      <c r="AX41" s="31">
        <f t="shared" si="15"/>
        <v>1.0563236554688001E-2</v>
      </c>
      <c r="AY41" s="46">
        <v>7103.4214149407298</v>
      </c>
      <c r="AZ41" s="34">
        <f t="shared" si="16"/>
        <v>1.2689064600280471E-3</v>
      </c>
      <c r="BA41" s="31">
        <f t="shared" si="20"/>
        <v>105.1457040957736</v>
      </c>
      <c r="BB41" s="31">
        <f t="shared" si="21"/>
        <v>111.52648192304601</v>
      </c>
      <c r="BD41" s="34">
        <f>T50/AF50</f>
        <v>9.7657931583649132E-3</v>
      </c>
    </row>
    <row r="42" spans="1:56" s="23" customFormat="1">
      <c r="A42" s="31">
        <f t="shared" si="17"/>
        <v>2021</v>
      </c>
      <c r="B42" s="31">
        <f t="shared" si="18"/>
        <v>3</v>
      </c>
      <c r="C42" s="32"/>
      <c r="D42" s="44">
        <v>113410451.3539193</v>
      </c>
      <c r="E42" s="32"/>
      <c r="F42" s="44">
        <v>20613691.998606324</v>
      </c>
      <c r="G42" s="44">
        <v>658632.68758097803</v>
      </c>
      <c r="H42" s="44">
        <v>3623602.7190109254</v>
      </c>
      <c r="I42" s="44">
        <v>20370.083121060976</v>
      </c>
      <c r="J42" s="44">
        <v>112070.18718590381</v>
      </c>
      <c r="K42" s="32"/>
      <c r="L42" s="44">
        <v>2597644.4417058001</v>
      </c>
      <c r="M42" s="33"/>
      <c r="N42" s="44">
        <v>885058.77015523612</v>
      </c>
      <c r="O42" s="32"/>
      <c r="P42" s="44">
        <v>18348521.575533152</v>
      </c>
      <c r="Q42" s="33"/>
      <c r="R42" s="44">
        <v>17207952.131053872</v>
      </c>
      <c r="S42" s="33"/>
      <c r="T42" s="44">
        <v>65796096.415549204</v>
      </c>
      <c r="U42" s="32"/>
      <c r="V42" s="44">
        <v>106132.491745609</v>
      </c>
      <c r="W42" s="33"/>
      <c r="X42" s="44">
        <v>266574.2204185396</v>
      </c>
      <c r="Y42" s="32"/>
      <c r="Z42" s="32">
        <f t="shared" si="9"/>
        <v>-6782310.5876678787</v>
      </c>
      <c r="AA42" s="32"/>
      <c r="AB42" s="32">
        <f t="shared" si="10"/>
        <v>-65962876.513903245</v>
      </c>
      <c r="AC42" s="12"/>
      <c r="AD42" s="32"/>
      <c r="AE42" s="32"/>
      <c r="AF42" s="32">
        <f>BB42/100*AF27</f>
        <v>6427502634.8427753</v>
      </c>
      <c r="AG42" s="34">
        <f t="shared" si="19"/>
        <v>2.8158935203746161E-3</v>
      </c>
      <c r="AH42" s="34"/>
      <c r="AI42" s="34">
        <f t="shared" si="14"/>
        <v>-1.0262598128910262E-2</v>
      </c>
      <c r="AT42" s="31"/>
      <c r="AU42" s="31"/>
      <c r="AV42" s="31">
        <v>11771156</v>
      </c>
      <c r="AW42" s="31"/>
      <c r="AX42" s="31">
        <f t="shared" si="15"/>
        <v>-1.1382680912413435E-3</v>
      </c>
      <c r="AY42" s="46">
        <v>7131.54149940569</v>
      </c>
      <c r="AZ42" s="34">
        <f t="shared" si="16"/>
        <v>3.9586676366708045E-3</v>
      </c>
      <c r="BA42" s="31">
        <f t="shared" si="20"/>
        <v>105.56194099171249</v>
      </c>
      <c r="BB42" s="31">
        <f t="shared" si="21"/>
        <v>111.8405286208433</v>
      </c>
      <c r="BC42" s="31"/>
      <c r="BD42" s="26">
        <f>T51/AF51</f>
        <v>1.1444592401518459E-2</v>
      </c>
    </row>
    <row r="43" spans="1:56" s="31" customFormat="1">
      <c r="A43" s="31">
        <f t="shared" si="17"/>
        <v>2021</v>
      </c>
      <c r="B43" s="31">
        <f t="shared" si="18"/>
        <v>4</v>
      </c>
      <c r="C43" s="32"/>
      <c r="D43" s="44">
        <v>113718511.4675817</v>
      </c>
      <c r="E43" s="32"/>
      <c r="F43" s="44">
        <v>20669685.57084135</v>
      </c>
      <c r="G43" s="44">
        <v>712895.70622235304</v>
      </c>
      <c r="H43" s="44">
        <v>3922141.8373969258</v>
      </c>
      <c r="I43" s="44">
        <v>22048.320811001002</v>
      </c>
      <c r="J43" s="44">
        <v>121303.35579578337</v>
      </c>
      <c r="K43" s="32"/>
      <c r="L43" s="44">
        <v>2645867.9540529498</v>
      </c>
      <c r="M43" s="33"/>
      <c r="N43" s="44">
        <v>890494.13095369563</v>
      </c>
      <c r="O43" s="32"/>
      <c r="P43" s="44">
        <v>18628657.36176987</v>
      </c>
      <c r="Q43" s="33"/>
      <c r="R43" s="44">
        <v>20323555.684166256</v>
      </c>
      <c r="S43" s="33"/>
      <c r="T43" s="44">
        <v>77708876.635530874</v>
      </c>
      <c r="U43" s="32"/>
      <c r="V43" s="44">
        <v>109733.78897577499</v>
      </c>
      <c r="W43" s="33"/>
      <c r="X43" s="44">
        <v>275619.64077791478</v>
      </c>
      <c r="Y43" s="32"/>
      <c r="Z43" s="32">
        <f t="shared" si="9"/>
        <v>-3772758.1827059649</v>
      </c>
      <c r="AA43" s="32"/>
      <c r="AB43" s="32">
        <f t="shared" si="10"/>
        <v>-54638292.1938207</v>
      </c>
      <c r="AC43" s="12"/>
      <c r="AD43" s="32"/>
      <c r="AE43" s="32"/>
      <c r="AF43" s="32">
        <f>BB43/100*AF27</f>
        <v>6449928033.5605917</v>
      </c>
      <c r="AG43" s="34">
        <f t="shared" si="19"/>
        <v>3.4889754220015041E-3</v>
      </c>
      <c r="AH43" s="34">
        <f>(AF43-AF39)/AF39</f>
        <v>3.0924230628178468E-2</v>
      </c>
      <c r="AI43" s="34">
        <f t="shared" si="14"/>
        <v>-8.4711475708758258E-3</v>
      </c>
      <c r="AV43" s="31">
        <v>11784446</v>
      </c>
      <c r="AX43" s="31">
        <f t="shared" si="15"/>
        <v>1.1290309974653296E-3</v>
      </c>
      <c r="AY43" s="46">
        <v>7148.3525607961501</v>
      </c>
      <c r="AZ43" s="34">
        <f t="shared" si="16"/>
        <v>2.3572829789830167E-3</v>
      </c>
      <c r="BA43" s="31">
        <f t="shared" si="20"/>
        <v>105.81078035844067</v>
      </c>
      <c r="BB43" s="31">
        <f t="shared" si="21"/>
        <v>112.23073747638509</v>
      </c>
      <c r="BD43" s="34">
        <f>T52/AF52</f>
        <v>9.7789881702651515E-3</v>
      </c>
    </row>
    <row r="44" spans="1:56" s="31" customFormat="1">
      <c r="A44" s="23">
        <f t="shared" si="17"/>
        <v>2022</v>
      </c>
      <c r="B44" s="23">
        <f t="shared" si="18"/>
        <v>1</v>
      </c>
      <c r="C44" s="24"/>
      <c r="D44" s="41">
        <v>113934912.69176845</v>
      </c>
      <c r="E44" s="24"/>
      <c r="F44" s="41">
        <v>20709019.054927275</v>
      </c>
      <c r="G44" s="41">
        <v>765703.93204032804</v>
      </c>
      <c r="H44" s="41">
        <v>4212677.1149018556</v>
      </c>
      <c r="I44" s="41">
        <v>23681.564908463974</v>
      </c>
      <c r="J44" s="41">
        <v>130288.98293511014</v>
      </c>
      <c r="K44" s="24"/>
      <c r="L44" s="41">
        <v>3197698.9347650399</v>
      </c>
      <c r="M44" s="25"/>
      <c r="N44" s="41">
        <v>894774.62381043285</v>
      </c>
      <c r="O44" s="24"/>
      <c r="P44" s="41">
        <v>21515660.952727214</v>
      </c>
      <c r="Q44" s="25"/>
      <c r="R44" s="41">
        <v>16506448.041308409</v>
      </c>
      <c r="S44" s="25"/>
      <c r="T44" s="41">
        <v>63113834.727855407</v>
      </c>
      <c r="U44" s="24"/>
      <c r="V44" s="41">
        <v>110936.63490355801</v>
      </c>
      <c r="W44" s="25"/>
      <c r="X44" s="41">
        <v>278640.84295840195</v>
      </c>
      <c r="Y44" s="24"/>
      <c r="Z44" s="24">
        <f t="shared" si="9"/>
        <v>-8184107.9372907802</v>
      </c>
      <c r="AA44" s="24"/>
      <c r="AB44" s="24">
        <f t="shared" si="10"/>
        <v>-72336738.916640252</v>
      </c>
      <c r="AC44" s="12"/>
      <c r="AD44" s="24"/>
      <c r="AE44" s="24"/>
      <c r="AF44" s="24">
        <f>BB44/100*AF27</f>
        <v>6512151971.4404488</v>
      </c>
      <c r="AG44" s="26">
        <f t="shared" si="19"/>
        <v>9.6472297917264069E-3</v>
      </c>
      <c r="AH44" s="26"/>
      <c r="AI44" s="26">
        <f t="shared" si="14"/>
        <v>-1.1107962350061649E-2</v>
      </c>
      <c r="AT44" s="23"/>
      <c r="AU44" s="23"/>
      <c r="AV44" s="23">
        <v>11804475</v>
      </c>
      <c r="AW44" s="23"/>
      <c r="AX44" s="23">
        <f t="shared" si="15"/>
        <v>1.6996132020122116E-3</v>
      </c>
      <c r="AY44" s="43">
        <v>7205.0685309857599</v>
      </c>
      <c r="AZ44" s="26">
        <f t="shared" si="16"/>
        <v>7.9341316348410604E-3</v>
      </c>
      <c r="BA44" s="23">
        <f t="shared" si="20"/>
        <v>106.6502970181898</v>
      </c>
      <c r="BB44" s="23">
        <f t="shared" si="21"/>
        <v>113.31345319051469</v>
      </c>
      <c r="BC44" s="23"/>
      <c r="BD44" s="34">
        <f>T53/AF53</f>
        <v>1.1503190432654279E-2</v>
      </c>
    </row>
    <row r="45" spans="1:56" s="31" customFormat="1">
      <c r="A45" s="31">
        <f t="shared" si="17"/>
        <v>2022</v>
      </c>
      <c r="B45" s="31">
        <f t="shared" si="18"/>
        <v>2</v>
      </c>
      <c r="C45" s="32"/>
      <c r="D45" s="44">
        <v>114842213.80154561</v>
      </c>
      <c r="E45" s="32"/>
      <c r="F45" s="44">
        <v>20873931.771556664</v>
      </c>
      <c r="G45" s="44">
        <v>789256.44211673597</v>
      </c>
      <c r="H45" s="44">
        <v>4342256.0762283243</v>
      </c>
      <c r="I45" s="44">
        <v>24409.993055157014</v>
      </c>
      <c r="J45" s="44">
        <v>134296.57967716595</v>
      </c>
      <c r="K45" s="32"/>
      <c r="L45" s="44">
        <v>2677433.3329753801</v>
      </c>
      <c r="M45" s="33"/>
      <c r="N45" s="44">
        <v>906242.07866244018</v>
      </c>
      <c r="O45" s="32"/>
      <c r="P45" s="44">
        <v>18879090.824951619</v>
      </c>
      <c r="Q45" s="33"/>
      <c r="R45" s="44">
        <v>19584212.598406207</v>
      </c>
      <c r="S45" s="33"/>
      <c r="T45" s="44">
        <v>74881934.267005205</v>
      </c>
      <c r="U45" s="32"/>
      <c r="V45" s="44">
        <v>113148.25004870399</v>
      </c>
      <c r="W45" s="33"/>
      <c r="X45" s="44">
        <v>284195.78257666941</v>
      </c>
      <c r="Y45" s="32"/>
      <c r="Z45" s="32">
        <f t="shared" si="9"/>
        <v>-4760246.3347395733</v>
      </c>
      <c r="AA45" s="32"/>
      <c r="AB45" s="32">
        <f t="shared" si="10"/>
        <v>-58839370.359492019</v>
      </c>
      <c r="AC45" s="12"/>
      <c r="AD45" s="32"/>
      <c r="AE45" s="32"/>
      <c r="AF45" s="32">
        <f>BB45/100*AF27</f>
        <v>6590533458.0524511</v>
      </c>
      <c r="AG45" s="34">
        <f t="shared" si="19"/>
        <v>1.2036188184144122E-2</v>
      </c>
      <c r="AH45" s="34"/>
      <c r="AI45" s="34">
        <f t="shared" si="14"/>
        <v>-8.9278615659861109E-3</v>
      </c>
      <c r="AV45" s="31">
        <v>11923131</v>
      </c>
      <c r="AX45" s="31">
        <f t="shared" si="15"/>
        <v>1.0051781210091936E-2</v>
      </c>
      <c r="AY45" s="46">
        <v>7219.2240312357399</v>
      </c>
      <c r="AZ45" s="34">
        <f t="shared" si="16"/>
        <v>1.964658655098627E-3</v>
      </c>
      <c r="BA45" s="31">
        <f t="shared" si="20"/>
        <v>106.85982844729541</v>
      </c>
      <c r="BB45" s="31">
        <f t="shared" si="21"/>
        <v>114.67731523691093</v>
      </c>
      <c r="BD45" s="34">
        <f>T54/AF54</f>
        <v>9.797192714227505E-3</v>
      </c>
    </row>
    <row r="46" spans="1:56" s="23" customFormat="1">
      <c r="A46" s="31">
        <f t="shared" si="17"/>
        <v>2022</v>
      </c>
      <c r="B46" s="31">
        <f t="shared" si="18"/>
        <v>3</v>
      </c>
      <c r="C46" s="32"/>
      <c r="D46" s="44">
        <v>115208263.33942136</v>
      </c>
      <c r="E46" s="32"/>
      <c r="F46" s="44">
        <v>20940465.608076327</v>
      </c>
      <c r="G46" s="44">
        <v>817943.11864707095</v>
      </c>
      <c r="H46" s="44">
        <v>4500081.7065602969</v>
      </c>
      <c r="I46" s="44">
        <v>25297.209855064051</v>
      </c>
      <c r="J46" s="44">
        <v>139177.78473897825</v>
      </c>
      <c r="K46" s="32"/>
      <c r="L46" s="44">
        <v>2598827.7913091602</v>
      </c>
      <c r="M46" s="33"/>
      <c r="N46" s="44">
        <v>910530.12437614053</v>
      </c>
      <c r="O46" s="32"/>
      <c r="P46" s="44">
        <v>18494797.857909333</v>
      </c>
      <c r="Q46" s="33"/>
      <c r="R46" s="44">
        <v>16851298.0448194</v>
      </c>
      <c r="S46" s="33"/>
      <c r="T46" s="44">
        <v>64432398.605015732</v>
      </c>
      <c r="U46" s="32"/>
      <c r="V46" s="44">
        <v>114914.235126431</v>
      </c>
      <c r="W46" s="33"/>
      <c r="X46" s="44">
        <v>288631.42794429383</v>
      </c>
      <c r="Y46" s="32"/>
      <c r="Z46" s="32">
        <f t="shared" si="9"/>
        <v>-7483611.2438157946</v>
      </c>
      <c r="AA46" s="32"/>
      <c r="AB46" s="32">
        <f t="shared" si="10"/>
        <v>-69270662.592314959</v>
      </c>
      <c r="AC46" s="12"/>
      <c r="AD46" s="32"/>
      <c r="AE46" s="32"/>
      <c r="AF46" s="32">
        <f>BB46/100*AF27</f>
        <v>6652659463.6596479</v>
      </c>
      <c r="AG46" s="34">
        <f t="shared" si="19"/>
        <v>9.426551887281592E-3</v>
      </c>
      <c r="AH46" s="34"/>
      <c r="AI46" s="34">
        <f t="shared" si="14"/>
        <v>-1.0412476840383614E-2</v>
      </c>
      <c r="AT46" s="31"/>
      <c r="AU46" s="31"/>
      <c r="AV46" s="31">
        <v>11936237</v>
      </c>
      <c r="AW46" s="31"/>
      <c r="AX46" s="31">
        <f t="shared" si="15"/>
        <v>1.0992079177860245E-3</v>
      </c>
      <c r="AY46" s="46">
        <v>7279.2749844534401</v>
      </c>
      <c r="AZ46" s="34">
        <f t="shared" si="16"/>
        <v>8.3182005376028056E-3</v>
      </c>
      <c r="BA46" s="31">
        <f t="shared" si="20"/>
        <v>107.74870992973385</v>
      </c>
      <c r="BB46" s="31">
        <f t="shared" si="21"/>
        <v>115.75832689928582</v>
      </c>
      <c r="BC46" s="31"/>
      <c r="BD46" s="26">
        <f>T55/AF55</f>
        <v>1.1584722565992335E-2</v>
      </c>
    </row>
    <row r="47" spans="1:56" s="31" customFormat="1">
      <c r="A47" s="31">
        <f t="shared" si="17"/>
        <v>2022</v>
      </c>
      <c r="B47" s="31">
        <f t="shared" si="18"/>
        <v>4</v>
      </c>
      <c r="C47" s="32"/>
      <c r="D47" s="44">
        <v>115410568.31068783</v>
      </c>
      <c r="E47" s="32"/>
      <c r="F47" s="44">
        <v>20977236.931333475</v>
      </c>
      <c r="G47" s="44">
        <v>820586.06561022694</v>
      </c>
      <c r="H47" s="44">
        <v>4514622.4209561581</v>
      </c>
      <c r="I47" s="44">
        <v>25378.950482790009</v>
      </c>
      <c r="J47" s="44">
        <v>139627.49755534227</v>
      </c>
      <c r="K47" s="32"/>
      <c r="L47" s="44">
        <v>2661459.1330873002</v>
      </c>
      <c r="M47" s="33"/>
      <c r="N47" s="44">
        <v>914020.34695070982</v>
      </c>
      <c r="O47" s="32"/>
      <c r="P47" s="44">
        <v>18838994.362956114</v>
      </c>
      <c r="Q47" s="33"/>
      <c r="R47" s="44">
        <v>20057876.183522601</v>
      </c>
      <c r="S47" s="33"/>
      <c r="T47" s="44">
        <v>76693028.037925884</v>
      </c>
      <c r="U47" s="32"/>
      <c r="V47" s="44">
        <v>114305.02283242501</v>
      </c>
      <c r="W47" s="33"/>
      <c r="X47" s="44">
        <v>287101.26230252883</v>
      </c>
      <c r="Y47" s="32"/>
      <c r="Z47" s="32">
        <f t="shared" si="9"/>
        <v>-4380535.2050164603</v>
      </c>
      <c r="AA47" s="32"/>
      <c r="AB47" s="32">
        <f t="shared" si="10"/>
        <v>-57556534.635718055</v>
      </c>
      <c r="AC47" s="12"/>
      <c r="AD47" s="32"/>
      <c r="AE47" s="32"/>
      <c r="AF47" s="32">
        <f>BB47/100*AF27</f>
        <v>6718299466.7857037</v>
      </c>
      <c r="AG47" s="34">
        <f t="shared" si="19"/>
        <v>9.8667312650852195E-3</v>
      </c>
      <c r="AH47" s="34">
        <f>(AF47-AF43)/AF43</f>
        <v>4.1608438393220537E-2</v>
      </c>
      <c r="AI47" s="34">
        <f t="shared" si="14"/>
        <v>-8.5671284705704474E-3</v>
      </c>
      <c r="AV47" s="31">
        <v>11985288</v>
      </c>
      <c r="AX47" s="31">
        <f t="shared" si="15"/>
        <v>4.1094190740348065E-3</v>
      </c>
      <c r="AY47" s="46">
        <v>7321.0125260140503</v>
      </c>
      <c r="AZ47" s="34">
        <f t="shared" si="16"/>
        <v>5.733749810214659E-3</v>
      </c>
      <c r="BA47" s="31">
        <f t="shared" si="20"/>
        <v>108.36651407484433</v>
      </c>
      <c r="BB47" s="31">
        <f t="shared" si="21"/>
        <v>116.90048320249694</v>
      </c>
      <c r="BD47" s="34">
        <f>T56/AF56</f>
        <v>9.8388051414999428E-3</v>
      </c>
    </row>
    <row r="48" spans="1:56" s="31" customFormat="1">
      <c r="A48" s="23">
        <f t="shared" si="17"/>
        <v>2023</v>
      </c>
      <c r="B48" s="23">
        <f t="shared" si="18"/>
        <v>1</v>
      </c>
      <c r="C48" s="24"/>
      <c r="D48" s="41">
        <v>115717042.51557566</v>
      </c>
      <c r="E48" s="24"/>
      <c r="F48" s="41">
        <v>21032942.245875962</v>
      </c>
      <c r="G48" s="41">
        <v>864579.05202233803</v>
      </c>
      <c r="H48" s="41">
        <v>4756658.8521661367</v>
      </c>
      <c r="I48" s="41">
        <v>26739.558309969027</v>
      </c>
      <c r="J48" s="41">
        <v>147113.1603762712</v>
      </c>
      <c r="K48" s="24"/>
      <c r="L48" s="41">
        <v>3140405.3692359501</v>
      </c>
      <c r="M48" s="25"/>
      <c r="N48" s="41">
        <v>918168.88798313215</v>
      </c>
      <c r="O48" s="24"/>
      <c r="P48" s="41">
        <v>21347072.707888968</v>
      </c>
      <c r="Q48" s="25"/>
      <c r="R48" s="41">
        <v>17216751.426319484</v>
      </c>
      <c r="S48" s="25"/>
      <c r="T48" s="41">
        <v>65829741.283647142</v>
      </c>
      <c r="U48" s="24"/>
      <c r="V48" s="41">
        <v>114915.270835024</v>
      </c>
      <c r="W48" s="25"/>
      <c r="X48" s="41">
        <v>288634.02934567636</v>
      </c>
      <c r="Y48" s="24"/>
      <c r="Z48" s="24">
        <f t="shared" ref="Z48:Z79" si="22">R48+V48-N48-L48-F48</f>
        <v>-7759849.8059405368</v>
      </c>
      <c r="AA48" s="24"/>
      <c r="AB48" s="24">
        <f t="shared" ref="AB48:AB79" si="23">T48-P48-D48</f>
        <v>-71234373.939817488</v>
      </c>
      <c r="AC48" s="12"/>
      <c r="AD48" s="24"/>
      <c r="AE48" s="24"/>
      <c r="AF48" s="24">
        <f>BB48/100*AF27</f>
        <v>6787262276.9348898</v>
      </c>
      <c r="AG48" s="26">
        <f t="shared" si="19"/>
        <v>1.0264920533853581E-2</v>
      </c>
      <c r="AH48" s="26"/>
      <c r="AI48" s="26">
        <f t="shared" ref="AI48:AI79" si="24">AB48/AF48</f>
        <v>-1.0495302970962652E-2</v>
      </c>
      <c r="AT48" s="23"/>
      <c r="AU48" s="23"/>
      <c r="AV48" s="23">
        <v>12030837</v>
      </c>
      <c r="AW48" s="23"/>
      <c r="AX48" s="23">
        <f t="shared" si="15"/>
        <v>3.8004093018040117E-3</v>
      </c>
      <c r="AY48" s="43">
        <v>7368.1601135880701</v>
      </c>
      <c r="AZ48" s="26">
        <f t="shared" si="16"/>
        <v>6.4400364575922181E-3</v>
      </c>
      <c r="BA48" s="23">
        <f t="shared" si="20"/>
        <v>109.06439837626851</v>
      </c>
      <c r="BB48" s="23">
        <f t="shared" si="21"/>
        <v>118.10045737293967</v>
      </c>
      <c r="BC48" s="23"/>
      <c r="BD48" s="34">
        <f>T57/AF57</f>
        <v>1.1655757594611587E-2</v>
      </c>
    </row>
    <row r="49" spans="1:56" s="31" customFormat="1">
      <c r="A49" s="31">
        <f t="shared" si="17"/>
        <v>2023</v>
      </c>
      <c r="B49" s="31">
        <f t="shared" si="18"/>
        <v>2</v>
      </c>
      <c r="C49" s="32"/>
      <c r="D49" s="44">
        <v>116314408.28845589</v>
      </c>
      <c r="E49" s="32"/>
      <c r="F49" s="44">
        <v>21141520.546250012</v>
      </c>
      <c r="G49" s="44">
        <v>905894.48529588897</v>
      </c>
      <c r="H49" s="44">
        <v>4983964.1760136522</v>
      </c>
      <c r="I49" s="44">
        <v>28017.355215337011</v>
      </c>
      <c r="J49" s="44">
        <v>154143.22193856788</v>
      </c>
      <c r="K49" s="32"/>
      <c r="L49" s="44">
        <v>2583351.4723577001</v>
      </c>
      <c r="M49" s="33"/>
      <c r="N49" s="44">
        <v>925472.40699806437</v>
      </c>
      <c r="O49" s="32"/>
      <c r="P49" s="44">
        <v>18496699.195598587</v>
      </c>
      <c r="Q49" s="33"/>
      <c r="R49" s="44">
        <v>20443624.578310769</v>
      </c>
      <c r="S49" s="33"/>
      <c r="T49" s="44">
        <v>78167970.458867595</v>
      </c>
      <c r="U49" s="32"/>
      <c r="V49" s="44">
        <v>112816.994583041</v>
      </c>
      <c r="W49" s="33"/>
      <c r="X49" s="44">
        <v>283363.76435052475</v>
      </c>
      <c r="Y49" s="32"/>
      <c r="Z49" s="32">
        <f t="shared" si="22"/>
        <v>-4093902.8527119681</v>
      </c>
      <c r="AA49" s="32"/>
      <c r="AB49" s="32">
        <f t="shared" si="23"/>
        <v>-56643137.025186881</v>
      </c>
      <c r="AC49" s="12"/>
      <c r="AD49" s="32"/>
      <c r="AE49" s="32"/>
      <c r="AF49" s="32">
        <f>BB49/100*AF27</f>
        <v>6801027048.4759254</v>
      </c>
      <c r="AG49" s="34">
        <f t="shared" si="19"/>
        <v>2.0280300037634302E-3</v>
      </c>
      <c r="AH49" s="34"/>
      <c r="AI49" s="34">
        <f t="shared" si="24"/>
        <v>-8.3286151667166675E-3</v>
      </c>
      <c r="AV49" s="31">
        <v>11978063</v>
      </c>
      <c r="AX49" s="31">
        <f t="shared" ref="AX49:AX80" si="25">(AV49-AV48)/AV48</f>
        <v>-4.3865609682850826E-3</v>
      </c>
      <c r="AY49" s="46">
        <v>7415.6320856329603</v>
      </c>
      <c r="AZ49" s="34">
        <f t="shared" ref="AZ49:AZ80" si="26">(AY49-AY48)/AY48</f>
        <v>6.4428529392764238E-3</v>
      </c>
      <c r="BA49" s="31">
        <f t="shared" si="20"/>
        <v>109.76708425591747</v>
      </c>
      <c r="BB49" s="31">
        <f t="shared" si="21"/>
        <v>118.33996864395019</v>
      </c>
      <c r="BD49" s="34">
        <f>T58/AF58</f>
        <v>9.9066941963181828E-3</v>
      </c>
    </row>
    <row r="50" spans="1:56" s="23" customFormat="1">
      <c r="A50" s="31">
        <f t="shared" si="17"/>
        <v>2023</v>
      </c>
      <c r="B50" s="31">
        <f t="shared" si="18"/>
        <v>3</v>
      </c>
      <c r="C50" s="32"/>
      <c r="D50" s="44">
        <v>116507438.52731313</v>
      </c>
      <c r="E50" s="32"/>
      <c r="F50" s="44">
        <v>21176606.077104688</v>
      </c>
      <c r="G50" s="44">
        <v>928953.62422821298</v>
      </c>
      <c r="H50" s="44">
        <v>5110828.7548733922</v>
      </c>
      <c r="I50" s="44">
        <v>28730.524460667046</v>
      </c>
      <c r="J50" s="44">
        <v>158066.86870742816</v>
      </c>
      <c r="K50" s="32"/>
      <c r="L50" s="44">
        <v>2496448.1182949198</v>
      </c>
      <c r="M50" s="33"/>
      <c r="N50" s="44">
        <v>928189.00283763185</v>
      </c>
      <c r="O50" s="32"/>
      <c r="P50" s="44">
        <v>18060703.1870296</v>
      </c>
      <c r="Q50" s="33"/>
      <c r="R50" s="44">
        <v>17501632.347562831</v>
      </c>
      <c r="S50" s="33"/>
      <c r="T50" s="44">
        <v>66919008.177134827</v>
      </c>
      <c r="U50" s="32"/>
      <c r="V50" s="44">
        <v>113186.192114244</v>
      </c>
      <c r="W50" s="33"/>
      <c r="X50" s="44">
        <v>284291.08210630482</v>
      </c>
      <c r="Y50" s="32"/>
      <c r="Z50" s="32">
        <f t="shared" si="22"/>
        <v>-6986424.6585601643</v>
      </c>
      <c r="AA50" s="32"/>
      <c r="AB50" s="32">
        <f t="shared" si="23"/>
        <v>-67649133.537207901</v>
      </c>
      <c r="AC50" s="12"/>
      <c r="AD50" s="32"/>
      <c r="AE50" s="32"/>
      <c r="AF50" s="32">
        <f>BB50/100*AF27</f>
        <v>6852388443.2075233</v>
      </c>
      <c r="AG50" s="34">
        <f t="shared" si="19"/>
        <v>7.552005655249926E-3</v>
      </c>
      <c r="AH50" s="34"/>
      <c r="AI50" s="34">
        <f t="shared" si="24"/>
        <v>-9.8723436503757415E-3</v>
      </c>
      <c r="AT50" s="31"/>
      <c r="AU50" s="31"/>
      <c r="AV50" s="31">
        <v>12045107</v>
      </c>
      <c r="AW50" s="31"/>
      <c r="AX50" s="31">
        <f t="shared" si="25"/>
        <v>5.5972322069102491E-3</v>
      </c>
      <c r="AY50" s="46">
        <v>7430.0472811400496</v>
      </c>
      <c r="AZ50" s="34">
        <f t="shared" si="26"/>
        <v>1.9438930276782817E-3</v>
      </c>
      <c r="BA50" s="31">
        <f t="shared" si="20"/>
        <v>109.98045972567112</v>
      </c>
      <c r="BB50" s="31">
        <f t="shared" si="21"/>
        <v>119.23367275639139</v>
      </c>
      <c r="BC50" s="31"/>
      <c r="BD50" s="26">
        <f>T59/AF59</f>
        <v>1.1690001534133332E-2</v>
      </c>
    </row>
    <row r="51" spans="1:56" s="31" customFormat="1">
      <c r="A51" s="31">
        <f t="shared" si="17"/>
        <v>2023</v>
      </c>
      <c r="B51" s="31">
        <f t="shared" si="18"/>
        <v>4</v>
      </c>
      <c r="C51" s="32"/>
      <c r="D51" s="44">
        <v>116659360.69959296</v>
      </c>
      <c r="E51" s="32"/>
      <c r="F51" s="44">
        <v>21204219.730253484</v>
      </c>
      <c r="G51" s="44">
        <v>973396.774153915</v>
      </c>
      <c r="H51" s="44">
        <v>5355341.8529154388</v>
      </c>
      <c r="I51" s="44">
        <v>30105.054870735039</v>
      </c>
      <c r="J51" s="44">
        <v>165629.1294715862</v>
      </c>
      <c r="K51" s="32"/>
      <c r="L51" s="44">
        <v>2512069.6766746901</v>
      </c>
      <c r="M51" s="33"/>
      <c r="N51" s="44">
        <v>931355.67262506485</v>
      </c>
      <c r="O51" s="32"/>
      <c r="P51" s="44">
        <v>18159185.610575814</v>
      </c>
      <c r="Q51" s="33"/>
      <c r="R51" s="44">
        <v>20599272.035850152</v>
      </c>
      <c r="S51" s="33"/>
      <c r="T51" s="44">
        <v>78763102.002999172</v>
      </c>
      <c r="U51" s="32"/>
      <c r="V51" s="44">
        <v>116139.26279877999</v>
      </c>
      <c r="W51" s="33"/>
      <c r="X51" s="44">
        <v>291708.34427195636</v>
      </c>
      <c r="Y51" s="32"/>
      <c r="Z51" s="32">
        <f t="shared" si="22"/>
        <v>-3932233.780904308</v>
      </c>
      <c r="AA51" s="32"/>
      <c r="AB51" s="32">
        <f t="shared" si="23"/>
        <v>-56055444.307169601</v>
      </c>
      <c r="AC51" s="12"/>
      <c r="AD51" s="32"/>
      <c r="AE51" s="32"/>
      <c r="AF51" s="32">
        <f>BB51/100*AF27</f>
        <v>6882123822.2995996</v>
      </c>
      <c r="AG51" s="34">
        <f t="shared" si="19"/>
        <v>4.3394181953522641E-3</v>
      </c>
      <c r="AH51" s="34">
        <f>(AF51-AF47)/AF47</f>
        <v>2.4384795039848969E-2</v>
      </c>
      <c r="AI51" s="34">
        <f t="shared" si="24"/>
        <v>-8.1450793032141616E-3</v>
      </c>
      <c r="AV51" s="31">
        <v>12106958</v>
      </c>
      <c r="AX51" s="31">
        <f t="shared" si="25"/>
        <v>5.1349481577872245E-3</v>
      </c>
      <c r="AY51" s="46">
        <v>7424.1666526281397</v>
      </c>
      <c r="AZ51" s="34">
        <f t="shared" si="26"/>
        <v>-7.9146582644728201E-4</v>
      </c>
      <c r="BA51" s="31">
        <f t="shared" si="20"/>
        <v>109.89341395022129</v>
      </c>
      <c r="BB51" s="31">
        <f t="shared" si="21"/>
        <v>119.75107752544916</v>
      </c>
      <c r="BD51" s="34">
        <f>T60/AF60</f>
        <v>9.9086553936581032E-3</v>
      </c>
    </row>
    <row r="52" spans="1:56" s="31" customFormat="1">
      <c r="A52" s="23">
        <f t="shared" ref="A52:A83" si="27">A48+1</f>
        <v>2024</v>
      </c>
      <c r="B52" s="23">
        <f t="shared" ref="B52:B83" si="28">B48</f>
        <v>1</v>
      </c>
      <c r="C52" s="24"/>
      <c r="D52" s="41">
        <v>117558479.22532429</v>
      </c>
      <c r="E52" s="24"/>
      <c r="F52" s="41">
        <v>21367645.165373456</v>
      </c>
      <c r="G52" s="41">
        <v>984898.22681124404</v>
      </c>
      <c r="H52" s="41">
        <v>5418619.4519589096</v>
      </c>
      <c r="I52" s="41">
        <v>30460.769901375985</v>
      </c>
      <c r="J52" s="41">
        <v>167586.16861727103</v>
      </c>
      <c r="K52" s="24"/>
      <c r="L52" s="41">
        <v>3102965.6644902802</v>
      </c>
      <c r="M52" s="25"/>
      <c r="N52" s="41">
        <v>941681.82588112354</v>
      </c>
      <c r="O52" s="24"/>
      <c r="P52" s="41">
        <v>21282159.148859322</v>
      </c>
      <c r="Q52" s="25"/>
      <c r="R52" s="41">
        <v>17790313.413160283</v>
      </c>
      <c r="S52" s="25"/>
      <c r="T52" s="41">
        <v>68022805.251925394</v>
      </c>
      <c r="U52" s="24"/>
      <c r="V52" s="41">
        <v>114287.23328273599</v>
      </c>
      <c r="W52" s="25"/>
      <c r="X52" s="41">
        <v>287056.58008257952</v>
      </c>
      <c r="Y52" s="24"/>
      <c r="Z52" s="24">
        <f t="shared" si="22"/>
        <v>-7507692.0093018394</v>
      </c>
      <c r="AA52" s="24"/>
      <c r="AB52" s="24">
        <f t="shared" si="23"/>
        <v>-70817833.122258216</v>
      </c>
      <c r="AC52" s="12"/>
      <c r="AD52" s="24"/>
      <c r="AE52" s="24"/>
      <c r="AF52" s="24">
        <f>BB52/100*AF27</f>
        <v>6956016723.5667076</v>
      </c>
      <c r="AG52" s="26">
        <f t="shared" si="19"/>
        <v>1.073693283862151E-2</v>
      </c>
      <c r="AH52" s="26"/>
      <c r="AI52" s="26">
        <f t="shared" si="24"/>
        <v>-1.0180802596740491E-2</v>
      </c>
      <c r="AT52" s="23"/>
      <c r="AU52" s="23"/>
      <c r="AV52" s="23">
        <v>12103978</v>
      </c>
      <c r="AW52" s="23"/>
      <c r="AX52" s="23">
        <f t="shared" si="25"/>
        <v>-2.4613945137994203E-4</v>
      </c>
      <c r="AY52" s="43">
        <v>7505.7268868582796</v>
      </c>
      <c r="AZ52" s="26">
        <f t="shared" si="26"/>
        <v>1.0985776322958454E-2</v>
      </c>
      <c r="BA52" s="23">
        <f t="shared" si="20"/>
        <v>111.10067841524469</v>
      </c>
      <c r="BB52" s="23">
        <f t="shared" si="21"/>
        <v>121.03683680219245</v>
      </c>
      <c r="BC52" s="23"/>
      <c r="BD52" s="34">
        <f>T61/AF61</f>
        <v>1.1717866803387815E-2</v>
      </c>
    </row>
    <row r="53" spans="1:56" s="31" customFormat="1">
      <c r="A53" s="31">
        <f t="shared" si="27"/>
        <v>2024</v>
      </c>
      <c r="B53" s="31">
        <f t="shared" si="28"/>
        <v>2</v>
      </c>
      <c r="C53" s="32"/>
      <c r="D53" s="44">
        <v>117719714.78761683</v>
      </c>
      <c r="E53" s="32"/>
      <c r="F53" s="44">
        <v>21396951.637401756</v>
      </c>
      <c r="G53" s="44">
        <v>986782.71402894403</v>
      </c>
      <c r="H53" s="44">
        <v>5428987.3446170762</v>
      </c>
      <c r="I53" s="44">
        <v>30519.053011195967</v>
      </c>
      <c r="J53" s="44">
        <v>167906.82509120306</v>
      </c>
      <c r="K53" s="32"/>
      <c r="L53" s="44">
        <v>2498186.57098387</v>
      </c>
      <c r="M53" s="33"/>
      <c r="N53" s="44">
        <v>944639.62276410311</v>
      </c>
      <c r="O53" s="32"/>
      <c r="P53" s="44">
        <v>18160230.483414695</v>
      </c>
      <c r="Q53" s="33"/>
      <c r="R53" s="44">
        <v>21036876.510407362</v>
      </c>
      <c r="S53" s="33"/>
      <c r="T53" s="44">
        <v>80436320.639392406</v>
      </c>
      <c r="U53" s="32"/>
      <c r="V53" s="44">
        <v>119093.266548481</v>
      </c>
      <c r="W53" s="33"/>
      <c r="X53" s="44">
        <v>299127.95002829219</v>
      </c>
      <c r="Y53" s="32"/>
      <c r="Z53" s="32">
        <f t="shared" si="22"/>
        <v>-3683808.0541938879</v>
      </c>
      <c r="AA53" s="32"/>
      <c r="AB53" s="32">
        <f t="shared" si="23"/>
        <v>-55443624.631639123</v>
      </c>
      <c r="AC53" s="12"/>
      <c r="AD53" s="32"/>
      <c r="AE53" s="32"/>
      <c r="AF53" s="32">
        <f>BB53/100*AF27</f>
        <v>6992522736.2190428</v>
      </c>
      <c r="AG53" s="34">
        <f t="shared" si="19"/>
        <v>5.2481203112485697E-3</v>
      </c>
      <c r="AH53" s="34"/>
      <c r="AI53" s="34">
        <f t="shared" si="24"/>
        <v>-7.9289873945577304E-3</v>
      </c>
      <c r="AV53" s="31">
        <v>12141703</v>
      </c>
      <c r="AX53" s="31">
        <f t="shared" si="25"/>
        <v>3.1167439332754903E-3</v>
      </c>
      <c r="AY53" s="46">
        <v>7521.6747105616696</v>
      </c>
      <c r="AZ53" s="34">
        <f t="shared" si="26"/>
        <v>2.1247540636354502E-3</v>
      </c>
      <c r="BA53" s="31">
        <f t="shared" si="20"/>
        <v>111.33674003318015</v>
      </c>
      <c r="BB53" s="31">
        <f t="shared" si="21"/>
        <v>121.67205268382334</v>
      </c>
      <c r="BD53" s="34">
        <f>T62/AF62</f>
        <v>9.8932423859822097E-3</v>
      </c>
    </row>
    <row r="54" spans="1:56" s="23" customFormat="1">
      <c r="A54" s="31">
        <f t="shared" si="27"/>
        <v>2024</v>
      </c>
      <c r="B54" s="31">
        <f t="shared" si="28"/>
        <v>3</v>
      </c>
      <c r="C54" s="32"/>
      <c r="D54" s="44">
        <v>117683124.11162612</v>
      </c>
      <c r="E54" s="32"/>
      <c r="F54" s="44">
        <v>21390300.84890838</v>
      </c>
      <c r="G54" s="44">
        <v>1035835.61972712</v>
      </c>
      <c r="H54" s="44">
        <v>5698861.9588214355</v>
      </c>
      <c r="I54" s="44">
        <v>32036.153187429998</v>
      </c>
      <c r="J54" s="44">
        <v>176253.46264392504</v>
      </c>
      <c r="K54" s="32"/>
      <c r="L54" s="44">
        <v>2505466.7998318002</v>
      </c>
      <c r="M54" s="33"/>
      <c r="N54" s="44">
        <v>945426.90801607072</v>
      </c>
      <c r="O54" s="32"/>
      <c r="P54" s="44">
        <v>18202339.036684975</v>
      </c>
      <c r="Q54" s="33"/>
      <c r="R54" s="44">
        <v>18143628.942259651</v>
      </c>
      <c r="S54" s="33"/>
      <c r="T54" s="44">
        <v>69373737.799894378</v>
      </c>
      <c r="U54" s="32"/>
      <c r="V54" s="44">
        <v>117680.37919378901</v>
      </c>
      <c r="W54" s="33"/>
      <c r="X54" s="44">
        <v>295579.18434003339</v>
      </c>
      <c r="Y54" s="32"/>
      <c r="Z54" s="32">
        <f t="shared" si="22"/>
        <v>-6579885.2353028096</v>
      </c>
      <c r="AA54" s="32"/>
      <c r="AB54" s="32">
        <f t="shared" si="23"/>
        <v>-66511725.348416716</v>
      </c>
      <c r="AC54" s="12"/>
      <c r="AD54" s="32"/>
      <c r="AE54" s="32"/>
      <c r="AF54" s="32">
        <f>BB54/100*AF27</f>
        <v>7080981238.5490475</v>
      </c>
      <c r="AG54" s="34">
        <f t="shared" si="19"/>
        <v>1.265044186010548E-2</v>
      </c>
      <c r="AH54" s="34"/>
      <c r="AI54" s="34">
        <f t="shared" si="24"/>
        <v>-9.3930096843535104E-3</v>
      </c>
      <c r="AT54" s="31"/>
      <c r="AU54" s="31"/>
      <c r="AV54" s="31">
        <v>12203437</v>
      </c>
      <c r="AW54" s="31"/>
      <c r="AX54" s="31">
        <f t="shared" si="25"/>
        <v>5.0844597335316143E-3</v>
      </c>
      <c r="AY54" s="46">
        <v>7578.2956799447802</v>
      </c>
      <c r="AZ54" s="34">
        <f t="shared" si="26"/>
        <v>7.5277077993821566E-3</v>
      </c>
      <c r="BA54" s="31">
        <f t="shared" si="20"/>
        <v>112.1748504794857</v>
      </c>
      <c r="BB54" s="31">
        <f t="shared" si="21"/>
        <v>123.21125791229973</v>
      </c>
      <c r="BC54" s="31"/>
      <c r="BD54" s="26">
        <f>T63/AF63</f>
        <v>1.169075709992635E-2</v>
      </c>
    </row>
    <row r="55" spans="1:56" s="31" customFormat="1">
      <c r="A55" s="31">
        <f t="shared" si="27"/>
        <v>2024</v>
      </c>
      <c r="B55" s="31">
        <f t="shared" si="28"/>
        <v>4</v>
      </c>
      <c r="C55" s="32"/>
      <c r="D55" s="44">
        <v>117853894.13937214</v>
      </c>
      <c r="E55" s="32"/>
      <c r="F55" s="44">
        <v>21421340.322894461</v>
      </c>
      <c r="G55" s="44">
        <v>1141966.9136558401</v>
      </c>
      <c r="H55" s="44">
        <v>6282765.0242230818</v>
      </c>
      <c r="I55" s="44">
        <v>35318.564339869888</v>
      </c>
      <c r="J55" s="44">
        <v>194312.32033678834</v>
      </c>
      <c r="K55" s="32"/>
      <c r="L55" s="44">
        <v>2480712.9141427199</v>
      </c>
      <c r="M55" s="33"/>
      <c r="N55" s="44">
        <v>949611.79397163168</v>
      </c>
      <c r="O55" s="32"/>
      <c r="P55" s="44">
        <v>18096915.013955839</v>
      </c>
      <c r="Q55" s="33"/>
      <c r="R55" s="44">
        <v>21623418.118084986</v>
      </c>
      <c r="S55" s="33"/>
      <c r="T55" s="44">
        <v>82679013.312906057</v>
      </c>
      <c r="U55" s="32"/>
      <c r="V55" s="44">
        <v>118257.21719316</v>
      </c>
      <c r="W55" s="33"/>
      <c r="X55" s="44">
        <v>297028.03508744342</v>
      </c>
      <c r="Y55" s="32"/>
      <c r="Z55" s="32">
        <f t="shared" si="22"/>
        <v>-3109989.6957306676</v>
      </c>
      <c r="AA55" s="32"/>
      <c r="AB55" s="32">
        <f t="shared" si="23"/>
        <v>-53271795.840421923</v>
      </c>
      <c r="AC55" s="12"/>
      <c r="AD55" s="32"/>
      <c r="AE55" s="32"/>
      <c r="AF55" s="32">
        <f>BB55/100*AF27</f>
        <v>7136900589.7141962</v>
      </c>
      <c r="AG55" s="34">
        <f t="shared" si="19"/>
        <v>7.8971189558761038E-3</v>
      </c>
      <c r="AH55" s="34">
        <f>(AF55-AF51)/AF51</f>
        <v>3.7020078974612985E-2</v>
      </c>
      <c r="AI55" s="34">
        <f t="shared" si="24"/>
        <v>-7.4642760075988726E-3</v>
      </c>
      <c r="AV55" s="31">
        <v>12238377</v>
      </c>
      <c r="AX55" s="31">
        <f t="shared" si="25"/>
        <v>2.8631278221045433E-3</v>
      </c>
      <c r="AY55" s="46">
        <v>7616.33583936792</v>
      </c>
      <c r="AZ55" s="34">
        <f t="shared" si="26"/>
        <v>5.0196193220342911E-3</v>
      </c>
      <c r="BA55" s="31">
        <f t="shared" si="20"/>
        <v>112.73792552639883</v>
      </c>
      <c r="BB55" s="31">
        <f t="shared" si="21"/>
        <v>124.18427187273629</v>
      </c>
      <c r="BD55" s="34">
        <f>T64/AF64</f>
        <v>9.8928640619445635E-3</v>
      </c>
    </row>
    <row r="56" spans="1:56" s="31" customFormat="1">
      <c r="A56" s="23">
        <f t="shared" si="27"/>
        <v>2025</v>
      </c>
      <c r="B56" s="23">
        <f t="shared" si="28"/>
        <v>1</v>
      </c>
      <c r="C56" s="24"/>
      <c r="D56" s="41">
        <v>118274560.64654262</v>
      </c>
      <c r="E56" s="24"/>
      <c r="F56" s="41">
        <v>21497801.440096799</v>
      </c>
      <c r="G56" s="41">
        <v>1251556.3913888</v>
      </c>
      <c r="H56" s="41">
        <v>6885693.9965864783</v>
      </c>
      <c r="I56" s="41">
        <v>38707.929630579893</v>
      </c>
      <c r="J56" s="41">
        <v>212959.60814184131</v>
      </c>
      <c r="K56" s="24"/>
      <c r="L56" s="41">
        <v>3005376.92984046</v>
      </c>
      <c r="M56" s="25"/>
      <c r="N56" s="41">
        <v>955121.03726701811</v>
      </c>
      <c r="O56" s="24"/>
      <c r="P56" s="41">
        <v>20849709.316680863</v>
      </c>
      <c r="Q56" s="25"/>
      <c r="R56" s="41">
        <v>18495096.336525694</v>
      </c>
      <c r="S56" s="25"/>
      <c r="T56" s="41">
        <v>70717603.844147146</v>
      </c>
      <c r="U56" s="24"/>
      <c r="V56" s="41">
        <v>120173.37118329501</v>
      </c>
      <c r="W56" s="25"/>
      <c r="X56" s="41">
        <v>301840.86146813794</v>
      </c>
      <c r="Y56" s="24"/>
      <c r="Z56" s="24">
        <f t="shared" si="22"/>
        <v>-6843029.6994952895</v>
      </c>
      <c r="AA56" s="24"/>
      <c r="AB56" s="24">
        <f t="shared" si="23"/>
        <v>-68406666.119076341</v>
      </c>
      <c r="AC56" s="12"/>
      <c r="AD56" s="24"/>
      <c r="AE56" s="24"/>
      <c r="AF56" s="24">
        <f>BB56/100*AF27</f>
        <v>7187621141.7036076</v>
      </c>
      <c r="AG56" s="26">
        <f t="shared" si="19"/>
        <v>7.1068037661209046E-3</v>
      </c>
      <c r="AH56" s="26"/>
      <c r="AI56" s="26">
        <f t="shared" si="24"/>
        <v>-9.5172887900519774E-3</v>
      </c>
      <c r="AT56" s="23"/>
      <c r="AU56" s="23"/>
      <c r="AV56" s="23">
        <v>12264186</v>
      </c>
      <c r="AW56" s="23"/>
      <c r="AX56" s="23">
        <f t="shared" si="25"/>
        <v>2.1088580618165301E-3</v>
      </c>
      <c r="AY56" s="43">
        <v>7654.3217654324098</v>
      </c>
      <c r="AZ56" s="26">
        <f t="shared" si="26"/>
        <v>4.9874279267131533E-3</v>
      </c>
      <c r="BA56" s="23">
        <f t="shared" si="20"/>
        <v>113.30019780456891</v>
      </c>
      <c r="BB56" s="23">
        <f t="shared" si="21"/>
        <v>125.06682512377442</v>
      </c>
      <c r="BC56" s="23"/>
      <c r="BD56" s="34">
        <f>T65/AF65</f>
        <v>1.1756155950039683E-2</v>
      </c>
    </row>
    <row r="57" spans="1:56" s="31" customFormat="1">
      <c r="A57" s="31">
        <f t="shared" si="27"/>
        <v>2025</v>
      </c>
      <c r="B57" s="31">
        <f t="shared" si="28"/>
        <v>2</v>
      </c>
      <c r="C57" s="32"/>
      <c r="D57" s="44">
        <v>118644639.68361992</v>
      </c>
      <c r="E57" s="32"/>
      <c r="F57" s="44">
        <v>21565067.685794432</v>
      </c>
      <c r="G57" s="44">
        <v>1356100.6676350699</v>
      </c>
      <c r="H57" s="44">
        <v>7460865.7589452006</v>
      </c>
      <c r="I57" s="44">
        <v>41941.257761910092</v>
      </c>
      <c r="J57" s="44">
        <v>230748.42553439157</v>
      </c>
      <c r="K57" s="32"/>
      <c r="L57" s="44">
        <v>2410130.5034519201</v>
      </c>
      <c r="M57" s="33"/>
      <c r="N57" s="44">
        <v>961156.18359488994</v>
      </c>
      <c r="O57" s="32"/>
      <c r="P57" s="44">
        <v>17794176.374908175</v>
      </c>
      <c r="Q57" s="33"/>
      <c r="R57" s="44">
        <v>22039935.1795935</v>
      </c>
      <c r="S57" s="33"/>
      <c r="T57" s="44">
        <v>84271602.397825658</v>
      </c>
      <c r="U57" s="32"/>
      <c r="V57" s="44">
        <v>119455.06485914301</v>
      </c>
      <c r="W57" s="33"/>
      <c r="X57" s="44">
        <v>300036.68307532783</v>
      </c>
      <c r="Y57" s="32"/>
      <c r="Z57" s="32">
        <f t="shared" si="22"/>
        <v>-2776964.1283885986</v>
      </c>
      <c r="AA57" s="32"/>
      <c r="AB57" s="32">
        <f t="shared" si="23"/>
        <v>-52167213.660702437</v>
      </c>
      <c r="AC57" s="12"/>
      <c r="AD57" s="32"/>
      <c r="AE57" s="32"/>
      <c r="AF57" s="32">
        <f>BB57/100*AF27</f>
        <v>7230040751.4295006</v>
      </c>
      <c r="AG57" s="34">
        <f t="shared" si="19"/>
        <v>5.9017592732828342E-3</v>
      </c>
      <c r="AH57" s="34"/>
      <c r="AI57" s="34">
        <f t="shared" si="24"/>
        <v>-7.21534158025155E-3</v>
      </c>
      <c r="AV57" s="31">
        <v>12270763</v>
      </c>
      <c r="AX57" s="31">
        <f t="shared" si="25"/>
        <v>5.362769286114871E-4</v>
      </c>
      <c r="AY57" s="46">
        <v>7695.3688811041502</v>
      </c>
      <c r="AZ57" s="34">
        <f t="shared" si="26"/>
        <v>5.3626065025268134E-3</v>
      </c>
      <c r="BA57" s="31">
        <f t="shared" si="20"/>
        <v>113.90778218205325</v>
      </c>
      <c r="BB57" s="31">
        <f t="shared" si="21"/>
        <v>125.80493941872869</v>
      </c>
      <c r="BD57" s="34">
        <f>T66/AF66</f>
        <v>9.949260433303915E-3</v>
      </c>
    </row>
    <row r="58" spans="1:56" s="23" customFormat="1">
      <c r="A58" s="31">
        <f t="shared" si="27"/>
        <v>2025</v>
      </c>
      <c r="B58" s="31">
        <f t="shared" si="28"/>
        <v>3</v>
      </c>
      <c r="C58" s="32"/>
      <c r="D58" s="44">
        <v>119407092.38574818</v>
      </c>
      <c r="E58" s="32"/>
      <c r="F58" s="44">
        <v>21703652.48973044</v>
      </c>
      <c r="G58" s="44">
        <v>1441530.67564496</v>
      </c>
      <c r="H58" s="44">
        <v>7930876.4570882414</v>
      </c>
      <c r="I58" s="44">
        <v>44583.422958099982</v>
      </c>
      <c r="J58" s="44">
        <v>245284.83887906419</v>
      </c>
      <c r="K58" s="32"/>
      <c r="L58" s="44">
        <v>2406468.6208708901</v>
      </c>
      <c r="M58" s="33"/>
      <c r="N58" s="44">
        <v>970433.44446020201</v>
      </c>
      <c r="O58" s="32"/>
      <c r="P58" s="44">
        <v>17826215.600833818</v>
      </c>
      <c r="Q58" s="33"/>
      <c r="R58" s="44">
        <v>18837365.833912529</v>
      </c>
      <c r="S58" s="33"/>
      <c r="T58" s="44">
        <v>72026300.93248491</v>
      </c>
      <c r="U58" s="32"/>
      <c r="V58" s="44">
        <v>123821.80253281799</v>
      </c>
      <c r="W58" s="33"/>
      <c r="X58" s="44">
        <v>311004.66914619418</v>
      </c>
      <c r="Y58" s="32"/>
      <c r="Z58" s="32">
        <f t="shared" si="22"/>
        <v>-6119366.918616185</v>
      </c>
      <c r="AA58" s="32"/>
      <c r="AB58" s="32">
        <f t="shared" si="23"/>
        <v>-65207007.054097086</v>
      </c>
      <c r="AC58" s="12"/>
      <c r="AD58" s="32"/>
      <c r="AE58" s="32"/>
      <c r="AF58" s="32">
        <f>BB58/100*AF27</f>
        <v>7270467777.1575346</v>
      </c>
      <c r="AG58" s="34">
        <f t="shared" si="19"/>
        <v>5.5915349744108866E-3</v>
      </c>
      <c r="AH58" s="34"/>
      <c r="AI58" s="34">
        <f t="shared" si="24"/>
        <v>-8.9687498869007367E-3</v>
      </c>
      <c r="AT58" s="31"/>
      <c r="AU58" s="31"/>
      <c r="AV58" s="31">
        <v>12243905</v>
      </c>
      <c r="AW58" s="31"/>
      <c r="AX58" s="31">
        <f t="shared" si="25"/>
        <v>-2.1887799479135893E-3</v>
      </c>
      <c r="AY58" s="46">
        <v>7755.3726093998903</v>
      </c>
      <c r="AZ58" s="34">
        <f t="shared" si="26"/>
        <v>7.7973816749809391E-3</v>
      </c>
      <c r="BA58" s="31">
        <f t="shared" si="20"/>
        <v>114.79596463547732</v>
      </c>
      <c r="BB58" s="31">
        <f t="shared" si="21"/>
        <v>126.50838213744217</v>
      </c>
      <c r="BC58" s="31"/>
      <c r="BD58" s="26">
        <f>T67/AF67</f>
        <v>1.1785294186516786E-2</v>
      </c>
    </row>
    <row r="59" spans="1:56" s="31" customFormat="1">
      <c r="A59" s="31">
        <f t="shared" si="27"/>
        <v>2025</v>
      </c>
      <c r="B59" s="31">
        <f t="shared" si="28"/>
        <v>4</v>
      </c>
      <c r="C59" s="32"/>
      <c r="D59" s="44">
        <v>119655987.18245557</v>
      </c>
      <c r="E59" s="32"/>
      <c r="F59" s="44">
        <v>21748892.06525572</v>
      </c>
      <c r="G59" s="44">
        <v>1541759.43739188</v>
      </c>
      <c r="H59" s="44">
        <v>8482305.5319541674</v>
      </c>
      <c r="I59" s="44">
        <v>47683.281568820123</v>
      </c>
      <c r="J59" s="44">
        <v>262339.34634909296</v>
      </c>
      <c r="K59" s="32"/>
      <c r="L59" s="44">
        <v>2394348.54246186</v>
      </c>
      <c r="M59" s="33"/>
      <c r="N59" s="44">
        <v>974667.18207518011</v>
      </c>
      <c r="O59" s="32"/>
      <c r="P59" s="44">
        <v>17786617.231555998</v>
      </c>
      <c r="Q59" s="33"/>
      <c r="R59" s="44">
        <v>22454430.396423079</v>
      </c>
      <c r="S59" s="33"/>
      <c r="T59" s="44">
        <v>85856460.784378633</v>
      </c>
      <c r="U59" s="32"/>
      <c r="V59" s="44">
        <v>125273.897696029</v>
      </c>
      <c r="W59" s="33"/>
      <c r="X59" s="44">
        <v>314651.9135455279</v>
      </c>
      <c r="Y59" s="32"/>
      <c r="Z59" s="32">
        <f t="shared" si="22"/>
        <v>-2538203.4956736527</v>
      </c>
      <c r="AA59" s="32"/>
      <c r="AB59" s="32">
        <f t="shared" si="23"/>
        <v>-51586143.629632935</v>
      </c>
      <c r="AC59" s="12"/>
      <c r="AD59" s="32"/>
      <c r="AE59" s="32"/>
      <c r="AF59" s="32">
        <f>BB59/100*AF27</f>
        <v>7344435373.5701904</v>
      </c>
      <c r="AG59" s="34">
        <f t="shared" si="19"/>
        <v>1.0173705280016279E-2</v>
      </c>
      <c r="AH59" s="34">
        <f>(AF59-AF55)/AF55</f>
        <v>2.9079119324584169E-2</v>
      </c>
      <c r="AI59" s="34">
        <f t="shared" si="24"/>
        <v>-7.0238406365820448E-3</v>
      </c>
      <c r="AV59" s="31">
        <v>12300685</v>
      </c>
      <c r="AX59" s="31">
        <f t="shared" si="25"/>
        <v>4.6374093885896694E-3</v>
      </c>
      <c r="AY59" s="46">
        <v>7798.1104540318502</v>
      </c>
      <c r="AZ59" s="34">
        <f t="shared" si="26"/>
        <v>5.5107403324708773E-3</v>
      </c>
      <c r="BA59" s="31">
        <f t="shared" si="20"/>
        <v>115.42857538779893</v>
      </c>
      <c r="BB59" s="31">
        <f t="shared" si="21"/>
        <v>127.79544113276019</v>
      </c>
      <c r="BD59" s="34">
        <f>T68/AF68</f>
        <v>9.985277787745224E-3</v>
      </c>
    </row>
    <row r="60" spans="1:56" s="31" customFormat="1">
      <c r="A60" s="23">
        <f t="shared" si="27"/>
        <v>2026</v>
      </c>
      <c r="B60" s="23">
        <f t="shared" si="28"/>
        <v>1</v>
      </c>
      <c r="C60" s="24"/>
      <c r="D60" s="41">
        <v>119783674.80451688</v>
      </c>
      <c r="E60" s="24"/>
      <c r="F60" s="41">
        <v>21772100.802032478</v>
      </c>
      <c r="G60" s="41">
        <v>1625540.9237929201</v>
      </c>
      <c r="H60" s="41">
        <v>8943246.550597826</v>
      </c>
      <c r="I60" s="41">
        <v>50274.461560599972</v>
      </c>
      <c r="J60" s="41">
        <v>276595.25414216885</v>
      </c>
      <c r="K60" s="24"/>
      <c r="L60" s="41">
        <v>2901286.54730639</v>
      </c>
      <c r="M60" s="25"/>
      <c r="N60" s="41">
        <v>977340.54906800017</v>
      </c>
      <c r="O60" s="24"/>
      <c r="P60" s="41">
        <v>20431829.024999864</v>
      </c>
      <c r="Q60" s="25"/>
      <c r="R60" s="41">
        <v>19190522.719765358</v>
      </c>
      <c r="S60" s="25"/>
      <c r="T60" s="41">
        <v>73376626.894250855</v>
      </c>
      <c r="U60" s="24"/>
      <c r="V60" s="41">
        <v>121856.14341263501</v>
      </c>
      <c r="W60" s="25"/>
      <c r="X60" s="41">
        <v>306067.50015154411</v>
      </c>
      <c r="Y60" s="24"/>
      <c r="Z60" s="24">
        <f t="shared" si="22"/>
        <v>-6338349.0352288764</v>
      </c>
      <c r="AA60" s="24"/>
      <c r="AB60" s="24">
        <f t="shared" si="23"/>
        <v>-66838876.935265891</v>
      </c>
      <c r="AC60" s="12"/>
      <c r="AD60" s="24"/>
      <c r="AE60" s="24"/>
      <c r="AF60" s="24">
        <f>BB60/100*AF27</f>
        <v>7405306167.092514</v>
      </c>
      <c r="AG60" s="26">
        <f t="shared" si="19"/>
        <v>8.2880154057007951E-3</v>
      </c>
      <c r="AH60" s="26"/>
      <c r="AI60" s="26">
        <f t="shared" si="24"/>
        <v>-9.0258087143354811E-3</v>
      </c>
      <c r="AT60" s="23"/>
      <c r="AU60" s="23"/>
      <c r="AV60" s="23">
        <v>12365079</v>
      </c>
      <c r="AW60" s="23"/>
      <c r="AX60" s="23">
        <f t="shared" si="25"/>
        <v>5.2349930105518513E-3</v>
      </c>
      <c r="AY60" s="43">
        <v>7821.79427524932</v>
      </c>
      <c r="AZ60" s="26">
        <f t="shared" si="26"/>
        <v>3.0371230770685721E-3</v>
      </c>
      <c r="BA60" s="23">
        <f t="shared" ref="BA60:BA91" si="29">BA59*((1+AZ60))</f>
        <v>115.77914617786236</v>
      </c>
      <c r="BB60" s="23">
        <f t="shared" si="21"/>
        <v>128.85461171764683</v>
      </c>
      <c r="BC60" s="23"/>
      <c r="BD60" s="34">
        <f>T69/AF69</f>
        <v>1.1853272488176612E-2</v>
      </c>
    </row>
    <row r="61" spans="1:56" s="31" customFormat="1">
      <c r="A61" s="31">
        <f t="shared" si="27"/>
        <v>2026</v>
      </c>
      <c r="B61" s="31">
        <f t="shared" si="28"/>
        <v>2</v>
      </c>
      <c r="C61" s="32"/>
      <c r="D61" s="44">
        <v>120305957.80635075</v>
      </c>
      <c r="E61" s="32"/>
      <c r="F61" s="44">
        <v>21867031.919997197</v>
      </c>
      <c r="G61" s="44">
        <v>1723685.5813294</v>
      </c>
      <c r="H61" s="44">
        <v>9483209.4990080632</v>
      </c>
      <c r="I61" s="44">
        <v>53309.863340080017</v>
      </c>
      <c r="J61" s="44">
        <v>293295.13914455444</v>
      </c>
      <c r="K61" s="32"/>
      <c r="L61" s="44">
        <v>2337498.9751041899</v>
      </c>
      <c r="M61" s="33"/>
      <c r="N61" s="44">
        <v>984656.35567632318</v>
      </c>
      <c r="O61" s="32"/>
      <c r="P61" s="44">
        <v>17546582.042156368</v>
      </c>
      <c r="Q61" s="33"/>
      <c r="R61" s="44">
        <v>22896296.23135183</v>
      </c>
      <c r="S61" s="33"/>
      <c r="T61" s="44">
        <v>87545973.101491809</v>
      </c>
      <c r="U61" s="32"/>
      <c r="V61" s="44">
        <v>120647.598798529</v>
      </c>
      <c r="W61" s="33"/>
      <c r="X61" s="44">
        <v>303031.98451399041</v>
      </c>
      <c r="Y61" s="32"/>
      <c r="Z61" s="32">
        <f t="shared" si="22"/>
        <v>-2172243.4206273519</v>
      </c>
      <c r="AA61" s="32"/>
      <c r="AB61" s="32">
        <f t="shared" si="23"/>
        <v>-50306566.747015312</v>
      </c>
      <c r="AC61" s="12"/>
      <c r="AD61" s="32"/>
      <c r="AE61" s="32"/>
      <c r="AF61" s="32">
        <f>BB61/100*AF27</f>
        <v>7471152776.3893785</v>
      </c>
      <c r="AG61" s="34">
        <f t="shared" si="19"/>
        <v>8.8918145733760164E-3</v>
      </c>
      <c r="AH61" s="34"/>
      <c r="AI61" s="34">
        <f t="shared" si="24"/>
        <v>-6.7334410435289233E-3</v>
      </c>
      <c r="AV61" s="31">
        <v>12427409</v>
      </c>
      <c r="AX61" s="31">
        <f t="shared" si="25"/>
        <v>5.0408088779699666E-3</v>
      </c>
      <c r="AY61" s="46">
        <v>7851.7649729923396</v>
      </c>
      <c r="AZ61" s="34">
        <f t="shared" si="26"/>
        <v>3.8316908740308577E-3</v>
      </c>
      <c r="BA61" s="31">
        <f t="shared" si="29"/>
        <v>116.22277607567516</v>
      </c>
      <c r="BB61" s="31">
        <f t="shared" si="21"/>
        <v>130.00036303196453</v>
      </c>
      <c r="BD61" s="34">
        <f>T70/AF70</f>
        <v>1.0019842559683445E-2</v>
      </c>
    </row>
    <row r="62" spans="1:56" s="23" customFormat="1">
      <c r="A62" s="31">
        <f t="shared" si="27"/>
        <v>2026</v>
      </c>
      <c r="B62" s="31">
        <f t="shared" si="28"/>
        <v>3</v>
      </c>
      <c r="C62" s="32"/>
      <c r="D62" s="44">
        <v>120851975.92182139</v>
      </c>
      <c r="E62" s="32"/>
      <c r="F62" s="44">
        <v>21966277.175823279</v>
      </c>
      <c r="G62" s="44">
        <v>1836895.2967998199</v>
      </c>
      <c r="H62" s="44">
        <v>10106055.951260148</v>
      </c>
      <c r="I62" s="44">
        <v>56811.194746389985</v>
      </c>
      <c r="J62" s="44">
        <v>312558.43148229353</v>
      </c>
      <c r="K62" s="32"/>
      <c r="L62" s="44">
        <v>2310235.3316274099</v>
      </c>
      <c r="M62" s="33"/>
      <c r="N62" s="44">
        <v>993275.34918070957</v>
      </c>
      <c r="O62" s="32"/>
      <c r="P62" s="44">
        <v>17452530.025796369</v>
      </c>
      <c r="Q62" s="33"/>
      <c r="R62" s="44">
        <v>19437203.63453722</v>
      </c>
      <c r="S62" s="33"/>
      <c r="T62" s="44">
        <v>74319832.752135321</v>
      </c>
      <c r="U62" s="32"/>
      <c r="V62" s="44">
        <v>124999.77999683</v>
      </c>
      <c r="W62" s="33"/>
      <c r="X62" s="44">
        <v>313963.40891546564</v>
      </c>
      <c r="Y62" s="32"/>
      <c r="Z62" s="32">
        <f t="shared" si="22"/>
        <v>-5707584.4420973472</v>
      </c>
      <c r="AA62" s="32"/>
      <c r="AB62" s="32">
        <f t="shared" si="23"/>
        <v>-63984673.195482433</v>
      </c>
      <c r="AC62" s="12"/>
      <c r="AD62" s="32"/>
      <c r="AE62" s="32"/>
      <c r="AF62" s="32">
        <f>BB62/100*AF27</f>
        <v>7512181532.8652525</v>
      </c>
      <c r="AG62" s="34">
        <f t="shared" si="19"/>
        <v>5.4916232747287122E-3</v>
      </c>
      <c r="AH62" s="34"/>
      <c r="AI62" s="34">
        <f t="shared" si="24"/>
        <v>-8.5174556705737339E-3</v>
      </c>
      <c r="AT62" s="31"/>
      <c r="AU62" s="31"/>
      <c r="AV62" s="31">
        <v>12464350</v>
      </c>
      <c r="AW62" s="31"/>
      <c r="AX62" s="31">
        <f t="shared" si="25"/>
        <v>2.9725423859470628E-3</v>
      </c>
      <c r="AY62" s="46">
        <v>7871.48558372772</v>
      </c>
      <c r="AZ62" s="34">
        <f t="shared" si="26"/>
        <v>2.5116150067167418E-3</v>
      </c>
      <c r="BA62" s="31">
        <f t="shared" si="29"/>
        <v>116.5146829441891</v>
      </c>
      <c r="BB62" s="31">
        <f t="shared" si="21"/>
        <v>130.71427605131402</v>
      </c>
      <c r="BC62" s="31"/>
      <c r="BD62" s="26">
        <f>T71/AF71</f>
        <v>1.1875127068041138E-2</v>
      </c>
    </row>
    <row r="63" spans="1:56" s="31" customFormat="1">
      <c r="A63" s="31">
        <f t="shared" si="27"/>
        <v>2026</v>
      </c>
      <c r="B63" s="31">
        <f t="shared" si="28"/>
        <v>4</v>
      </c>
      <c r="C63" s="32"/>
      <c r="D63" s="44">
        <v>121294542.13268052</v>
      </c>
      <c r="E63" s="32"/>
      <c r="F63" s="44">
        <v>22046718.823402748</v>
      </c>
      <c r="G63" s="44">
        <v>1935573.55987935</v>
      </c>
      <c r="H63" s="44">
        <v>10648954.63992916</v>
      </c>
      <c r="I63" s="44">
        <v>59863.099790079985</v>
      </c>
      <c r="J63" s="44">
        <v>329349.11257511214</v>
      </c>
      <c r="K63" s="32"/>
      <c r="L63" s="44">
        <v>2337810.6641869298</v>
      </c>
      <c r="M63" s="33"/>
      <c r="N63" s="44">
        <v>999137.96702732518</v>
      </c>
      <c r="O63" s="32"/>
      <c r="P63" s="44">
        <v>17627872.951175503</v>
      </c>
      <c r="Q63" s="33"/>
      <c r="R63" s="44">
        <v>23105479.432914838</v>
      </c>
      <c r="S63" s="33"/>
      <c r="T63" s="44">
        <v>88345803.202931657</v>
      </c>
      <c r="U63" s="32"/>
      <c r="V63" s="44">
        <v>130097.594715514</v>
      </c>
      <c r="W63" s="33"/>
      <c r="X63" s="44">
        <v>326767.64974803396</v>
      </c>
      <c r="Y63" s="32"/>
      <c r="Z63" s="32">
        <f t="shared" si="22"/>
        <v>-2148090.4269866496</v>
      </c>
      <c r="AA63" s="32"/>
      <c r="AB63" s="32">
        <f t="shared" si="23"/>
        <v>-50576611.880924359</v>
      </c>
      <c r="AC63" s="12"/>
      <c r="AD63" s="32"/>
      <c r="AE63" s="32"/>
      <c r="AF63" s="32">
        <f>BB63/100*AF27</f>
        <v>7556893231.789772</v>
      </c>
      <c r="AG63" s="34">
        <f t="shared" si="19"/>
        <v>5.9518927662902026E-3</v>
      </c>
      <c r="AH63" s="34">
        <f>(AF63-AF59)/AF59</f>
        <v>2.8927732005667318E-2</v>
      </c>
      <c r="AI63" s="34">
        <f t="shared" si="24"/>
        <v>-6.6927784116576454E-3</v>
      </c>
      <c r="AV63" s="31">
        <v>12450555</v>
      </c>
      <c r="AX63" s="31">
        <f t="shared" si="25"/>
        <v>-1.106756469450874E-3</v>
      </c>
      <c r="AY63" s="46">
        <v>7927.1092012259696</v>
      </c>
      <c r="AZ63" s="34">
        <f t="shared" si="26"/>
        <v>7.0664700972377014E-3</v>
      </c>
      <c r="BA63" s="31">
        <f t="shared" si="29"/>
        <v>117.33803046710334</v>
      </c>
      <c r="BB63" s="31">
        <f t="shared" si="21"/>
        <v>131.49227340539471</v>
      </c>
      <c r="BD63" s="34">
        <f>T72/AF72</f>
        <v>1.0099314660256683E-2</v>
      </c>
    </row>
    <row r="64" spans="1:56" s="31" customFormat="1">
      <c r="A64" s="23">
        <f t="shared" si="27"/>
        <v>2027</v>
      </c>
      <c r="B64" s="23">
        <f t="shared" si="28"/>
        <v>1</v>
      </c>
      <c r="C64" s="24"/>
      <c r="D64" s="41">
        <v>122341830.16331454</v>
      </c>
      <c r="E64" s="24"/>
      <c r="F64" s="41">
        <v>22237075.819954552</v>
      </c>
      <c r="G64" s="41">
        <v>2001518.4154151501</v>
      </c>
      <c r="H64" s="41">
        <v>11011763.77820918</v>
      </c>
      <c r="I64" s="41">
        <v>61902.631404589862</v>
      </c>
      <c r="J64" s="41">
        <v>340570.01375903352</v>
      </c>
      <c r="K64" s="24"/>
      <c r="L64" s="41">
        <v>2836453.5578284399</v>
      </c>
      <c r="M64" s="25"/>
      <c r="N64" s="41">
        <v>1011247.1222508103</v>
      </c>
      <c r="O64" s="24"/>
      <c r="P64" s="41">
        <v>20281954.295991104</v>
      </c>
      <c r="Q64" s="25"/>
      <c r="R64" s="41">
        <v>19642830.509092256</v>
      </c>
      <c r="S64" s="25"/>
      <c r="T64" s="41">
        <v>75106064.929027274</v>
      </c>
      <c r="U64" s="24"/>
      <c r="V64" s="41">
        <v>128062.97473592</v>
      </c>
      <c r="W64" s="25"/>
      <c r="X64" s="41">
        <v>321657.27095651085</v>
      </c>
      <c r="Y64" s="24"/>
      <c r="Z64" s="24">
        <f t="shared" si="22"/>
        <v>-6313883.0162056256</v>
      </c>
      <c r="AA64" s="24"/>
      <c r="AB64" s="24">
        <f t="shared" si="23"/>
        <v>-67517719.53027837</v>
      </c>
      <c r="AC64" s="12"/>
      <c r="AD64" s="24"/>
      <c r="AE64" s="24"/>
      <c r="AF64" s="24">
        <f>BB64/100*AF27</f>
        <v>7591943491.6670895</v>
      </c>
      <c r="AG64" s="26">
        <f t="shared" si="19"/>
        <v>4.6381838147283357E-3</v>
      </c>
      <c r="AH64" s="26"/>
      <c r="AI64" s="26">
        <f t="shared" si="24"/>
        <v>-8.8933379976267948E-3</v>
      </c>
      <c r="AT64" s="23"/>
      <c r="AU64" s="23"/>
      <c r="AV64" s="23">
        <v>12462634</v>
      </c>
      <c r="AW64" s="23"/>
      <c r="AX64" s="23">
        <f t="shared" si="25"/>
        <v>9.7015755522544974E-4</v>
      </c>
      <c r="AY64" s="43">
        <v>7956.1578641582</v>
      </c>
      <c r="AZ64" s="26">
        <f t="shared" si="26"/>
        <v>3.6644711451354639E-3</v>
      </c>
      <c r="BA64" s="23">
        <f t="shared" si="29"/>
        <v>117.76801229397707</v>
      </c>
      <c r="BB64" s="23">
        <f t="shared" si="21"/>
        <v>132.10215873966544</v>
      </c>
      <c r="BC64" s="23"/>
      <c r="BD64" s="34">
        <f>T73/AF73</f>
        <v>1.1981637088876843E-2</v>
      </c>
    </row>
    <row r="65" spans="1:56" s="31" customFormat="1">
      <c r="A65" s="31">
        <f t="shared" si="27"/>
        <v>2027</v>
      </c>
      <c r="B65" s="31">
        <f t="shared" si="28"/>
        <v>2</v>
      </c>
      <c r="C65" s="32"/>
      <c r="D65" s="44">
        <v>123168121.19529696</v>
      </c>
      <c r="E65" s="32"/>
      <c r="F65" s="44">
        <v>22387263.996010229</v>
      </c>
      <c r="G65" s="44">
        <v>2062087.4309123701</v>
      </c>
      <c r="H65" s="44">
        <v>11344996.63072617</v>
      </c>
      <c r="I65" s="44">
        <v>63775.899925119942</v>
      </c>
      <c r="J65" s="44">
        <v>350876.18445542158</v>
      </c>
      <c r="K65" s="32"/>
      <c r="L65" s="44">
        <v>2274865.5959880399</v>
      </c>
      <c r="M65" s="33"/>
      <c r="N65" s="44">
        <v>1020272.7180716842</v>
      </c>
      <c r="O65" s="32"/>
      <c r="P65" s="44">
        <v>17417527.857549574</v>
      </c>
      <c r="Q65" s="33"/>
      <c r="R65" s="44">
        <v>23504485.586654577</v>
      </c>
      <c r="S65" s="33"/>
      <c r="T65" s="44">
        <v>89871437.814297199</v>
      </c>
      <c r="U65" s="32"/>
      <c r="V65" s="44">
        <v>132382.553718321</v>
      </c>
      <c r="W65" s="33"/>
      <c r="X65" s="44">
        <v>332506.80799112492</v>
      </c>
      <c r="Y65" s="32"/>
      <c r="Z65" s="32">
        <f t="shared" si="22"/>
        <v>-2045534.1696970537</v>
      </c>
      <c r="AA65" s="32"/>
      <c r="AB65" s="32">
        <f t="shared" si="23"/>
        <v>-50714211.238549337</v>
      </c>
      <c r="AC65" s="12"/>
      <c r="AD65" s="32"/>
      <c r="AE65" s="32"/>
      <c r="AF65" s="32">
        <f>BB65/100*AF27</f>
        <v>7644627903.561779</v>
      </c>
      <c r="AG65" s="34">
        <f t="shared" si="19"/>
        <v>6.9395158107427857E-3</v>
      </c>
      <c r="AH65" s="34"/>
      <c r="AI65" s="34">
        <f t="shared" si="24"/>
        <v>-6.6339672614962215E-3</v>
      </c>
      <c r="AV65" s="31">
        <v>12482252</v>
      </c>
      <c r="AX65" s="31">
        <f t="shared" si="25"/>
        <v>1.5741455618451124E-3</v>
      </c>
      <c r="AY65" s="46">
        <v>7998.7785057642604</v>
      </c>
      <c r="AZ65" s="34">
        <f t="shared" si="26"/>
        <v>5.3569376492719816E-3</v>
      </c>
      <c r="BA65" s="31">
        <f t="shared" si="29"/>
        <v>118.39888819291458</v>
      </c>
      <c r="BB65" s="31">
        <f t="shared" si="21"/>
        <v>133.01888375887262</v>
      </c>
      <c r="BD65" s="34">
        <f>T74/AF74</f>
        <v>1.0132067417768828E-2</v>
      </c>
    </row>
    <row r="66" spans="1:56" s="23" customFormat="1">
      <c r="A66" s="31">
        <f t="shared" si="27"/>
        <v>2027</v>
      </c>
      <c r="B66" s="31">
        <f t="shared" si="28"/>
        <v>3</v>
      </c>
      <c r="C66" s="32"/>
      <c r="D66" s="44">
        <v>123514528.96006098</v>
      </c>
      <c r="E66" s="32"/>
      <c r="F66" s="44">
        <v>22450227.707762748</v>
      </c>
      <c r="G66" s="44">
        <v>2138877.5359119498</v>
      </c>
      <c r="H66" s="44">
        <v>11767473.131689996</v>
      </c>
      <c r="I66" s="44">
        <v>66150.85162615031</v>
      </c>
      <c r="J66" s="44">
        <v>363942.46799045365</v>
      </c>
      <c r="K66" s="32"/>
      <c r="L66" s="44">
        <v>2312716.5051565599</v>
      </c>
      <c r="M66" s="33"/>
      <c r="N66" s="44">
        <v>1025313.9340102486</v>
      </c>
      <c r="O66" s="32"/>
      <c r="P66" s="44">
        <v>17641671.68785549</v>
      </c>
      <c r="Q66" s="33"/>
      <c r="R66" s="44">
        <v>20056128.627575386</v>
      </c>
      <c r="S66" s="33"/>
      <c r="T66" s="44">
        <v>76686346.106298059</v>
      </c>
      <c r="U66" s="32"/>
      <c r="V66" s="44">
        <v>129461.680753876</v>
      </c>
      <c r="W66" s="33"/>
      <c r="X66" s="44">
        <v>325170.41721548175</v>
      </c>
      <c r="Y66" s="32"/>
      <c r="Z66" s="32">
        <f t="shared" si="22"/>
        <v>-5602667.8386002928</v>
      </c>
      <c r="AA66" s="32"/>
      <c r="AB66" s="32">
        <f t="shared" si="23"/>
        <v>-64469854.541618414</v>
      </c>
      <c r="AC66" s="12"/>
      <c r="AD66" s="32"/>
      <c r="AE66" s="32"/>
      <c r="AF66" s="32">
        <f>BB66/100*AF27</f>
        <v>7707743366.491848</v>
      </c>
      <c r="AG66" s="34">
        <f t="shared" si="19"/>
        <v>8.2561850918423732E-3</v>
      </c>
      <c r="AH66" s="34"/>
      <c r="AI66" s="34">
        <f t="shared" si="24"/>
        <v>-8.3642969772307878E-3</v>
      </c>
      <c r="AT66" s="31"/>
      <c r="AU66" s="31"/>
      <c r="AV66" s="31">
        <v>12564747</v>
      </c>
      <c r="AW66" s="31"/>
      <c r="AX66" s="31">
        <f t="shared" si="25"/>
        <v>6.6089836994157785E-3</v>
      </c>
      <c r="AY66" s="46">
        <v>8011.8675992511698</v>
      </c>
      <c r="AZ66" s="34">
        <f t="shared" si="26"/>
        <v>1.6363865404545016E-3</v>
      </c>
      <c r="BA66" s="31">
        <f t="shared" si="29"/>
        <v>118.59263453995824</v>
      </c>
      <c r="BB66" s="31">
        <f t="shared" si="21"/>
        <v>134.11711228389612</v>
      </c>
      <c r="BC66" s="31"/>
      <c r="BD66" s="26">
        <f>T75/AF75</f>
        <v>1.1993078829454159E-2</v>
      </c>
    </row>
    <row r="67" spans="1:56" s="31" customFormat="1">
      <c r="A67" s="31">
        <f t="shared" si="27"/>
        <v>2027</v>
      </c>
      <c r="B67" s="31">
        <f t="shared" si="28"/>
        <v>4</v>
      </c>
      <c r="C67" s="32"/>
      <c r="D67" s="44">
        <v>123784300.59362198</v>
      </c>
      <c r="E67" s="32"/>
      <c r="F67" s="44">
        <v>22499261.895509988</v>
      </c>
      <c r="G67" s="44">
        <v>2225215.79579941</v>
      </c>
      <c r="H67" s="44">
        <v>12242480.763685798</v>
      </c>
      <c r="I67" s="44">
        <v>68821.107086580247</v>
      </c>
      <c r="J67" s="44">
        <v>378633.42568100715</v>
      </c>
      <c r="K67" s="32"/>
      <c r="L67" s="44">
        <v>2289000.3078066399</v>
      </c>
      <c r="M67" s="33"/>
      <c r="N67" s="44">
        <v>1030134.3643310219</v>
      </c>
      <c r="O67" s="32"/>
      <c r="P67" s="44">
        <v>17545128.812432714</v>
      </c>
      <c r="Q67" s="33"/>
      <c r="R67" s="44">
        <v>23992260.007593043</v>
      </c>
      <c r="S67" s="33"/>
      <c r="T67" s="44">
        <v>91736485.588993698</v>
      </c>
      <c r="U67" s="32"/>
      <c r="V67" s="44">
        <v>130195.482894512</v>
      </c>
      <c r="W67" s="33"/>
      <c r="X67" s="44">
        <v>327013.51663173176</v>
      </c>
      <c r="Y67" s="32"/>
      <c r="Z67" s="32">
        <f t="shared" si="22"/>
        <v>-1695941.0771600939</v>
      </c>
      <c r="AA67" s="32"/>
      <c r="AB67" s="32">
        <f t="shared" si="23"/>
        <v>-49592943.817060992</v>
      </c>
      <c r="AC67" s="12"/>
      <c r="AD67" s="32"/>
      <c r="AE67" s="32"/>
      <c r="AF67" s="32">
        <f>BB67/100*AF27</f>
        <v>7783979265.7824993</v>
      </c>
      <c r="AG67" s="34">
        <f t="shared" si="19"/>
        <v>9.8908196168121538E-3</v>
      </c>
      <c r="AH67" s="34">
        <f>(AF67-AF63)/AF63</f>
        <v>3.0050184252628946E-2</v>
      </c>
      <c r="AI67" s="34">
        <f t="shared" si="24"/>
        <v>-6.3711556934723627E-3</v>
      </c>
      <c r="AV67" s="31">
        <v>12599936</v>
      </c>
      <c r="AX67" s="31">
        <f t="shared" si="25"/>
        <v>2.8006134942470391E-3</v>
      </c>
      <c r="AY67" s="46">
        <v>8068.5147451952198</v>
      </c>
      <c r="AZ67" s="34">
        <f t="shared" si="26"/>
        <v>7.0704046518872184E-3</v>
      </c>
      <c r="BA67" s="31">
        <f t="shared" si="29"/>
        <v>119.43113245488912</v>
      </c>
      <c r="BB67" s="31">
        <f t="shared" si="21"/>
        <v>135.44364044902389</v>
      </c>
      <c r="BD67" s="34">
        <f>T76/AF76</f>
        <v>1.0099640119090607E-2</v>
      </c>
    </row>
    <row r="68" spans="1:56" s="31" customFormat="1">
      <c r="A68" s="23">
        <f t="shared" si="27"/>
        <v>2028</v>
      </c>
      <c r="B68" s="23">
        <f t="shared" si="28"/>
        <v>1</v>
      </c>
      <c r="C68" s="24"/>
      <c r="D68" s="41">
        <v>123745266.70863074</v>
      </c>
      <c r="E68" s="24"/>
      <c r="F68" s="41">
        <v>22492167.02485995</v>
      </c>
      <c r="G68" s="41">
        <v>2298774.9494534498</v>
      </c>
      <c r="H68" s="41">
        <v>12647181.523631226</v>
      </c>
      <c r="I68" s="41">
        <v>71096.132457320113</v>
      </c>
      <c r="J68" s="41">
        <v>391149.9440298148</v>
      </c>
      <c r="K68" s="24"/>
      <c r="L68" s="41">
        <v>2777131.5858819499</v>
      </c>
      <c r="M68" s="25"/>
      <c r="N68" s="41">
        <v>1031961.9882831797</v>
      </c>
      <c r="O68" s="24"/>
      <c r="P68" s="41">
        <v>20088099.382592496</v>
      </c>
      <c r="Q68" s="25"/>
      <c r="R68" s="41">
        <v>20392831.991223596</v>
      </c>
      <c r="S68" s="25"/>
      <c r="T68" s="41">
        <v>77973760.599859923</v>
      </c>
      <c r="U68" s="24"/>
      <c r="V68" s="41">
        <v>135817.35689615001</v>
      </c>
      <c r="W68" s="25"/>
      <c r="X68" s="41">
        <v>341134.04329259682</v>
      </c>
      <c r="Y68" s="24"/>
      <c r="Z68" s="24">
        <f t="shared" si="22"/>
        <v>-5772611.2509053331</v>
      </c>
      <c r="AA68" s="24"/>
      <c r="AB68" s="24">
        <f t="shared" si="23"/>
        <v>-65859605.491363317</v>
      </c>
      <c r="AC68" s="12"/>
      <c r="AD68" s="24"/>
      <c r="AE68" s="24"/>
      <c r="AF68" s="24">
        <f>BB68/100*AF27</f>
        <v>7808872447.750618</v>
      </c>
      <c r="AG68" s="26">
        <f t="shared" si="19"/>
        <v>3.1980020909801632E-3</v>
      </c>
      <c r="AH68" s="26"/>
      <c r="AI68" s="26">
        <f t="shared" si="24"/>
        <v>-8.4339456089252019E-3</v>
      </c>
      <c r="AT68" s="23"/>
      <c r="AU68" s="23"/>
      <c r="AV68" s="23">
        <v>12585676</v>
      </c>
      <c r="AW68" s="23"/>
      <c r="AX68" s="23">
        <f t="shared" si="25"/>
        <v>-1.1317517803265034E-3</v>
      </c>
      <c r="AY68" s="43">
        <v>8103.4890103357602</v>
      </c>
      <c r="AZ68" s="26">
        <f t="shared" si="26"/>
        <v>4.334659630059857E-3</v>
      </c>
      <c r="BA68" s="23">
        <f t="shared" si="29"/>
        <v>119.94882576331368</v>
      </c>
      <c r="BB68" s="23">
        <f t="shared" si="21"/>
        <v>135.87678949438981</v>
      </c>
      <c r="BC68" s="23"/>
      <c r="BD68" s="34">
        <f>T77/AF77</f>
        <v>1.1968308756296259E-2</v>
      </c>
    </row>
    <row r="69" spans="1:56" s="31" customFormat="1">
      <c r="A69" s="31">
        <f t="shared" si="27"/>
        <v>2028</v>
      </c>
      <c r="B69" s="31">
        <f t="shared" si="28"/>
        <v>2</v>
      </c>
      <c r="C69" s="32"/>
      <c r="D69" s="44">
        <v>124364779.84007917</v>
      </c>
      <c r="E69" s="32"/>
      <c r="F69" s="44">
        <v>22604770.869817037</v>
      </c>
      <c r="G69" s="44">
        <v>2354725.7963384599</v>
      </c>
      <c r="H69" s="44">
        <v>12955006.575023865</v>
      </c>
      <c r="I69" s="44">
        <v>72826.571020780131</v>
      </c>
      <c r="J69" s="44">
        <v>400670.30644405371</v>
      </c>
      <c r="K69" s="32"/>
      <c r="L69" s="44">
        <v>2227415.6040529301</v>
      </c>
      <c r="M69" s="33"/>
      <c r="N69" s="44">
        <v>1039610.5504172221</v>
      </c>
      <c r="O69" s="32"/>
      <c r="P69" s="44">
        <v>17277700.671812713</v>
      </c>
      <c r="Q69" s="33"/>
      <c r="R69" s="44">
        <v>24446834.447859198</v>
      </c>
      <c r="S69" s="33"/>
      <c r="T69" s="44">
        <v>93474590.360090867</v>
      </c>
      <c r="U69" s="32"/>
      <c r="V69" s="44">
        <v>128900.195278574</v>
      </c>
      <c r="W69" s="33"/>
      <c r="X69" s="44">
        <v>323760.12758227752</v>
      </c>
      <c r="Y69" s="32"/>
      <c r="Z69" s="32">
        <f t="shared" si="22"/>
        <v>-1296062.3811494187</v>
      </c>
      <c r="AA69" s="32"/>
      <c r="AB69" s="32">
        <f t="shared" si="23"/>
        <v>-48167890.15180102</v>
      </c>
      <c r="AC69" s="12"/>
      <c r="AD69" s="32"/>
      <c r="AE69" s="32"/>
      <c r="AF69" s="32">
        <f>BB69/100*AF27</f>
        <v>7885973300.0595226</v>
      </c>
      <c r="AG69" s="34">
        <f t="shared" si="19"/>
        <v>9.8734936221315673E-3</v>
      </c>
      <c r="AH69" s="34"/>
      <c r="AI69" s="34">
        <f t="shared" si="24"/>
        <v>-6.1080463145161109E-3</v>
      </c>
      <c r="AV69" s="31">
        <v>12647652</v>
      </c>
      <c r="AX69" s="31">
        <f t="shared" si="25"/>
        <v>4.9243282601586121E-3</v>
      </c>
      <c r="AY69" s="46">
        <v>8143.397992528</v>
      </c>
      <c r="AZ69" s="34">
        <f t="shared" si="26"/>
        <v>4.9249134713870895E-3</v>
      </c>
      <c r="BA69" s="31">
        <f t="shared" si="29"/>
        <v>120.53956335119248</v>
      </c>
      <c r="BB69" s="31">
        <f t="shared" si="21"/>
        <v>137.21836810885839</v>
      </c>
      <c r="BD69" s="34">
        <f>T78/AF78</f>
        <v>1.0105853651299603E-2</v>
      </c>
    </row>
    <row r="70" spans="1:56" s="23" customFormat="1">
      <c r="A70" s="31">
        <f t="shared" si="27"/>
        <v>2028</v>
      </c>
      <c r="B70" s="31">
        <f t="shared" si="28"/>
        <v>3</v>
      </c>
      <c r="C70" s="32"/>
      <c r="D70" s="44">
        <v>124937902.52885471</v>
      </c>
      <c r="E70" s="32"/>
      <c r="F70" s="44">
        <v>22708942.70268422</v>
      </c>
      <c r="G70" s="44">
        <v>2430481.0975755798</v>
      </c>
      <c r="H70" s="44">
        <v>13371789.891003106</v>
      </c>
      <c r="I70" s="44">
        <v>75169.518481720239</v>
      </c>
      <c r="J70" s="44">
        <v>413560.51209288661</v>
      </c>
      <c r="K70" s="32"/>
      <c r="L70" s="44">
        <v>2215649.9776714998</v>
      </c>
      <c r="M70" s="33"/>
      <c r="N70" s="44">
        <v>1046967.6644427814</v>
      </c>
      <c r="O70" s="32"/>
      <c r="P70" s="44">
        <v>17257125.451257091</v>
      </c>
      <c r="Q70" s="33"/>
      <c r="R70" s="44">
        <v>20916632.791502841</v>
      </c>
      <c r="S70" s="33"/>
      <c r="T70" s="44">
        <v>79976558.358433425</v>
      </c>
      <c r="U70" s="32"/>
      <c r="V70" s="44">
        <v>131761.493564659</v>
      </c>
      <c r="W70" s="33"/>
      <c r="X70" s="44">
        <v>330946.88394173677</v>
      </c>
      <c r="Y70" s="32"/>
      <c r="Z70" s="32">
        <f t="shared" si="22"/>
        <v>-4923166.0597310029</v>
      </c>
      <c r="AA70" s="32"/>
      <c r="AB70" s="32">
        <f t="shared" si="23"/>
        <v>-62218469.621678382</v>
      </c>
      <c r="AC70" s="12"/>
      <c r="AD70" s="32"/>
      <c r="AE70" s="32"/>
      <c r="AF70" s="32">
        <f>BB70/100*AF27</f>
        <v>7981817866.1042862</v>
      </c>
      <c r="AG70" s="34">
        <f t="shared" si="19"/>
        <v>1.2153803011739862E-2</v>
      </c>
      <c r="AH70" s="34"/>
      <c r="AI70" s="34">
        <f t="shared" si="24"/>
        <v>-7.7950249761894862E-3</v>
      </c>
      <c r="AT70" s="31"/>
      <c r="AU70" s="31"/>
      <c r="AV70" s="31">
        <v>12696232</v>
      </c>
      <c r="AW70" s="31"/>
      <c r="AX70" s="31">
        <f t="shared" si="25"/>
        <v>3.8410291491258615E-3</v>
      </c>
      <c r="AY70" s="46">
        <v>8210.83319792355</v>
      </c>
      <c r="AZ70" s="34">
        <f t="shared" si="26"/>
        <v>8.2809664291767764E-3</v>
      </c>
      <c r="BA70" s="31">
        <f t="shared" si="29"/>
        <v>121.53774742869133</v>
      </c>
      <c r="BB70" s="31">
        <f t="shared" si="21"/>
        <v>138.88609312444586</v>
      </c>
      <c r="BC70" s="31"/>
      <c r="BD70" s="26">
        <f>T79/AF79</f>
        <v>1.1964965103600721E-2</v>
      </c>
    </row>
    <row r="71" spans="1:56" s="31" customFormat="1">
      <c r="A71" s="31">
        <f t="shared" si="27"/>
        <v>2028</v>
      </c>
      <c r="B71" s="31">
        <f t="shared" si="28"/>
        <v>4</v>
      </c>
      <c r="C71" s="32"/>
      <c r="D71" s="44">
        <v>125215134.68133627</v>
      </c>
      <c r="E71" s="32"/>
      <c r="F71" s="44">
        <v>22759332.928057112</v>
      </c>
      <c r="G71" s="44">
        <v>2531288.5099013899</v>
      </c>
      <c r="H71" s="44">
        <v>13926402.530624565</v>
      </c>
      <c r="I71" s="44">
        <v>78287.273502110038</v>
      </c>
      <c r="J71" s="44">
        <v>430713.48032862338</v>
      </c>
      <c r="K71" s="32"/>
      <c r="L71" s="44">
        <v>2239170.8586960998</v>
      </c>
      <c r="M71" s="33"/>
      <c r="N71" s="44">
        <v>1051869.681913387</v>
      </c>
      <c r="O71" s="32"/>
      <c r="P71" s="44">
        <v>17406144.868501596</v>
      </c>
      <c r="Q71" s="33"/>
      <c r="R71" s="44">
        <v>25026217.550181542</v>
      </c>
      <c r="S71" s="33"/>
      <c r="T71" s="44">
        <v>95689911.867938772</v>
      </c>
      <c r="U71" s="32"/>
      <c r="V71" s="44">
        <v>137213.391694655</v>
      </c>
      <c r="W71" s="33"/>
      <c r="X71" s="44">
        <v>344640.48021844064</v>
      </c>
      <c r="Y71" s="32"/>
      <c r="Z71" s="32">
        <f t="shared" si="22"/>
        <v>-886942.52679040283</v>
      </c>
      <c r="AA71" s="32"/>
      <c r="AB71" s="32">
        <f t="shared" si="23"/>
        <v>-46931367.681899086</v>
      </c>
      <c r="AC71" s="12"/>
      <c r="AD71" s="32"/>
      <c r="AE71" s="32"/>
      <c r="AF71" s="32">
        <f>BB71/100*AF27</f>
        <v>8058011617.0262852</v>
      </c>
      <c r="AG71" s="34">
        <f t="shared" si="19"/>
        <v>9.5459145022043865E-3</v>
      </c>
      <c r="AH71" s="34">
        <f>(AF71-AF67)/AF67</f>
        <v>3.5204660994974817E-2</v>
      </c>
      <c r="AI71" s="34">
        <f t="shared" si="24"/>
        <v>-5.8241871459622637E-3</v>
      </c>
      <c r="AV71" s="31">
        <v>12735265</v>
      </c>
      <c r="AX71" s="31">
        <f t="shared" si="25"/>
        <v>3.0743767127128742E-3</v>
      </c>
      <c r="AY71" s="46">
        <v>8263.8070536586692</v>
      </c>
      <c r="AZ71" s="34">
        <f t="shared" si="26"/>
        <v>6.4517028245703401E-3</v>
      </c>
      <c r="BA71" s="31">
        <f t="shared" si="29"/>
        <v>122.32187285706894</v>
      </c>
      <c r="BB71" s="31">
        <f t="shared" si="21"/>
        <v>140.21188789495702</v>
      </c>
      <c r="BD71" s="34">
        <f>T80/AF80</f>
        <v>1.0089087172904737E-2</v>
      </c>
    </row>
    <row r="72" spans="1:56" s="31" customFormat="1">
      <c r="A72" s="23">
        <f t="shared" si="27"/>
        <v>2029</v>
      </c>
      <c r="B72" s="23">
        <f t="shared" si="28"/>
        <v>1</v>
      </c>
      <c r="C72" s="24"/>
      <c r="D72" s="41">
        <v>125971631.87344414</v>
      </c>
      <c r="E72" s="24"/>
      <c r="F72" s="41">
        <v>22896835.247550201</v>
      </c>
      <c r="G72" s="41">
        <v>2618820.5755918999</v>
      </c>
      <c r="H72" s="41">
        <v>14407978.129919091</v>
      </c>
      <c r="I72" s="41">
        <v>80994.450791500043</v>
      </c>
      <c r="J72" s="41">
        <v>445607.57102841442</v>
      </c>
      <c r="K72" s="24"/>
      <c r="L72" s="41">
        <v>2670600.7703362899</v>
      </c>
      <c r="M72" s="25"/>
      <c r="N72" s="41">
        <v>1060744.9256114997</v>
      </c>
      <c r="O72" s="24"/>
      <c r="P72" s="41">
        <v>19693665.703140832</v>
      </c>
      <c r="Q72" s="25"/>
      <c r="R72" s="41">
        <v>21412137.478614524</v>
      </c>
      <c r="S72" s="25"/>
      <c r="T72" s="41">
        <v>81871163.475838542</v>
      </c>
      <c r="U72" s="24"/>
      <c r="V72" s="41">
        <v>128005.88248639301</v>
      </c>
      <c r="W72" s="25"/>
      <c r="X72" s="41">
        <v>321513.87168585137</v>
      </c>
      <c r="Y72" s="24"/>
      <c r="Z72" s="24">
        <f t="shared" si="22"/>
        <v>-5088037.5823970735</v>
      </c>
      <c r="AA72" s="24"/>
      <c r="AB72" s="24">
        <f t="shared" si="23"/>
        <v>-63794134.10074643</v>
      </c>
      <c r="AC72" s="12"/>
      <c r="AD72" s="24"/>
      <c r="AE72" s="24"/>
      <c r="AF72" s="24">
        <f>BB72/100*AF27</f>
        <v>8106605866.83391</v>
      </c>
      <c r="AG72" s="26">
        <f t="shared" si="19"/>
        <v>6.0305509742560976E-3</v>
      </c>
      <c r="AH72" s="26"/>
      <c r="AI72" s="26">
        <f t="shared" si="24"/>
        <v>-7.8694012202744062E-3</v>
      </c>
      <c r="AT72" s="23"/>
      <c r="AU72" s="23"/>
      <c r="AV72" s="23">
        <v>12750306</v>
      </c>
      <c r="AW72" s="23"/>
      <c r="AX72" s="23">
        <f t="shared" si="25"/>
        <v>1.1810511991701782E-3</v>
      </c>
      <c r="AY72" s="43">
        <v>8303.8351089240696</v>
      </c>
      <c r="AZ72" s="26">
        <f t="shared" si="26"/>
        <v>4.8437790240611362E-3</v>
      </c>
      <c r="BA72" s="23">
        <f t="shared" si="29"/>
        <v>122.91437297899789</v>
      </c>
      <c r="BB72" s="23">
        <f t="shared" si="21"/>
        <v>141.05744283210424</v>
      </c>
      <c r="BC72" s="23"/>
      <c r="BD72" s="34">
        <f>T81/AF81</f>
        <v>1.1999048569092919E-2</v>
      </c>
    </row>
    <row r="73" spans="1:56" s="31" customFormat="1">
      <c r="A73" s="31">
        <f t="shared" si="27"/>
        <v>2029</v>
      </c>
      <c r="B73" s="31">
        <f t="shared" si="28"/>
        <v>2</v>
      </c>
      <c r="C73" s="32"/>
      <c r="D73" s="44">
        <v>126267053.66258602</v>
      </c>
      <c r="E73" s="32"/>
      <c r="F73" s="44">
        <v>22950531.654700931</v>
      </c>
      <c r="G73" s="44">
        <v>2720021.05345177</v>
      </c>
      <c r="H73" s="44">
        <v>14964753.300135866</v>
      </c>
      <c r="I73" s="44">
        <v>84124.362477890216</v>
      </c>
      <c r="J73" s="44">
        <v>462827.42165368889</v>
      </c>
      <c r="K73" s="32"/>
      <c r="L73" s="44">
        <v>2137240.0956366099</v>
      </c>
      <c r="M73" s="33"/>
      <c r="N73" s="44">
        <v>1065591.0055339076</v>
      </c>
      <c r="O73" s="32"/>
      <c r="P73" s="44">
        <v>16952716.328542572</v>
      </c>
      <c r="Q73" s="33"/>
      <c r="R73" s="44">
        <v>25614053.933737312</v>
      </c>
      <c r="S73" s="33"/>
      <c r="T73" s="44">
        <v>97937555.229242951</v>
      </c>
      <c r="U73" s="32"/>
      <c r="V73" s="44">
        <v>134375.23015684399</v>
      </c>
      <c r="W73" s="33"/>
      <c r="X73" s="44">
        <v>337511.83670013602</v>
      </c>
      <c r="Y73" s="32"/>
      <c r="Z73" s="32">
        <f t="shared" si="22"/>
        <v>-404933.59197729453</v>
      </c>
      <c r="AA73" s="32"/>
      <c r="AB73" s="32">
        <f t="shared" si="23"/>
        <v>-45282214.761885643</v>
      </c>
      <c r="AC73" s="12"/>
      <c r="AD73" s="32"/>
      <c r="AE73" s="32"/>
      <c r="AF73" s="32">
        <f>BB73/100*AF27</f>
        <v>8173971094.4978724</v>
      </c>
      <c r="AG73" s="34">
        <f t="shared" si="19"/>
        <v>8.3099177103909596E-3</v>
      </c>
      <c r="AH73" s="34"/>
      <c r="AI73" s="34">
        <f t="shared" si="24"/>
        <v>-5.5398060793689814E-3</v>
      </c>
      <c r="AV73" s="31">
        <v>12804397</v>
      </c>
      <c r="AX73" s="31">
        <f t="shared" si="25"/>
        <v>4.2423295566396601E-3</v>
      </c>
      <c r="AY73" s="46">
        <v>8337.4690041759004</v>
      </c>
      <c r="AZ73" s="34">
        <f t="shared" si="26"/>
        <v>4.0504050008994931E-3</v>
      </c>
      <c r="BA73" s="31">
        <f t="shared" si="29"/>
        <v>123.41222596999447</v>
      </c>
      <c r="BB73" s="31">
        <f t="shared" si="21"/>
        <v>142.2296185744772</v>
      </c>
      <c r="BD73" s="34">
        <f>T82/AF82</f>
        <v>1.010866171270536E-2</v>
      </c>
    </row>
    <row r="74" spans="1:56" s="23" customFormat="1">
      <c r="A74" s="31">
        <f t="shared" si="27"/>
        <v>2029</v>
      </c>
      <c r="B74" s="31">
        <f t="shared" si="28"/>
        <v>3</v>
      </c>
      <c r="C74" s="32"/>
      <c r="D74" s="44">
        <v>126981363.77172263</v>
      </c>
      <c r="E74" s="32"/>
      <c r="F74" s="44">
        <v>23080365.972486001</v>
      </c>
      <c r="G74" s="44">
        <v>2803811.8703148002</v>
      </c>
      <c r="H74" s="44">
        <v>15425745.652228462</v>
      </c>
      <c r="I74" s="44">
        <v>86715.831040669698</v>
      </c>
      <c r="J74" s="44">
        <v>477084.91707926255</v>
      </c>
      <c r="K74" s="32"/>
      <c r="L74" s="44">
        <v>2129361.2326203599</v>
      </c>
      <c r="M74" s="33"/>
      <c r="N74" s="44">
        <v>1073661.2979725301</v>
      </c>
      <c r="O74" s="32"/>
      <c r="P74" s="44">
        <v>16956233.238772787</v>
      </c>
      <c r="Q74" s="33"/>
      <c r="R74" s="44">
        <v>21827620.332277726</v>
      </c>
      <c r="S74" s="33"/>
      <c r="T74" s="44">
        <v>83459798.177425042</v>
      </c>
      <c r="U74" s="32"/>
      <c r="V74" s="44">
        <v>135318.28156067801</v>
      </c>
      <c r="W74" s="33"/>
      <c r="X74" s="44">
        <v>339880.50993730297</v>
      </c>
      <c r="Y74" s="32"/>
      <c r="Z74" s="32">
        <f t="shared" si="22"/>
        <v>-4320449.8892404847</v>
      </c>
      <c r="AA74" s="32"/>
      <c r="AB74" s="32">
        <f t="shared" si="23"/>
        <v>-60477798.833070375</v>
      </c>
      <c r="AC74" s="12"/>
      <c r="AD74" s="32"/>
      <c r="AE74" s="32"/>
      <c r="AF74" s="32">
        <f>BB74/100*AF27</f>
        <v>8237193332.4347773</v>
      </c>
      <c r="AG74" s="34">
        <f t="shared" si="19"/>
        <v>7.7345805613946396E-3</v>
      </c>
      <c r="AH74" s="34"/>
      <c r="AI74" s="34">
        <f t="shared" si="24"/>
        <v>-7.3420395020878E-3</v>
      </c>
      <c r="AT74" s="31"/>
      <c r="AU74" s="31"/>
      <c r="AV74" s="31">
        <v>12811864</v>
      </c>
      <c r="AW74" s="31"/>
      <c r="AX74" s="31">
        <f t="shared" si="25"/>
        <v>5.8315905075420572E-4</v>
      </c>
      <c r="AY74" s="46">
        <v>8397.0590089060697</v>
      </c>
      <c r="AZ74" s="34">
        <f t="shared" si="26"/>
        <v>7.1472535250593546E-3</v>
      </c>
      <c r="BA74" s="31">
        <f t="shared" si="29"/>
        <v>124.29428443709394</v>
      </c>
      <c r="BB74" s="31">
        <f t="shared" si="21"/>
        <v>143.32970501755793</v>
      </c>
      <c r="BC74" s="31"/>
      <c r="BD74" s="26">
        <f>T83/AF83</f>
        <v>1.2006550876647143E-2</v>
      </c>
    </row>
    <row r="75" spans="1:56" s="31" customFormat="1">
      <c r="A75" s="31">
        <f t="shared" si="27"/>
        <v>2029</v>
      </c>
      <c r="B75" s="31">
        <f t="shared" si="28"/>
        <v>4</v>
      </c>
      <c r="C75" s="32"/>
      <c r="D75" s="44">
        <v>128081624.60250345</v>
      </c>
      <c r="E75" s="32"/>
      <c r="F75" s="44">
        <v>23280351.402515441</v>
      </c>
      <c r="G75" s="44">
        <v>2883317.66204446</v>
      </c>
      <c r="H75" s="44">
        <v>15863163.060324064</v>
      </c>
      <c r="I75" s="44">
        <v>89174.773052920122</v>
      </c>
      <c r="J75" s="44">
        <v>490613.29052547924</v>
      </c>
      <c r="K75" s="32"/>
      <c r="L75" s="44">
        <v>2160184.4478990799</v>
      </c>
      <c r="M75" s="33"/>
      <c r="N75" s="44">
        <v>1085804.6904903762</v>
      </c>
      <c r="O75" s="32"/>
      <c r="P75" s="44">
        <v>17182984.412134625</v>
      </c>
      <c r="Q75" s="33"/>
      <c r="R75" s="44">
        <v>25830767.449891061</v>
      </c>
      <c r="S75" s="33"/>
      <c r="T75" s="44">
        <v>98766178.141185656</v>
      </c>
      <c r="U75" s="32"/>
      <c r="V75" s="44">
        <v>140227.98904405901</v>
      </c>
      <c r="W75" s="33"/>
      <c r="X75" s="44">
        <v>352212.27962761093</v>
      </c>
      <c r="Y75" s="32"/>
      <c r="Z75" s="32">
        <f t="shared" si="22"/>
        <v>-555345.10196977854</v>
      </c>
      <c r="AA75" s="32"/>
      <c r="AB75" s="32">
        <f t="shared" si="23"/>
        <v>-46498430.873452425</v>
      </c>
      <c r="AC75" s="12"/>
      <c r="AD75" s="32"/>
      <c r="AE75" s="32"/>
      <c r="AF75" s="32">
        <f>BB75/100*AF27</f>
        <v>8235264651.0271292</v>
      </c>
      <c r="AG75" s="34">
        <f t="shared" si="19"/>
        <v>-2.3414303025445687E-4</v>
      </c>
      <c r="AH75" s="34">
        <f>(AF75-AF71)/AF71</f>
        <v>2.199711820051423E-2</v>
      </c>
      <c r="AI75" s="34">
        <f t="shared" si="24"/>
        <v>-5.6462582374511771E-3</v>
      </c>
      <c r="AV75" s="31">
        <v>12773368</v>
      </c>
      <c r="AX75" s="31">
        <f t="shared" si="25"/>
        <v>-3.0047150047799445E-3</v>
      </c>
      <c r="AY75" s="46">
        <v>8420.3937796002192</v>
      </c>
      <c r="AZ75" s="34">
        <f t="shared" si="26"/>
        <v>2.7789218426832788E-3</v>
      </c>
      <c r="BA75" s="31">
        <f t="shared" si="29"/>
        <v>124.63968853903685</v>
      </c>
      <c r="BB75" s="31">
        <f t="shared" si="21"/>
        <v>143.29614536609964</v>
      </c>
      <c r="BD75" s="34">
        <f>T84/AF84</f>
        <v>1.010600844504096E-2</v>
      </c>
    </row>
    <row r="76" spans="1:56" s="31" customFormat="1">
      <c r="A76" s="23">
        <f t="shared" si="27"/>
        <v>2030</v>
      </c>
      <c r="B76" s="23">
        <f t="shared" si="28"/>
        <v>1</v>
      </c>
      <c r="C76" s="24"/>
      <c r="D76" s="41">
        <v>128229993.9982339</v>
      </c>
      <c r="E76" s="24"/>
      <c r="F76" s="41">
        <v>23307319.296471372</v>
      </c>
      <c r="G76" s="41">
        <v>2972319.54097463</v>
      </c>
      <c r="H76" s="41">
        <v>16352825.138398185</v>
      </c>
      <c r="I76" s="41">
        <v>91927.408483750187</v>
      </c>
      <c r="J76" s="41">
        <v>505757.4785071534</v>
      </c>
      <c r="K76" s="24"/>
      <c r="L76" s="41">
        <v>2629647.4557507499</v>
      </c>
      <c r="M76" s="25"/>
      <c r="N76" s="41">
        <v>1089241.5360756479</v>
      </c>
      <c r="O76" s="24"/>
      <c r="P76" s="41">
        <v>19637938.701986969</v>
      </c>
      <c r="Q76" s="25"/>
      <c r="R76" s="41">
        <v>21983709.591647949</v>
      </c>
      <c r="S76" s="25"/>
      <c r="T76" s="41">
        <v>84056618.989148557</v>
      </c>
      <c r="U76" s="24"/>
      <c r="V76" s="41">
        <v>139926.935611074</v>
      </c>
      <c r="W76" s="25"/>
      <c r="X76" s="41">
        <v>351456.12020006572</v>
      </c>
      <c r="Y76" s="24"/>
      <c r="Z76" s="24">
        <f t="shared" si="22"/>
        <v>-4902571.7610387467</v>
      </c>
      <c r="AA76" s="24"/>
      <c r="AB76" s="24">
        <f t="shared" si="23"/>
        <v>-63811313.711072311</v>
      </c>
      <c r="AC76" s="12"/>
      <c r="AD76" s="24"/>
      <c r="AE76" s="24"/>
      <c r="AF76" s="24">
        <f>BB76/100*AF27</f>
        <v>8322734077.4511871</v>
      </c>
      <c r="AG76" s="26">
        <f t="shared" si="19"/>
        <v>1.0621325498403805E-2</v>
      </c>
      <c r="AH76" s="26"/>
      <c r="AI76" s="26">
        <f t="shared" si="24"/>
        <v>-7.6671095240152549E-3</v>
      </c>
      <c r="AT76" s="23"/>
      <c r="AU76" s="23"/>
      <c r="AV76" s="23">
        <v>12843211</v>
      </c>
      <c r="AW76" s="23"/>
      <c r="AX76" s="23">
        <f t="shared" si="25"/>
        <v>5.467860943174893E-3</v>
      </c>
      <c r="AY76" s="43">
        <v>8463.5519973512401</v>
      </c>
      <c r="AZ76" s="26">
        <f t="shared" si="26"/>
        <v>5.1254393655055294E-3</v>
      </c>
      <c r="BA76" s="23">
        <f t="shared" si="29"/>
        <v>125.27852170517919</v>
      </c>
      <c r="BB76" s="23">
        <f t="shared" si="21"/>
        <v>144.81814036869957</v>
      </c>
      <c r="BC76" s="23"/>
      <c r="BD76" s="34">
        <f>T85/AF85</f>
        <v>1.2039953928206013E-2</v>
      </c>
    </row>
    <row r="77" spans="1:56" s="31" customFormat="1">
      <c r="A77" s="31">
        <f t="shared" si="27"/>
        <v>2030</v>
      </c>
      <c r="B77" s="31">
        <f t="shared" si="28"/>
        <v>2</v>
      </c>
      <c r="C77" s="32"/>
      <c r="D77" s="44">
        <v>128703305.22146526</v>
      </c>
      <c r="E77" s="32"/>
      <c r="F77" s="44">
        <v>23393349.213985123</v>
      </c>
      <c r="G77" s="44">
        <v>3048846.1861419799</v>
      </c>
      <c r="H77" s="44">
        <v>16773852.161098298</v>
      </c>
      <c r="I77" s="44">
        <v>94294.211942530237</v>
      </c>
      <c r="J77" s="44">
        <v>518778.93281744438</v>
      </c>
      <c r="K77" s="32"/>
      <c r="L77" s="44">
        <v>2190133.1551504</v>
      </c>
      <c r="M77" s="33"/>
      <c r="N77" s="44">
        <v>1095787.3156520687</v>
      </c>
      <c r="O77" s="32"/>
      <c r="P77" s="44">
        <v>17393309.854720928</v>
      </c>
      <c r="Q77" s="33"/>
      <c r="R77" s="44">
        <v>26148047.93815482</v>
      </c>
      <c r="S77" s="33"/>
      <c r="T77" s="44">
        <v>99979327.587301448</v>
      </c>
      <c r="U77" s="32"/>
      <c r="V77" s="44">
        <v>141059.67641197299</v>
      </c>
      <c r="W77" s="33"/>
      <c r="X77" s="44">
        <v>354301.2385136892</v>
      </c>
      <c r="Y77" s="32"/>
      <c r="Z77" s="32">
        <f t="shared" si="22"/>
        <v>-390162.07022079825</v>
      </c>
      <c r="AA77" s="32"/>
      <c r="AB77" s="32">
        <f t="shared" si="23"/>
        <v>-46117287.488884747</v>
      </c>
      <c r="AC77" s="12"/>
      <c r="AD77" s="32"/>
      <c r="AE77" s="32"/>
      <c r="AF77" s="32">
        <f>BB77/100*AF27</f>
        <v>8353672153.9461098</v>
      </c>
      <c r="AG77" s="34">
        <f t="shared" si="19"/>
        <v>3.7172972495592856E-3</v>
      </c>
      <c r="AH77" s="34"/>
      <c r="AI77" s="34">
        <f t="shared" si="24"/>
        <v>-5.5206005980375766E-3</v>
      </c>
      <c r="AV77" s="31">
        <v>12843023</v>
      </c>
      <c r="AX77" s="31">
        <f t="shared" si="25"/>
        <v>-1.4638083887277099E-5</v>
      </c>
      <c r="AY77" s="46">
        <v>8495.1378884535407</v>
      </c>
      <c r="AZ77" s="34">
        <f t="shared" si="26"/>
        <v>3.7319899626286619E-3</v>
      </c>
      <c r="BA77" s="31">
        <f t="shared" si="29"/>
        <v>125.74605989071587</v>
      </c>
      <c r="BB77" s="31">
        <f t="shared" si="21"/>
        <v>145.35647244357844</v>
      </c>
      <c r="BD77" s="34">
        <f>T86/AF86</f>
        <v>1.0150639673230209E-2</v>
      </c>
    </row>
    <row r="78" spans="1:56" s="23" customFormat="1">
      <c r="A78" s="31">
        <f t="shared" si="27"/>
        <v>2030</v>
      </c>
      <c r="B78" s="31">
        <f t="shared" si="28"/>
        <v>3</v>
      </c>
      <c r="C78" s="32"/>
      <c r="D78" s="44">
        <v>129175423.45478188</v>
      </c>
      <c r="E78" s="32"/>
      <c r="F78" s="44">
        <v>23479162.291460179</v>
      </c>
      <c r="G78" s="44">
        <v>3144861.87082212</v>
      </c>
      <c r="H78" s="44">
        <v>17302102.129001502</v>
      </c>
      <c r="I78" s="44">
        <v>97263.769200679846</v>
      </c>
      <c r="J78" s="44">
        <v>535116.56069074455</v>
      </c>
      <c r="K78" s="32"/>
      <c r="L78" s="44">
        <v>2102929.9953324399</v>
      </c>
      <c r="M78" s="33"/>
      <c r="N78" s="44">
        <v>1101856.3569765203</v>
      </c>
      <c r="O78" s="32"/>
      <c r="P78" s="44">
        <v>16974202.318589602</v>
      </c>
      <c r="Q78" s="33"/>
      <c r="R78" s="44">
        <v>22194860.639791504</v>
      </c>
      <c r="S78" s="33"/>
      <c r="T78" s="44">
        <v>84863973.322545737</v>
      </c>
      <c r="U78" s="32"/>
      <c r="V78" s="44">
        <v>138481.01905785201</v>
      </c>
      <c r="W78" s="33"/>
      <c r="X78" s="44">
        <v>347824.39468768175</v>
      </c>
      <c r="Y78" s="32"/>
      <c r="Z78" s="32">
        <f t="shared" si="22"/>
        <v>-4350606.9849197827</v>
      </c>
      <c r="AA78" s="32"/>
      <c r="AB78" s="32">
        <f t="shared" si="23"/>
        <v>-61285652.450825736</v>
      </c>
      <c r="AC78" s="12"/>
      <c r="AD78" s="32"/>
      <c r="AE78" s="32"/>
      <c r="AF78" s="32">
        <f>BB78/100*AF27</f>
        <v>8397506658.0973415</v>
      </c>
      <c r="AG78" s="34">
        <f t="shared" si="19"/>
        <v>5.2473335490578485E-3</v>
      </c>
      <c r="AH78" s="34"/>
      <c r="AI78" s="34">
        <f t="shared" si="24"/>
        <v>-7.2980772681770622E-3</v>
      </c>
      <c r="AT78" s="31"/>
      <c r="AU78" s="31"/>
      <c r="AV78" s="31">
        <v>12892330</v>
      </c>
      <c r="AW78" s="31"/>
      <c r="AX78" s="31">
        <f t="shared" si="25"/>
        <v>3.8392051466387624E-3</v>
      </c>
      <c r="AY78" s="46">
        <v>8507.0543835275203</v>
      </c>
      <c r="AZ78" s="34">
        <f t="shared" si="26"/>
        <v>1.4027429843341706E-3</v>
      </c>
      <c r="BA78" s="31">
        <f t="shared" si="29"/>
        <v>125.92244929403523</v>
      </c>
      <c r="BB78" s="31">
        <f t="shared" si="21"/>
        <v>146.11920633800432</v>
      </c>
      <c r="BC78" s="31"/>
      <c r="BD78" s="26">
        <f>T87/AF87</f>
        <v>1.2082877216464647E-2</v>
      </c>
    </row>
    <row r="79" spans="1:56" s="31" customFormat="1">
      <c r="A79" s="31">
        <f t="shared" si="27"/>
        <v>2030</v>
      </c>
      <c r="B79" s="31">
        <f t="shared" si="28"/>
        <v>4</v>
      </c>
      <c r="C79" s="32"/>
      <c r="D79" s="44">
        <v>129878124.87932929</v>
      </c>
      <c r="E79" s="32"/>
      <c r="F79" s="44">
        <v>23606886.593406551</v>
      </c>
      <c r="G79" s="44">
        <v>3213698.7124355501</v>
      </c>
      <c r="H79" s="44">
        <v>17680822.121406797</v>
      </c>
      <c r="I79" s="44">
        <v>99392.743683570065</v>
      </c>
      <c r="J79" s="44">
        <v>546829.55014658195</v>
      </c>
      <c r="K79" s="32"/>
      <c r="L79" s="44">
        <v>2156389.74844776</v>
      </c>
      <c r="M79" s="33"/>
      <c r="N79" s="44">
        <v>1110120.4914446287</v>
      </c>
      <c r="O79" s="32"/>
      <c r="P79" s="44">
        <v>17297072.061171636</v>
      </c>
      <c r="Q79" s="33"/>
      <c r="R79" s="44">
        <v>26419800.37119456</v>
      </c>
      <c r="S79" s="33"/>
      <c r="T79" s="44">
        <v>101018396.56827424</v>
      </c>
      <c r="U79" s="32"/>
      <c r="V79" s="44">
        <v>138040.00270377201</v>
      </c>
      <c r="W79" s="33"/>
      <c r="X79" s="44">
        <v>346716.68875477579</v>
      </c>
      <c r="Y79" s="32"/>
      <c r="Z79" s="32">
        <f t="shared" si="22"/>
        <v>-315556.45940060914</v>
      </c>
      <c r="AA79" s="32"/>
      <c r="AB79" s="32">
        <f t="shared" si="23"/>
        <v>-46156800.372226685</v>
      </c>
      <c r="AC79" s="12"/>
      <c r="AD79" s="32"/>
      <c r="AE79" s="32"/>
      <c r="AF79" s="32">
        <f>BB79/100*AF27</f>
        <v>8442849243.0683231</v>
      </c>
      <c r="AG79" s="34">
        <f t="shared" si="19"/>
        <v>5.3995295052561539E-3</v>
      </c>
      <c r="AH79" s="34">
        <f>(AF79-AF75)/AF75</f>
        <v>2.5206790654299534E-2</v>
      </c>
      <c r="AI79" s="34">
        <f t="shared" si="24"/>
        <v>-5.4669696264115991E-3</v>
      </c>
      <c r="AV79" s="31">
        <v>12955711</v>
      </c>
      <c r="AX79" s="31">
        <f t="shared" si="25"/>
        <v>4.9161788443206154E-3</v>
      </c>
      <c r="AY79" s="46">
        <v>8511.1461579913594</v>
      </c>
      <c r="AZ79" s="34">
        <f t="shared" si="26"/>
        <v>4.809860475045433E-4</v>
      </c>
      <c r="BA79" s="31">
        <f t="shared" si="29"/>
        <v>125.98301623521327</v>
      </c>
      <c r="BB79" s="31">
        <f t="shared" si="21"/>
        <v>146.90818130391099</v>
      </c>
      <c r="BD79" s="34">
        <f>T88/AF88</f>
        <v>1.0167226617064413E-2</v>
      </c>
    </row>
    <row r="80" spans="1:56" s="31" customFormat="1">
      <c r="A80" s="23">
        <f t="shared" si="27"/>
        <v>2031</v>
      </c>
      <c r="B80" s="23">
        <f t="shared" si="28"/>
        <v>1</v>
      </c>
      <c r="C80" s="24"/>
      <c r="D80" s="41">
        <v>130371972.61719947</v>
      </c>
      <c r="E80" s="24"/>
      <c r="F80" s="41">
        <v>23696649.26555125</v>
      </c>
      <c r="G80" s="41">
        <v>3272703.0961511498</v>
      </c>
      <c r="H80" s="41">
        <v>18005446.831502322</v>
      </c>
      <c r="I80" s="41">
        <v>101217.62153044017</v>
      </c>
      <c r="J80" s="41">
        <v>556869.48963404982</v>
      </c>
      <c r="K80" s="24"/>
      <c r="L80" s="41">
        <v>2619681.7546744398</v>
      </c>
      <c r="M80" s="25"/>
      <c r="N80" s="41">
        <v>1117981.667867858</v>
      </c>
      <c r="O80" s="24"/>
      <c r="P80" s="41">
        <v>19744346.357138</v>
      </c>
      <c r="Q80" s="25"/>
      <c r="R80" s="41">
        <v>22458447.686120853</v>
      </c>
      <c r="S80" s="25"/>
      <c r="T80" s="41">
        <v>85871821.239723399</v>
      </c>
      <c r="U80" s="24"/>
      <c r="V80" s="41">
        <v>140462.44379435299</v>
      </c>
      <c r="W80" s="25"/>
      <c r="X80" s="41">
        <v>352801.16236516926</v>
      </c>
      <c r="Y80" s="24"/>
      <c r="Z80" s="24">
        <f t="shared" ref="Z80:Z111" si="30">R80+V80-N80-L80-F80</f>
        <v>-4835402.5581783392</v>
      </c>
      <c r="AA80" s="24"/>
      <c r="AB80" s="24">
        <f t="shared" ref="AB80:AB111" si="31">T80-P80-D80</f>
        <v>-64244497.734614067</v>
      </c>
      <c r="AC80" s="12"/>
      <c r="AD80" s="24"/>
      <c r="AE80" s="24"/>
      <c r="AF80" s="24">
        <f>BB80/100*AF27</f>
        <v>8511356852.0193634</v>
      </c>
      <c r="AG80" s="26">
        <f t="shared" si="19"/>
        <v>8.1142759960194481E-3</v>
      </c>
      <c r="AH80" s="26"/>
      <c r="AI80" s="26">
        <f t="shared" ref="AI80:AI111" si="32">AB80/AF80</f>
        <v>-7.5480911976298732E-3</v>
      </c>
      <c r="AT80" s="23"/>
      <c r="AU80" s="23"/>
      <c r="AV80" s="23">
        <v>13002506</v>
      </c>
      <c r="AW80" s="23"/>
      <c r="AX80" s="23">
        <f t="shared" si="25"/>
        <v>3.6119206425645031E-3</v>
      </c>
      <c r="AY80" s="43">
        <v>8549.3284510473604</v>
      </c>
      <c r="AZ80" s="26">
        <f t="shared" si="26"/>
        <v>4.486151729417855E-3</v>
      </c>
      <c r="BA80" s="23">
        <f t="shared" si="29"/>
        <v>126.54819516137415</v>
      </c>
      <c r="BB80" s="23">
        <f t="shared" si="21"/>
        <v>148.10023483308419</v>
      </c>
      <c r="BC80" s="23"/>
      <c r="BD80" s="34">
        <f>T89/AF89</f>
        <v>1.2059927018558965E-2</v>
      </c>
    </row>
    <row r="81" spans="1:56" s="31" customFormat="1">
      <c r="A81" s="31">
        <f t="shared" si="27"/>
        <v>2031</v>
      </c>
      <c r="B81" s="31">
        <f t="shared" si="28"/>
        <v>2</v>
      </c>
      <c r="C81" s="32"/>
      <c r="D81" s="44">
        <v>130997091.21746908</v>
      </c>
      <c r="E81" s="32"/>
      <c r="F81" s="44">
        <v>23810271.970819782</v>
      </c>
      <c r="G81" s="44">
        <v>3368443.3049771199</v>
      </c>
      <c r="H81" s="44">
        <v>18532181.212534398</v>
      </c>
      <c r="I81" s="44">
        <v>104178.65891681006</v>
      </c>
      <c r="J81" s="44">
        <v>573160.2436865865</v>
      </c>
      <c r="K81" s="32"/>
      <c r="L81" s="44">
        <v>2092665.21424622</v>
      </c>
      <c r="M81" s="33"/>
      <c r="N81" s="44">
        <v>1126615.9105863869</v>
      </c>
      <c r="O81" s="32"/>
      <c r="P81" s="44">
        <v>17057158.079448629</v>
      </c>
      <c r="Q81" s="33"/>
      <c r="R81" s="44">
        <v>26729719.785920147</v>
      </c>
      <c r="S81" s="33"/>
      <c r="T81" s="44">
        <v>102203400.31172006</v>
      </c>
      <c r="U81" s="32"/>
      <c r="V81" s="44">
        <v>147367.166841645</v>
      </c>
      <c r="W81" s="33"/>
      <c r="X81" s="44">
        <v>370143.83597307443</v>
      </c>
      <c r="Y81" s="32"/>
      <c r="Z81" s="32">
        <f t="shared" si="30"/>
        <v>-152466.14289059862</v>
      </c>
      <c r="AA81" s="32"/>
      <c r="AB81" s="32">
        <f t="shared" si="31"/>
        <v>-45850848.985197648</v>
      </c>
      <c r="AC81" s="12"/>
      <c r="AD81" s="32"/>
      <c r="AE81" s="32"/>
      <c r="AF81" s="32">
        <f>BB81/100*AF27</f>
        <v>8517625353.6447048</v>
      </c>
      <c r="AG81" s="34">
        <f t="shared" si="19"/>
        <v>7.3648675931783794E-4</v>
      </c>
      <c r="AH81" s="34"/>
      <c r="AI81" s="34">
        <f t="shared" si="32"/>
        <v>-5.3830553800512018E-3</v>
      </c>
      <c r="AV81" s="31">
        <v>12922648</v>
      </c>
      <c r="AX81" s="31">
        <f t="shared" ref="AX81:AX112" si="33">(AV81-AV80)/AV80</f>
        <v>-6.1417391385937452E-3</v>
      </c>
      <c r="AY81" s="46">
        <v>8608.4960554004992</v>
      </c>
      <c r="AZ81" s="34">
        <f t="shared" ref="AZ81:AZ112" si="34">(AY81-AY80)/AY80</f>
        <v>6.920731223736095E-3</v>
      </c>
      <c r="BA81" s="31">
        <f t="shared" si="29"/>
        <v>127.42400120693492</v>
      </c>
      <c r="BB81" s="31">
        <f t="shared" si="21"/>
        <v>148.20930869509061</v>
      </c>
      <c r="BD81" s="34">
        <f>T90/AF90</f>
        <v>1.0183333470565476E-2</v>
      </c>
    </row>
    <row r="82" spans="1:56" s="23" customFormat="1">
      <c r="A82" s="31">
        <f t="shared" si="27"/>
        <v>2031</v>
      </c>
      <c r="B82" s="31">
        <f t="shared" si="28"/>
        <v>3</v>
      </c>
      <c r="C82" s="32"/>
      <c r="D82" s="44">
        <v>131459850.50346985</v>
      </c>
      <c r="E82" s="32"/>
      <c r="F82" s="44">
        <v>23894383.948836219</v>
      </c>
      <c r="G82" s="44">
        <v>3422918.3306247802</v>
      </c>
      <c r="H82" s="44">
        <v>18831886.730916802</v>
      </c>
      <c r="I82" s="44">
        <v>105863.45352447964</v>
      </c>
      <c r="J82" s="44">
        <v>582429.48652321054</v>
      </c>
      <c r="K82" s="32"/>
      <c r="L82" s="44">
        <v>2074020.12688982</v>
      </c>
      <c r="M82" s="33"/>
      <c r="N82" s="44">
        <v>1132701.5731719211</v>
      </c>
      <c r="O82" s="32"/>
      <c r="P82" s="44">
        <v>16993890.152506113</v>
      </c>
      <c r="Q82" s="33"/>
      <c r="R82" s="44">
        <v>22731289.29905865</v>
      </c>
      <c r="S82" s="33"/>
      <c r="T82" s="44">
        <v>86915054.794437498</v>
      </c>
      <c r="U82" s="32"/>
      <c r="V82" s="44">
        <v>144774.06133450201</v>
      </c>
      <c r="W82" s="33"/>
      <c r="X82" s="44">
        <v>363630.70255219383</v>
      </c>
      <c r="Y82" s="32"/>
      <c r="Z82" s="32">
        <f t="shared" si="30"/>
        <v>-4225042.2885048091</v>
      </c>
      <c r="AA82" s="32"/>
      <c r="AB82" s="32">
        <f t="shared" si="31"/>
        <v>-61538685.86153847</v>
      </c>
      <c r="AC82" s="12"/>
      <c r="AD82" s="32"/>
      <c r="AE82" s="32"/>
      <c r="AF82" s="32">
        <f>BB82/100*AF27</f>
        <v>8598077298.9164162</v>
      </c>
      <c r="AG82" s="34">
        <f t="shared" si="19"/>
        <v>9.4453491356350679E-3</v>
      </c>
      <c r="AH82" s="34"/>
      <c r="AI82" s="34">
        <f t="shared" si="32"/>
        <v>-7.1572612948355282E-3</v>
      </c>
      <c r="AT82" s="31"/>
      <c r="AU82" s="31"/>
      <c r="AV82" s="31">
        <v>12989905</v>
      </c>
      <c r="AW82" s="31"/>
      <c r="AX82" s="31">
        <f t="shared" si="33"/>
        <v>5.2045834568890219E-3</v>
      </c>
      <c r="AY82" s="46">
        <v>8644.8136520551197</v>
      </c>
      <c r="AZ82" s="34">
        <f t="shared" si="34"/>
        <v>4.2188085376233435E-3</v>
      </c>
      <c r="BA82" s="31">
        <f t="shared" si="29"/>
        <v>127.96157867112487</v>
      </c>
      <c r="BB82" s="31">
        <f t="shared" si="21"/>
        <v>149.60919736086686</v>
      </c>
      <c r="BC82" s="31"/>
      <c r="BD82" s="26">
        <f>T91/AF91</f>
        <v>1.2072154119385821E-2</v>
      </c>
    </row>
    <row r="83" spans="1:56" s="31" customFormat="1">
      <c r="A83" s="31">
        <f t="shared" si="27"/>
        <v>2031</v>
      </c>
      <c r="B83" s="31">
        <f t="shared" si="28"/>
        <v>4</v>
      </c>
      <c r="C83" s="32"/>
      <c r="D83" s="44">
        <v>131591013.50760244</v>
      </c>
      <c r="E83" s="32"/>
      <c r="F83" s="44">
        <v>23918224.37744331</v>
      </c>
      <c r="G83" s="44">
        <v>3498379.4315738901</v>
      </c>
      <c r="H83" s="44">
        <v>19247051.443714529</v>
      </c>
      <c r="I83" s="44">
        <v>108197.30200744001</v>
      </c>
      <c r="J83" s="44">
        <v>595269.63227983145</v>
      </c>
      <c r="K83" s="32"/>
      <c r="L83" s="44">
        <v>2104025.9619067502</v>
      </c>
      <c r="M83" s="33"/>
      <c r="N83" s="44">
        <v>1136139.9199570604</v>
      </c>
      <c r="O83" s="32"/>
      <c r="P83" s="44">
        <v>17168507.342586227</v>
      </c>
      <c r="Q83" s="33"/>
      <c r="R83" s="44">
        <v>27028371.628330905</v>
      </c>
      <c r="S83" s="33"/>
      <c r="T83" s="44">
        <v>103345321.51584049</v>
      </c>
      <c r="U83" s="32"/>
      <c r="V83" s="44">
        <v>145174.70413413399</v>
      </c>
      <c r="W83" s="33"/>
      <c r="X83" s="44">
        <v>364637.0017563451</v>
      </c>
      <c r="Y83" s="32"/>
      <c r="Z83" s="32">
        <f t="shared" si="30"/>
        <v>15156.073157917708</v>
      </c>
      <c r="AA83" s="32"/>
      <c r="AB83" s="32">
        <f t="shared" si="31"/>
        <v>-45414199.334348187</v>
      </c>
      <c r="AC83" s="12"/>
      <c r="AD83" s="32"/>
      <c r="AE83" s="32"/>
      <c r="AF83" s="32">
        <f>BB83/100*AF27</f>
        <v>8607411285.5214844</v>
      </c>
      <c r="AG83" s="34">
        <f t="shared" si="19"/>
        <v>1.0855899848963367E-3</v>
      </c>
      <c r="AH83" s="34">
        <f>(AF83-AF79)/AF79</f>
        <v>1.9491292301383752E-2</v>
      </c>
      <c r="AI83" s="34">
        <f t="shared" si="32"/>
        <v>-5.2761739654220256E-3</v>
      </c>
      <c r="AV83" s="31">
        <v>12946532</v>
      </c>
      <c r="AX83" s="31">
        <f t="shared" si="33"/>
        <v>-3.3389774598043633E-3</v>
      </c>
      <c r="AY83" s="46">
        <v>8683.1913553919094</v>
      </c>
      <c r="AZ83" s="34">
        <f t="shared" si="34"/>
        <v>4.4393904694135494E-3</v>
      </c>
      <c r="BA83" s="31">
        <f t="shared" si="29"/>
        <v>128.52965008392857</v>
      </c>
      <c r="BB83" s="31">
        <f t="shared" si="21"/>
        <v>149.7716116071702</v>
      </c>
      <c r="BD83" s="34">
        <f>T92/AF92</f>
        <v>1.0182173014562042E-2</v>
      </c>
    </row>
    <row r="84" spans="1:56" s="31" customFormat="1">
      <c r="A84" s="23">
        <f t="shared" ref="A84:A115" si="35">A80+1</f>
        <v>2032</v>
      </c>
      <c r="B84" s="23">
        <f t="shared" ref="B84:B115" si="36">B80</f>
        <v>1</v>
      </c>
      <c r="C84" s="24"/>
      <c r="D84" s="41">
        <v>132106328.23802942</v>
      </c>
      <c r="E84" s="24"/>
      <c r="F84" s="41">
        <v>24011888.92959483</v>
      </c>
      <c r="G84" s="41">
        <v>3604531.1123645701</v>
      </c>
      <c r="H84" s="41">
        <v>19831066.671615582</v>
      </c>
      <c r="I84" s="41">
        <v>111480.34368137969</v>
      </c>
      <c r="J84" s="41">
        <v>613331.95891595259</v>
      </c>
      <c r="K84" s="24"/>
      <c r="L84" s="41">
        <v>2554475.8079997799</v>
      </c>
      <c r="M84" s="25"/>
      <c r="N84" s="41">
        <v>1142834.8648480177</v>
      </c>
      <c r="O84" s="24"/>
      <c r="P84" s="41">
        <v>19542727.346773393</v>
      </c>
      <c r="Q84" s="25"/>
      <c r="R84" s="41">
        <v>22861301.895888008</v>
      </c>
      <c r="S84" s="25"/>
      <c r="T84" s="41">
        <v>87412169.226827338</v>
      </c>
      <c r="U84" s="24"/>
      <c r="V84" s="41">
        <v>140220.99469841801</v>
      </c>
      <c r="W84" s="25"/>
      <c r="X84" s="41">
        <v>352194.71184788656</v>
      </c>
      <c r="Y84" s="24"/>
      <c r="Z84" s="24">
        <f t="shared" si="30"/>
        <v>-4707676.7118562013</v>
      </c>
      <c r="AA84" s="24"/>
      <c r="AB84" s="24">
        <f t="shared" si="31"/>
        <v>-64236886.357975483</v>
      </c>
      <c r="AC84" s="12"/>
      <c r="AD84" s="24"/>
      <c r="AE84" s="24"/>
      <c r="AF84" s="24">
        <f>BB84/100*AF27</f>
        <v>8649524656.7620544</v>
      </c>
      <c r="AG84" s="26">
        <f t="shared" si="19"/>
        <v>4.8926872254157205E-3</v>
      </c>
      <c r="AH84" s="26"/>
      <c r="AI84" s="26">
        <f t="shared" si="32"/>
        <v>-7.4266377526025261E-3</v>
      </c>
      <c r="AT84" s="23"/>
      <c r="AU84" s="23"/>
      <c r="AV84" s="23">
        <v>13007967</v>
      </c>
      <c r="AW84" s="23"/>
      <c r="AX84" s="23">
        <f t="shared" si="33"/>
        <v>4.7452862280029894E-3</v>
      </c>
      <c r="AY84" s="43">
        <v>8684.4652215986498</v>
      </c>
      <c r="AZ84" s="26">
        <f t="shared" si="34"/>
        <v>1.467048409510638E-4</v>
      </c>
      <c r="BA84" s="23">
        <f t="shared" si="29"/>
        <v>128.54850600580164</v>
      </c>
      <c r="BB84" s="23">
        <f t="shared" si="21"/>
        <v>150.50439725801053</v>
      </c>
      <c r="BC84" s="23"/>
      <c r="BD84" s="34">
        <f>T93/AF93</f>
        <v>1.2031928990342278E-2</v>
      </c>
    </row>
    <row r="85" spans="1:56" s="31" customFormat="1">
      <c r="A85" s="31">
        <f t="shared" si="35"/>
        <v>2032</v>
      </c>
      <c r="B85" s="31">
        <f t="shared" si="36"/>
        <v>2</v>
      </c>
      <c r="C85" s="32"/>
      <c r="D85" s="44">
        <v>132201182.50426818</v>
      </c>
      <c r="E85" s="32"/>
      <c r="F85" s="44">
        <v>24029129.815295018</v>
      </c>
      <c r="G85" s="44">
        <v>3720757.7013710798</v>
      </c>
      <c r="H85" s="44">
        <v>20470511.071941633</v>
      </c>
      <c r="I85" s="44">
        <v>115074.98045477038</v>
      </c>
      <c r="J85" s="44">
        <v>633108.58985383587</v>
      </c>
      <c r="K85" s="32"/>
      <c r="L85" s="44">
        <v>2038542.3522195399</v>
      </c>
      <c r="M85" s="33"/>
      <c r="N85" s="44">
        <v>1146507.4822703302</v>
      </c>
      <c r="O85" s="32"/>
      <c r="P85" s="44">
        <v>16885751.849545505</v>
      </c>
      <c r="Q85" s="33"/>
      <c r="R85" s="44">
        <v>27298292.056053136</v>
      </c>
      <c r="S85" s="33"/>
      <c r="T85" s="44">
        <v>104377385.66569877</v>
      </c>
      <c r="U85" s="32"/>
      <c r="V85" s="44">
        <v>143600.406124092</v>
      </c>
      <c r="W85" s="33"/>
      <c r="X85" s="44">
        <v>360682.81903783028</v>
      </c>
      <c r="Y85" s="32"/>
      <c r="Z85" s="32">
        <f t="shared" si="30"/>
        <v>227712.81239233911</v>
      </c>
      <c r="AA85" s="32"/>
      <c r="AB85" s="32">
        <f t="shared" si="31"/>
        <v>-44709548.688114926</v>
      </c>
      <c r="AC85" s="12"/>
      <c r="AD85" s="32"/>
      <c r="AE85" s="32"/>
      <c r="AF85" s="32">
        <f>BB85/100*AF27</f>
        <v>8669251251.9648228</v>
      </c>
      <c r="AG85" s="34">
        <f t="shared" si="19"/>
        <v>2.2806565661786281E-3</v>
      </c>
      <c r="AH85" s="34"/>
      <c r="AI85" s="34">
        <f t="shared" si="32"/>
        <v>-5.1572560753711952E-3</v>
      </c>
      <c r="AV85" s="31">
        <v>12939948</v>
      </c>
      <c r="AX85" s="31">
        <f t="shared" si="33"/>
        <v>-5.2290261806475988E-3</v>
      </c>
      <c r="AY85" s="46">
        <v>8750.0256172640493</v>
      </c>
      <c r="AZ85" s="34">
        <f t="shared" si="34"/>
        <v>7.5491574889778902E-3</v>
      </c>
      <c r="BA85" s="31">
        <f t="shared" si="29"/>
        <v>129.51893892261225</v>
      </c>
      <c r="BB85" s="31">
        <f t="shared" si="21"/>
        <v>150.84764609985578</v>
      </c>
      <c r="BD85" s="34">
        <f>T94/AF94</f>
        <v>1.012830817538337E-2</v>
      </c>
    </row>
    <row r="86" spans="1:56" s="23" customFormat="1">
      <c r="A86" s="31">
        <f t="shared" si="35"/>
        <v>2032</v>
      </c>
      <c r="B86" s="31">
        <f t="shared" si="36"/>
        <v>3</v>
      </c>
      <c r="C86" s="32"/>
      <c r="D86" s="44">
        <v>132837088.79347639</v>
      </c>
      <c r="E86" s="32"/>
      <c r="F86" s="44">
        <v>24144713.310724441</v>
      </c>
      <c r="G86" s="44">
        <v>3812043.9977752599</v>
      </c>
      <c r="H86" s="44">
        <v>20972741.340945639</v>
      </c>
      <c r="I86" s="44">
        <v>117898.26797243999</v>
      </c>
      <c r="J86" s="44">
        <v>648641.48477156553</v>
      </c>
      <c r="K86" s="32"/>
      <c r="L86" s="44">
        <v>1968443.9661411101</v>
      </c>
      <c r="M86" s="33"/>
      <c r="N86" s="44">
        <v>1153736.7818482593</v>
      </c>
      <c r="O86" s="32"/>
      <c r="P86" s="44">
        <v>16561784.464240378</v>
      </c>
      <c r="Q86" s="33"/>
      <c r="R86" s="44">
        <v>23092130.244013425</v>
      </c>
      <c r="S86" s="33"/>
      <c r="T86" s="44">
        <v>88294761.422170207</v>
      </c>
      <c r="U86" s="32"/>
      <c r="V86" s="44">
        <v>146554.80891439601</v>
      </c>
      <c r="W86" s="33"/>
      <c r="X86" s="44">
        <v>368103.42706911429</v>
      </c>
      <c r="Y86" s="32"/>
      <c r="Z86" s="32">
        <f t="shared" si="30"/>
        <v>-4028209.0057859868</v>
      </c>
      <c r="AA86" s="32"/>
      <c r="AB86" s="32">
        <f t="shared" si="31"/>
        <v>-61104111.835546553</v>
      </c>
      <c r="AC86" s="12"/>
      <c r="AD86" s="32"/>
      <c r="AE86" s="32"/>
      <c r="AF86" s="32">
        <f>BB86/100*AF27</f>
        <v>8698443079.9002457</v>
      </c>
      <c r="AG86" s="34">
        <f t="shared" si="19"/>
        <v>3.3672836427259831E-3</v>
      </c>
      <c r="AH86" s="34"/>
      <c r="AI86" s="34">
        <f t="shared" si="32"/>
        <v>-7.0247182483428169E-3</v>
      </c>
      <c r="AT86" s="31"/>
      <c r="AU86" s="31"/>
      <c r="AV86" s="31">
        <v>12957102</v>
      </c>
      <c r="AW86" s="31"/>
      <c r="AX86" s="31">
        <f t="shared" si="33"/>
        <v>1.3256622051340547E-3</v>
      </c>
      <c r="AY86" s="46">
        <v>8767.8662065488006</v>
      </c>
      <c r="AZ86" s="34">
        <f t="shared" si="34"/>
        <v>2.0389185203699678E-3</v>
      </c>
      <c r="BA86" s="31">
        <f t="shared" si="29"/>
        <v>129.78301748592023</v>
      </c>
      <c r="BB86" s="31">
        <f t="shared" si="21"/>
        <v>151.35559291111153</v>
      </c>
      <c r="BC86" s="31"/>
      <c r="BD86" s="26">
        <f>T95/AF95</f>
        <v>1.2100318632434692E-2</v>
      </c>
    </row>
    <row r="87" spans="1:56" s="31" customFormat="1">
      <c r="A87" s="31">
        <f t="shared" si="35"/>
        <v>2032</v>
      </c>
      <c r="B87" s="31">
        <f t="shared" si="36"/>
        <v>4</v>
      </c>
      <c r="C87" s="32"/>
      <c r="D87" s="44">
        <v>133180994.89327957</v>
      </c>
      <c r="E87" s="32"/>
      <c r="F87" s="44">
        <v>24207222.315257557</v>
      </c>
      <c r="G87" s="44">
        <v>3899635.1398485401</v>
      </c>
      <c r="H87" s="44">
        <v>21454641.961067814</v>
      </c>
      <c r="I87" s="44">
        <v>120607.2723664497</v>
      </c>
      <c r="J87" s="44">
        <v>663545.62766189128</v>
      </c>
      <c r="K87" s="32"/>
      <c r="L87" s="44">
        <v>2057993.3354476199</v>
      </c>
      <c r="M87" s="33"/>
      <c r="N87" s="44">
        <v>1158218.9133905508</v>
      </c>
      <c r="O87" s="32"/>
      <c r="P87" s="44">
        <v>17051115.932574734</v>
      </c>
      <c r="Q87" s="33"/>
      <c r="R87" s="44">
        <v>27699214.943475496</v>
      </c>
      <c r="S87" s="33"/>
      <c r="T87" s="44">
        <v>105910349.07442638</v>
      </c>
      <c r="U87" s="32"/>
      <c r="V87" s="44">
        <v>147716.00623743201</v>
      </c>
      <c r="W87" s="33"/>
      <c r="X87" s="44">
        <v>371020.01996210293</v>
      </c>
      <c r="Y87" s="32"/>
      <c r="Z87" s="32">
        <f t="shared" si="30"/>
        <v>423496.38561720029</v>
      </c>
      <c r="AA87" s="32"/>
      <c r="AB87" s="32">
        <f t="shared" si="31"/>
        <v>-44321761.751427919</v>
      </c>
      <c r="AC87" s="12"/>
      <c r="AD87" s="32"/>
      <c r="AE87" s="32"/>
      <c r="AF87" s="32">
        <f>BB87/100*AF27</f>
        <v>8765325276.1774654</v>
      </c>
      <c r="AG87" s="34">
        <f t="shared" si="19"/>
        <v>7.6889847600160165E-3</v>
      </c>
      <c r="AH87" s="34">
        <f>(AF87-AF83)/AF83</f>
        <v>1.8346281526201495E-2</v>
      </c>
      <c r="AI87" s="34">
        <f t="shared" si="32"/>
        <v>-5.0564879630749446E-3</v>
      </c>
      <c r="AV87" s="31">
        <v>13003105</v>
      </c>
      <c r="AX87" s="31">
        <f t="shared" si="33"/>
        <v>3.5504081082328443E-3</v>
      </c>
      <c r="AY87" s="46">
        <v>8804.0243168691195</v>
      </c>
      <c r="AZ87" s="34">
        <f t="shared" si="34"/>
        <v>4.1239349995226948E-3</v>
      </c>
      <c r="BA87" s="31">
        <f t="shared" si="29"/>
        <v>130.3182342140741</v>
      </c>
      <c r="BB87" s="31">
        <f t="shared" si="21"/>
        <v>152.51936375834825</v>
      </c>
      <c r="BD87" s="34">
        <f>T96/AF96</f>
        <v>1.0161587744133073E-2</v>
      </c>
    </row>
    <row r="88" spans="1:56" s="31" customFormat="1">
      <c r="A88" s="23">
        <f t="shared" si="35"/>
        <v>2033</v>
      </c>
      <c r="B88" s="23">
        <f t="shared" si="36"/>
        <v>1</v>
      </c>
      <c r="C88" s="24"/>
      <c r="D88" s="41">
        <v>133710678.01758848</v>
      </c>
      <c r="E88" s="24"/>
      <c r="F88" s="41">
        <v>24303498.493079029</v>
      </c>
      <c r="G88" s="41">
        <v>3988666.71942497</v>
      </c>
      <c r="H88" s="41">
        <v>21944467.443334553</v>
      </c>
      <c r="I88" s="41">
        <v>123360.82637397014</v>
      </c>
      <c r="J88" s="41">
        <v>678694.86938149191</v>
      </c>
      <c r="K88" s="24"/>
      <c r="L88" s="41">
        <v>2551452.7551001399</v>
      </c>
      <c r="M88" s="25"/>
      <c r="N88" s="41">
        <v>1164442.7898396328</v>
      </c>
      <c r="O88" s="24"/>
      <c r="P88" s="41">
        <v>19645921.138841469</v>
      </c>
      <c r="Q88" s="25"/>
      <c r="R88" s="41">
        <v>23392227.27628874</v>
      </c>
      <c r="S88" s="25"/>
      <c r="T88" s="41">
        <v>89442208.434994832</v>
      </c>
      <c r="U88" s="24"/>
      <c r="V88" s="41">
        <v>146076.984414654</v>
      </c>
      <c r="W88" s="25"/>
      <c r="X88" s="41">
        <v>366903.2696863882</v>
      </c>
      <c r="Y88" s="24"/>
      <c r="Z88" s="24">
        <f t="shared" si="30"/>
        <v>-4481089.7773154043</v>
      </c>
      <c r="AA88" s="24"/>
      <c r="AB88" s="24">
        <f t="shared" si="31"/>
        <v>-63914390.721435115</v>
      </c>
      <c r="AC88" s="12"/>
      <c r="AD88" s="24"/>
      <c r="AE88" s="24"/>
      <c r="AF88" s="24">
        <f>BB88/100*AF27</f>
        <v>8797109753.1038914</v>
      </c>
      <c r="AG88" s="26">
        <f t="shared" si="19"/>
        <v>3.6261605730491565E-3</v>
      </c>
      <c r="AH88" s="26"/>
      <c r="AI88" s="26">
        <f t="shared" si="32"/>
        <v>-7.265385167996131E-3</v>
      </c>
      <c r="AT88" s="23"/>
      <c r="AU88" s="23"/>
      <c r="AV88" s="23">
        <v>13048911</v>
      </c>
      <c r="AW88" s="23"/>
      <c r="AX88" s="23">
        <f t="shared" si="33"/>
        <v>3.5226970788900035E-3</v>
      </c>
      <c r="AY88" s="43">
        <v>8804.9320144440098</v>
      </c>
      <c r="AZ88" s="26">
        <f t="shared" si="34"/>
        <v>1.0310030302291688E-4</v>
      </c>
      <c r="BA88" s="23">
        <f t="shared" si="29"/>
        <v>130.33167006351098</v>
      </c>
      <c r="BB88" s="23">
        <f t="shared" si="21"/>
        <v>153.07242346183531</v>
      </c>
      <c r="BC88" s="23"/>
      <c r="BD88" s="34">
        <f>T97/AF97</f>
        <v>1.2108604016120978E-2</v>
      </c>
    </row>
    <row r="89" spans="1:56" s="31" customFormat="1">
      <c r="A89" s="31">
        <f t="shared" si="35"/>
        <v>2033</v>
      </c>
      <c r="B89" s="31">
        <f t="shared" si="36"/>
        <v>2</v>
      </c>
      <c r="C89" s="32"/>
      <c r="D89" s="44">
        <v>134315950.4154833</v>
      </c>
      <c r="E89" s="32"/>
      <c r="F89" s="44">
        <v>24413513.916141979</v>
      </c>
      <c r="G89" s="44">
        <v>4012873.6618441199</v>
      </c>
      <c r="H89" s="44">
        <v>22077646.898322031</v>
      </c>
      <c r="I89" s="44">
        <v>124109.49469621992</v>
      </c>
      <c r="J89" s="44">
        <v>682813.82159764366</v>
      </c>
      <c r="K89" s="32"/>
      <c r="L89" s="44">
        <v>2021508.89338022</v>
      </c>
      <c r="M89" s="33"/>
      <c r="N89" s="44">
        <v>1171888.6003694832</v>
      </c>
      <c r="O89" s="32"/>
      <c r="P89" s="44">
        <v>16937004.573795639</v>
      </c>
      <c r="Q89" s="33"/>
      <c r="R89" s="44">
        <v>27958301.981162727</v>
      </c>
      <c r="S89" s="33"/>
      <c r="T89" s="44">
        <v>106900990.81853752</v>
      </c>
      <c r="U89" s="32"/>
      <c r="V89" s="44">
        <v>151416.68890238699</v>
      </c>
      <c r="W89" s="33"/>
      <c r="X89" s="44">
        <v>380315.06788005203</v>
      </c>
      <c r="Y89" s="32"/>
      <c r="Z89" s="32">
        <f t="shared" si="30"/>
        <v>502807.2601734288</v>
      </c>
      <c r="AA89" s="32"/>
      <c r="AB89" s="32">
        <f t="shared" si="31"/>
        <v>-44351964.170741409</v>
      </c>
      <c r="AC89" s="12"/>
      <c r="AD89" s="32"/>
      <c r="AE89" s="32"/>
      <c r="AF89" s="32">
        <f>BB89/100*AF27</f>
        <v>8864149066.0787659</v>
      </c>
      <c r="AG89" s="34">
        <f t="shared" si="19"/>
        <v>7.6206066374494147E-3</v>
      </c>
      <c r="AH89" s="34"/>
      <c r="AI89" s="34">
        <f t="shared" si="32"/>
        <v>-5.0035219218579081E-3</v>
      </c>
      <c r="AV89" s="31">
        <v>13097630</v>
      </c>
      <c r="AX89" s="31">
        <f t="shared" si="33"/>
        <v>3.733568264815355E-3</v>
      </c>
      <c r="AY89" s="46">
        <v>8839.0298165806307</v>
      </c>
      <c r="AZ89" s="34">
        <f t="shared" si="34"/>
        <v>3.8725798314723277E-3</v>
      </c>
      <c r="BA89" s="31">
        <f t="shared" si="29"/>
        <v>130.83638986040103</v>
      </c>
      <c r="BB89" s="31">
        <f t="shared" si="21"/>
        <v>154.23892818807906</v>
      </c>
      <c r="BD89" s="34">
        <f>T98/AF98</f>
        <v>1.0209486805395721E-2</v>
      </c>
    </row>
    <row r="90" spans="1:56" s="23" customFormat="1">
      <c r="A90" s="31">
        <f t="shared" si="35"/>
        <v>2033</v>
      </c>
      <c r="B90" s="31">
        <f t="shared" si="36"/>
        <v>3</v>
      </c>
      <c r="C90" s="32"/>
      <c r="D90" s="44">
        <v>134299794.52416757</v>
      </c>
      <c r="E90" s="32"/>
      <c r="F90" s="44">
        <v>24410577.391654428</v>
      </c>
      <c r="G90" s="44">
        <v>4114630.6030276702</v>
      </c>
      <c r="H90" s="44">
        <v>22637483.565562468</v>
      </c>
      <c r="I90" s="44">
        <v>127256.61658847937</v>
      </c>
      <c r="J90" s="44">
        <v>700128.35769777931</v>
      </c>
      <c r="K90" s="32"/>
      <c r="L90" s="44">
        <v>2007439.9947697499</v>
      </c>
      <c r="M90" s="33"/>
      <c r="N90" s="44">
        <v>1173256.7933340222</v>
      </c>
      <c r="O90" s="32"/>
      <c r="P90" s="44">
        <v>16871528.386033885</v>
      </c>
      <c r="Q90" s="33"/>
      <c r="R90" s="44">
        <v>23759304.933616292</v>
      </c>
      <c r="S90" s="33"/>
      <c r="T90" s="44">
        <v>90845761.673031315</v>
      </c>
      <c r="U90" s="32"/>
      <c r="V90" s="44">
        <v>150731.70800572299</v>
      </c>
      <c r="W90" s="33"/>
      <c r="X90" s="44">
        <v>378594.59335310443</v>
      </c>
      <c r="Y90" s="32"/>
      <c r="Z90" s="32">
        <f t="shared" si="30"/>
        <v>-3681237.5381361842</v>
      </c>
      <c r="AA90" s="32"/>
      <c r="AB90" s="32">
        <f t="shared" si="31"/>
        <v>-60325561.23717013</v>
      </c>
      <c r="AC90" s="12"/>
      <c r="AD90" s="32"/>
      <c r="AE90" s="32"/>
      <c r="AF90" s="32">
        <f>BB90/100*AF27</f>
        <v>8921023939.32374</v>
      </c>
      <c r="AG90" s="34">
        <f t="shared" si="19"/>
        <v>6.4162812268830534E-3</v>
      </c>
      <c r="AH90" s="34"/>
      <c r="AI90" s="34">
        <f t="shared" si="32"/>
        <v>-6.7621790556189358E-3</v>
      </c>
      <c r="AT90" s="31"/>
      <c r="AU90" s="31"/>
      <c r="AV90" s="31">
        <v>13085385</v>
      </c>
      <c r="AW90" s="31"/>
      <c r="AX90" s="31">
        <f t="shared" si="33"/>
        <v>-9.3490196317959817E-4</v>
      </c>
      <c r="AY90" s="46">
        <v>8904.0679482617306</v>
      </c>
      <c r="AZ90" s="34">
        <f t="shared" si="34"/>
        <v>7.3580622569117933E-3</v>
      </c>
      <c r="BA90" s="31">
        <f t="shared" si="29"/>
        <v>131.79909216246344</v>
      </c>
      <c r="BB90" s="31">
        <f t="shared" si="21"/>
        <v>155.22856852746679</v>
      </c>
      <c r="BC90" s="31"/>
      <c r="BD90" s="26">
        <f>T99/AF99</f>
        <v>1.2106914772277773E-2</v>
      </c>
    </row>
    <row r="91" spans="1:56" s="31" customFormat="1">
      <c r="A91" s="31">
        <f t="shared" si="35"/>
        <v>2033</v>
      </c>
      <c r="B91" s="31">
        <f t="shared" si="36"/>
        <v>4</v>
      </c>
      <c r="C91" s="32"/>
      <c r="D91" s="44">
        <v>134784802.87946686</v>
      </c>
      <c r="E91" s="32"/>
      <c r="F91" s="44">
        <v>24498733.401383109</v>
      </c>
      <c r="G91" s="44">
        <v>4213039.8370644897</v>
      </c>
      <c r="H91" s="44">
        <v>23178902.135814887</v>
      </c>
      <c r="I91" s="44">
        <v>130300.20114633068</v>
      </c>
      <c r="J91" s="44">
        <v>716873.26193245361</v>
      </c>
      <c r="K91" s="32"/>
      <c r="L91" s="44">
        <v>1939892.2750092</v>
      </c>
      <c r="M91" s="33"/>
      <c r="N91" s="44">
        <v>1178826.7583968714</v>
      </c>
      <c r="O91" s="32"/>
      <c r="P91" s="44">
        <v>16551667.251458459</v>
      </c>
      <c r="Q91" s="33"/>
      <c r="R91" s="44">
        <v>28237074.122048534</v>
      </c>
      <c r="S91" s="33"/>
      <c r="T91" s="44">
        <v>107966900.26086976</v>
      </c>
      <c r="U91" s="32"/>
      <c r="V91" s="44">
        <v>154057.903853667</v>
      </c>
      <c r="W91" s="33"/>
      <c r="X91" s="44">
        <v>386949.03835426725</v>
      </c>
      <c r="Y91" s="32"/>
      <c r="Z91" s="32">
        <f t="shared" si="30"/>
        <v>773679.59111301973</v>
      </c>
      <c r="AA91" s="32"/>
      <c r="AB91" s="32">
        <f t="shared" si="31"/>
        <v>-43369569.870055556</v>
      </c>
      <c r="AC91" s="12"/>
      <c r="AD91" s="32"/>
      <c r="AE91" s="32"/>
      <c r="AF91" s="32">
        <f>BB91/100*AF27</f>
        <v>8943466028.7755375</v>
      </c>
      <c r="AG91" s="34">
        <f t="shared" si="19"/>
        <v>2.5156405368304295E-3</v>
      </c>
      <c r="AH91" s="34">
        <f>(AF91-AF87)/AF87</f>
        <v>2.0323347620906405E-2</v>
      </c>
      <c r="AI91" s="34">
        <f t="shared" si="32"/>
        <v>-4.8493022426108938E-3</v>
      </c>
      <c r="AV91" s="31">
        <v>13106947</v>
      </c>
      <c r="AX91" s="31">
        <f t="shared" si="33"/>
        <v>1.6477925563519911E-3</v>
      </c>
      <c r="AY91" s="46">
        <v>8911.7826134807492</v>
      </c>
      <c r="AZ91" s="34">
        <f t="shared" si="34"/>
        <v>8.6642029955809612E-4</v>
      </c>
      <c r="BA91" s="31">
        <f t="shared" si="29"/>
        <v>131.91328557137632</v>
      </c>
      <c r="BB91" s="31">
        <f t="shared" si="21"/>
        <v>155.61906780692865</v>
      </c>
      <c r="BD91" s="34">
        <f>T100/AF100</f>
        <v>1.0185906119011308E-2</v>
      </c>
    </row>
    <row r="92" spans="1:56" s="31" customFormat="1">
      <c r="A92" s="23">
        <f t="shared" si="35"/>
        <v>2034</v>
      </c>
      <c r="B92" s="23">
        <f t="shared" si="36"/>
        <v>1</v>
      </c>
      <c r="C92" s="24"/>
      <c r="D92" s="41">
        <v>135449247.78693384</v>
      </c>
      <c r="E92" s="24"/>
      <c r="F92" s="41">
        <v>24619504.128499109</v>
      </c>
      <c r="G92" s="41">
        <v>4314103.14340939</v>
      </c>
      <c r="H92" s="41">
        <v>23734922.628828436</v>
      </c>
      <c r="I92" s="41">
        <v>133425.87041471992</v>
      </c>
      <c r="J92" s="41">
        <v>734069.77202560264</v>
      </c>
      <c r="K92" s="24"/>
      <c r="L92" s="41">
        <v>2405065.8325820402</v>
      </c>
      <c r="M92" s="25"/>
      <c r="N92" s="41">
        <v>1186636.0286011808</v>
      </c>
      <c r="O92" s="24"/>
      <c r="P92" s="41">
        <v>19008419.353602882</v>
      </c>
      <c r="Q92" s="25"/>
      <c r="R92" s="41">
        <v>23809402.001138676</v>
      </c>
      <c r="S92" s="25"/>
      <c r="T92" s="41">
        <v>91037312.152701154</v>
      </c>
      <c r="U92" s="24"/>
      <c r="V92" s="41">
        <v>154842.95666489299</v>
      </c>
      <c r="W92" s="25"/>
      <c r="X92" s="41">
        <v>388920.86467906105</v>
      </c>
      <c r="Y92" s="24"/>
      <c r="Z92" s="24">
        <f t="shared" si="30"/>
        <v>-4246961.0318787619</v>
      </c>
      <c r="AA92" s="24"/>
      <c r="AB92" s="24">
        <f t="shared" si="31"/>
        <v>-63420354.987835571</v>
      </c>
      <c r="AC92" s="12"/>
      <c r="AD92" s="24"/>
      <c r="AE92" s="24"/>
      <c r="AF92" s="24">
        <f>BB92/100*AF27</f>
        <v>8940853000.8775215</v>
      </c>
      <c r="AG92" s="26">
        <f t="shared" ref="AG92:AG119" si="37">(AF92-AF91)/AF91</f>
        <v>-2.921717251017198E-4</v>
      </c>
      <c r="AH92" s="26"/>
      <c r="AI92" s="26">
        <f t="shared" si="32"/>
        <v>-7.0933226372932234E-3</v>
      </c>
      <c r="AT92" s="23"/>
      <c r="AU92" s="23"/>
      <c r="AV92" s="23">
        <v>13043385</v>
      </c>
      <c r="AW92" s="23"/>
      <c r="AX92" s="23">
        <f t="shared" si="33"/>
        <v>-4.8494893585821321E-3</v>
      </c>
      <c r="AY92" s="43">
        <v>8952.5943536304694</v>
      </c>
      <c r="AZ92" s="26">
        <f t="shared" si="34"/>
        <v>4.5795259960655643E-3</v>
      </c>
      <c r="BA92" s="23">
        <f t="shared" ref="BA92:BA119" si="38">BA91*((1+AZ92))</f>
        <v>132.51738589187684</v>
      </c>
      <c r="BB92" s="23">
        <f t="shared" si="21"/>
        <v>155.57360031542876</v>
      </c>
      <c r="BC92" s="23"/>
      <c r="BD92" s="34">
        <f>T101/AF101</f>
        <v>1.2088042270998434E-2</v>
      </c>
    </row>
    <row r="93" spans="1:56" s="31" customFormat="1">
      <c r="A93" s="31">
        <f t="shared" si="35"/>
        <v>2034</v>
      </c>
      <c r="B93" s="31">
        <f t="shared" si="36"/>
        <v>2</v>
      </c>
      <c r="C93" s="32"/>
      <c r="D93" s="44">
        <v>136289770.94697943</v>
      </c>
      <c r="E93" s="32"/>
      <c r="F93" s="44">
        <v>24772279.162299171</v>
      </c>
      <c r="G93" s="44">
        <v>4376533.8791504297</v>
      </c>
      <c r="H93" s="44">
        <v>24078398.116830647</v>
      </c>
      <c r="I93" s="44">
        <v>135356.71791187022</v>
      </c>
      <c r="J93" s="44">
        <v>744692.72526281048</v>
      </c>
      <c r="K93" s="32"/>
      <c r="L93" s="44">
        <v>1916815.38330907</v>
      </c>
      <c r="M93" s="33"/>
      <c r="N93" s="44">
        <v>1196524.3251833282</v>
      </c>
      <c r="O93" s="32"/>
      <c r="P93" s="44">
        <v>16529287.941556267</v>
      </c>
      <c r="Q93" s="33"/>
      <c r="R93" s="44">
        <v>28246105.547665674</v>
      </c>
      <c r="S93" s="33"/>
      <c r="T93" s="44">
        <v>108001432.69948591</v>
      </c>
      <c r="U93" s="32"/>
      <c r="V93" s="44">
        <v>157710.405342182</v>
      </c>
      <c r="W93" s="33"/>
      <c r="X93" s="44">
        <v>396123.06904801779</v>
      </c>
      <c r="Y93" s="32"/>
      <c r="Z93" s="32">
        <f t="shared" si="30"/>
        <v>518197.08221628517</v>
      </c>
      <c r="AA93" s="32"/>
      <c r="AB93" s="32">
        <f t="shared" si="31"/>
        <v>-44817626.18904978</v>
      </c>
      <c r="AC93" s="12"/>
      <c r="AD93" s="32"/>
      <c r="AE93" s="32"/>
      <c r="AF93" s="32">
        <f>BB93/100*AF27</f>
        <v>8976235879.2323246</v>
      </c>
      <c r="AG93" s="34">
        <f t="shared" si="37"/>
        <v>3.9574387758450286E-3</v>
      </c>
      <c r="AH93" s="34"/>
      <c r="AI93" s="34">
        <f t="shared" si="32"/>
        <v>-4.9929198376728401E-3</v>
      </c>
      <c r="AV93" s="31">
        <v>13101115</v>
      </c>
      <c r="AX93" s="31">
        <f t="shared" si="33"/>
        <v>4.4259983125546016E-3</v>
      </c>
      <c r="AY93" s="46">
        <v>8948.41801463712</v>
      </c>
      <c r="AZ93" s="34">
        <f t="shared" si="34"/>
        <v>-4.6649483137318993E-4</v>
      </c>
      <c r="BA93" s="31">
        <f t="shared" si="38"/>
        <v>132.4555672162912</v>
      </c>
      <c r="BB93" s="31">
        <f t="shared" ref="BB93:BB119" si="39">BB92*(1+AX93)*(1+AZ93)</f>
        <v>156.18927331381485</v>
      </c>
      <c r="BD93" s="34">
        <f>T102/AF102</f>
        <v>1.0192721804104268E-2</v>
      </c>
    </row>
    <row r="94" spans="1:56" s="23" customFormat="1">
      <c r="A94" s="31">
        <f t="shared" si="35"/>
        <v>2034</v>
      </c>
      <c r="B94" s="31">
        <f t="shared" si="36"/>
        <v>3</v>
      </c>
      <c r="C94" s="32"/>
      <c r="D94" s="44">
        <v>136504736.73678425</v>
      </c>
      <c r="E94" s="32"/>
      <c r="F94" s="44">
        <v>24811351.73919462</v>
      </c>
      <c r="G94" s="44">
        <v>4471672.2213792801</v>
      </c>
      <c r="H94" s="44">
        <v>24601821.205424726</v>
      </c>
      <c r="I94" s="44">
        <v>138299.14086739998</v>
      </c>
      <c r="J94" s="44">
        <v>760881.06820900983</v>
      </c>
      <c r="K94" s="32"/>
      <c r="L94" s="44">
        <v>1885510.31442678</v>
      </c>
      <c r="M94" s="33"/>
      <c r="N94" s="44">
        <v>1200684.4532688968</v>
      </c>
      <c r="O94" s="32"/>
      <c r="P94" s="44">
        <v>16389733.587598603</v>
      </c>
      <c r="Q94" s="33"/>
      <c r="R94" s="44">
        <v>23837080.018580157</v>
      </c>
      <c r="S94" s="33"/>
      <c r="T94" s="44">
        <v>91143141.45128949</v>
      </c>
      <c r="U94" s="32"/>
      <c r="V94" s="44">
        <v>155684.783129913</v>
      </c>
      <c r="W94" s="33"/>
      <c r="X94" s="44">
        <v>391035.29005388683</v>
      </c>
      <c r="Y94" s="32"/>
      <c r="Z94" s="32">
        <f t="shared" si="30"/>
        <v>-3904781.7051802278</v>
      </c>
      <c r="AA94" s="32"/>
      <c r="AB94" s="32">
        <f t="shared" si="31"/>
        <v>-61751328.873093367</v>
      </c>
      <c r="AC94" s="12"/>
      <c r="AD94" s="32"/>
      <c r="AE94" s="32"/>
      <c r="AF94" s="32">
        <f>BB94/100*AF27</f>
        <v>8998851523.1804352</v>
      </c>
      <c r="AG94" s="34">
        <f t="shared" si="37"/>
        <v>2.5195019663459134E-3</v>
      </c>
      <c r="AH94" s="34"/>
      <c r="AI94" s="34">
        <f t="shared" si="32"/>
        <v>-6.862134430602183E-3</v>
      </c>
      <c r="AT94" s="31"/>
      <c r="AU94" s="31"/>
      <c r="AV94" s="31">
        <v>13097642</v>
      </c>
      <c r="AW94" s="31"/>
      <c r="AX94" s="31">
        <f t="shared" si="33"/>
        <v>-2.6509194064779985E-4</v>
      </c>
      <c r="AY94" s="46">
        <v>8973.3423321536102</v>
      </c>
      <c r="AZ94" s="34">
        <f t="shared" si="34"/>
        <v>2.7853322761320436E-3</v>
      </c>
      <c r="BA94" s="31">
        <f t="shared" si="38"/>
        <v>132.82449998281211</v>
      </c>
      <c r="BB94" s="31">
        <f t="shared" si="39"/>
        <v>156.58279249505114</v>
      </c>
      <c r="BC94" s="31"/>
      <c r="BD94" s="26">
        <f>T103/AF103</f>
        <v>1.2118410564841394E-2</v>
      </c>
    </row>
    <row r="95" spans="1:56" s="31" customFormat="1">
      <c r="A95" s="31">
        <f t="shared" si="35"/>
        <v>2034</v>
      </c>
      <c r="B95" s="31">
        <f t="shared" si="36"/>
        <v>4</v>
      </c>
      <c r="C95" s="32"/>
      <c r="D95" s="44">
        <v>136562980.33623463</v>
      </c>
      <c r="E95" s="32"/>
      <c r="F95" s="44">
        <v>24821938.202837318</v>
      </c>
      <c r="G95" s="44">
        <v>4534271.9331075801</v>
      </c>
      <c r="H95" s="44">
        <v>24946226.349452868</v>
      </c>
      <c r="I95" s="44">
        <v>140235.21442600992</v>
      </c>
      <c r="J95" s="44">
        <v>771532.77369443118</v>
      </c>
      <c r="K95" s="32"/>
      <c r="L95" s="44">
        <v>1858221.9153880901</v>
      </c>
      <c r="M95" s="33"/>
      <c r="N95" s="44">
        <v>1203738.2821564898</v>
      </c>
      <c r="O95" s="32"/>
      <c r="P95" s="44">
        <v>16264935.220777595</v>
      </c>
      <c r="Q95" s="33"/>
      <c r="R95" s="44">
        <v>28752005.9555327</v>
      </c>
      <c r="S95" s="33"/>
      <c r="T95" s="44">
        <v>109935786.75621386</v>
      </c>
      <c r="U95" s="32"/>
      <c r="V95" s="44">
        <v>159699.02939886</v>
      </c>
      <c r="W95" s="33"/>
      <c r="X95" s="44">
        <v>401117.91934216837</v>
      </c>
      <c r="Y95" s="32"/>
      <c r="Z95" s="32">
        <f t="shared" si="30"/>
        <v>1027806.5845496617</v>
      </c>
      <c r="AA95" s="32"/>
      <c r="AB95" s="32">
        <f t="shared" si="31"/>
        <v>-42892128.800798371</v>
      </c>
      <c r="AC95" s="12"/>
      <c r="AD95" s="32"/>
      <c r="AE95" s="32"/>
      <c r="AF95" s="32">
        <f>BB95/100*AF27</f>
        <v>9085362964.0407085</v>
      </c>
      <c r="AG95" s="34">
        <f t="shared" si="37"/>
        <v>9.6136090963858806E-3</v>
      </c>
      <c r="AH95" s="34">
        <f>(AF95-AF91)/AF91</f>
        <v>1.5865989182339228E-2</v>
      </c>
      <c r="AI95" s="34">
        <f t="shared" si="32"/>
        <v>-4.721014335977847E-3</v>
      </c>
      <c r="AV95" s="31">
        <v>13127112</v>
      </c>
      <c r="AX95" s="31">
        <f t="shared" si="33"/>
        <v>2.2500233248091525E-3</v>
      </c>
      <c r="AY95" s="46">
        <v>9039.2699693526993</v>
      </c>
      <c r="AZ95" s="34">
        <f t="shared" si="34"/>
        <v>7.3470547270725137E-3</v>
      </c>
      <c r="BA95" s="31">
        <f t="shared" si="38"/>
        <v>133.80036885328187</v>
      </c>
      <c r="BB95" s="31">
        <f t="shared" si="39"/>
        <v>158.08811825331907</v>
      </c>
      <c r="BD95" s="34">
        <f>T104/AF104</f>
        <v>1.022339875369753E-2</v>
      </c>
    </row>
    <row r="96" spans="1:56" s="31" customFormat="1">
      <c r="A96" s="23">
        <f t="shared" si="35"/>
        <v>2035</v>
      </c>
      <c r="B96" s="23">
        <f t="shared" si="36"/>
        <v>1</v>
      </c>
      <c r="C96" s="24"/>
      <c r="D96" s="41">
        <v>137442710.64250228</v>
      </c>
      <c r="E96" s="24"/>
      <c r="F96" s="41">
        <v>24981839.599567048</v>
      </c>
      <c r="G96" s="41">
        <v>4628749.3034264501</v>
      </c>
      <c r="H96" s="41">
        <v>25466012.965616476</v>
      </c>
      <c r="I96" s="41">
        <v>143157.19495133031</v>
      </c>
      <c r="J96" s="41">
        <v>787608.64842111047</v>
      </c>
      <c r="K96" s="24"/>
      <c r="L96" s="41">
        <v>2388615.3417423698</v>
      </c>
      <c r="M96" s="25"/>
      <c r="N96" s="41">
        <v>1213887.5672811717</v>
      </c>
      <c r="O96" s="24"/>
      <c r="P96" s="41">
        <v>19072987.603746988</v>
      </c>
      <c r="Q96" s="25"/>
      <c r="R96" s="41">
        <v>24249081.109306596</v>
      </c>
      <c r="S96" s="25"/>
      <c r="T96" s="41">
        <v>92718463.330516964</v>
      </c>
      <c r="U96" s="24"/>
      <c r="V96" s="41">
        <v>164482.06009057499</v>
      </c>
      <c r="W96" s="25"/>
      <c r="X96" s="41">
        <v>413131.51345374377</v>
      </c>
      <c r="Y96" s="24"/>
      <c r="Z96" s="24">
        <f t="shared" si="30"/>
        <v>-4170779.3391934186</v>
      </c>
      <c r="AA96" s="24"/>
      <c r="AB96" s="24">
        <f t="shared" si="31"/>
        <v>-63797234.915732294</v>
      </c>
      <c r="AC96" s="12"/>
      <c r="AD96" s="24"/>
      <c r="AE96" s="24"/>
      <c r="AF96" s="24">
        <f>BB96/100*AF27</f>
        <v>9124407097.1142483</v>
      </c>
      <c r="AG96" s="26">
        <f t="shared" si="37"/>
        <v>4.2974764165255629E-3</v>
      </c>
      <c r="AH96" s="26"/>
      <c r="AI96" s="26">
        <f t="shared" si="32"/>
        <v>-6.9919321043785164E-3</v>
      </c>
      <c r="AT96" s="23"/>
      <c r="AU96" s="23"/>
      <c r="AV96" s="23">
        <v>13149535</v>
      </c>
      <c r="AW96" s="23"/>
      <c r="AX96" s="23">
        <f t="shared" si="33"/>
        <v>1.7081441828179725E-3</v>
      </c>
      <c r="AY96" s="43">
        <v>9062.6357303647801</v>
      </c>
      <c r="AZ96" s="26">
        <f t="shared" si="34"/>
        <v>2.5849168230732749E-3</v>
      </c>
      <c r="BA96" s="23">
        <f t="shared" si="38"/>
        <v>134.14623167766413</v>
      </c>
      <c r="BB96" s="23">
        <f t="shared" si="39"/>
        <v>158.76749821324563</v>
      </c>
      <c r="BC96" s="23"/>
      <c r="BD96" s="34">
        <f>T105/AF105</f>
        <v>1.2175547769574137E-2</v>
      </c>
    </row>
    <row r="97" spans="1:56" s="31" customFormat="1">
      <c r="A97" s="31">
        <f t="shared" si="35"/>
        <v>2035</v>
      </c>
      <c r="B97" s="31">
        <f t="shared" si="36"/>
        <v>2</v>
      </c>
      <c r="C97" s="32"/>
      <c r="D97" s="44">
        <v>137821120.61173192</v>
      </c>
      <c r="E97" s="32"/>
      <c r="F97" s="44">
        <v>25050620.09079849</v>
      </c>
      <c r="G97" s="44">
        <v>4744632.7566218097</v>
      </c>
      <c r="H97" s="44">
        <v>26103569.533951011</v>
      </c>
      <c r="I97" s="44">
        <v>146741.21927696001</v>
      </c>
      <c r="J97" s="44">
        <v>807326.89280259109</v>
      </c>
      <c r="K97" s="32"/>
      <c r="L97" s="44">
        <v>1918972.03602401</v>
      </c>
      <c r="M97" s="33"/>
      <c r="N97" s="44">
        <v>1219792.8035544418</v>
      </c>
      <c r="O97" s="32"/>
      <c r="P97" s="44">
        <v>16668495.125433225</v>
      </c>
      <c r="Q97" s="33"/>
      <c r="R97" s="44">
        <v>29080654.396631155</v>
      </c>
      <c r="S97" s="33"/>
      <c r="T97" s="44">
        <v>111192402.55527289</v>
      </c>
      <c r="U97" s="32"/>
      <c r="V97" s="44">
        <v>159545.248251918</v>
      </c>
      <c r="W97" s="33"/>
      <c r="X97" s="44">
        <v>400731.66543738503</v>
      </c>
      <c r="Y97" s="32"/>
      <c r="Z97" s="32">
        <f t="shared" si="30"/>
        <v>1050814.7145061307</v>
      </c>
      <c r="AA97" s="32"/>
      <c r="AB97" s="32">
        <f t="shared" si="31"/>
        <v>-43297213.181892246</v>
      </c>
      <c r="AC97" s="12"/>
      <c r="AD97" s="32"/>
      <c r="AE97" s="32"/>
      <c r="AF97" s="32">
        <f>BB97/100*AF27</f>
        <v>9182925001.6959152</v>
      </c>
      <c r="AG97" s="34">
        <f t="shared" si="37"/>
        <v>6.4133377608912526E-3</v>
      </c>
      <c r="AH97" s="34"/>
      <c r="AI97" s="34">
        <f t="shared" si="32"/>
        <v>-4.7149697045218222E-3</v>
      </c>
      <c r="AV97" s="31">
        <v>13162481</v>
      </c>
      <c r="AX97" s="31">
        <f t="shared" si="33"/>
        <v>9.845215058935544E-4</v>
      </c>
      <c r="AY97" s="46">
        <v>9111.78672432032</v>
      </c>
      <c r="AZ97" s="34">
        <f t="shared" si="34"/>
        <v>5.4234767255244756E-3</v>
      </c>
      <c r="BA97" s="31">
        <f t="shared" si="38"/>
        <v>134.87377064298477</v>
      </c>
      <c r="BB97" s="31">
        <f t="shared" si="39"/>
        <v>159.78572780473885</v>
      </c>
      <c r="BD97" s="34">
        <f>T106/AF106</f>
        <v>1.0279325855750608E-2</v>
      </c>
    </row>
    <row r="98" spans="1:56" s="23" customFormat="1">
      <c r="A98" s="31">
        <f t="shared" si="35"/>
        <v>2035</v>
      </c>
      <c r="B98" s="31">
        <f t="shared" si="36"/>
        <v>3</v>
      </c>
      <c r="C98" s="32"/>
      <c r="D98" s="44">
        <v>138006091.20711416</v>
      </c>
      <c r="E98" s="32"/>
      <c r="F98" s="44">
        <v>25084240.68604777</v>
      </c>
      <c r="G98" s="44">
        <v>4818053.5605506301</v>
      </c>
      <c r="H98" s="44">
        <v>26507509.134528048</v>
      </c>
      <c r="I98" s="44">
        <v>149011.9657902196</v>
      </c>
      <c r="J98" s="44">
        <v>819819.87014000933</v>
      </c>
      <c r="K98" s="32"/>
      <c r="L98" s="44">
        <v>1849677.6706326299</v>
      </c>
      <c r="M98" s="33"/>
      <c r="N98" s="44">
        <v>1223203.3941803798</v>
      </c>
      <c r="O98" s="32"/>
      <c r="P98" s="44">
        <v>16327690.397342792</v>
      </c>
      <c r="Q98" s="33"/>
      <c r="R98" s="44">
        <v>24593838.938686665</v>
      </c>
      <c r="S98" s="33"/>
      <c r="T98" s="44">
        <v>94036674.771898806</v>
      </c>
      <c r="U98" s="32"/>
      <c r="V98" s="44">
        <v>160961.42149504699</v>
      </c>
      <c r="W98" s="33"/>
      <c r="X98" s="44">
        <v>404288.68433004967</v>
      </c>
      <c r="Y98" s="32"/>
      <c r="Z98" s="32">
        <f t="shared" si="30"/>
        <v>-3402321.3906790689</v>
      </c>
      <c r="AA98" s="32"/>
      <c r="AB98" s="32">
        <f t="shared" si="31"/>
        <v>-60297106.83255814</v>
      </c>
      <c r="AC98" s="12"/>
      <c r="AD98" s="32"/>
      <c r="AE98" s="32"/>
      <c r="AF98" s="32">
        <f>BB98/100*AF27</f>
        <v>9210715148.013155</v>
      </c>
      <c r="AG98" s="34">
        <f t="shared" si="37"/>
        <v>3.0262847961959223E-3</v>
      </c>
      <c r="AH98" s="34"/>
      <c r="AI98" s="34">
        <f t="shared" si="32"/>
        <v>-6.5464088144735252E-3</v>
      </c>
      <c r="AT98" s="31"/>
      <c r="AU98" s="31"/>
      <c r="AV98" s="31">
        <v>13151404</v>
      </c>
      <c r="AW98" s="31"/>
      <c r="AX98" s="31">
        <f t="shared" si="33"/>
        <v>-8.4155866967633225E-4</v>
      </c>
      <c r="AY98" s="46">
        <v>9147.0593730677592</v>
      </c>
      <c r="AZ98" s="34">
        <f t="shared" si="34"/>
        <v>3.8711012246690117E-3</v>
      </c>
      <c r="BA98" s="31">
        <f t="shared" si="38"/>
        <v>135.39588066169657</v>
      </c>
      <c r="BB98" s="31">
        <f t="shared" si="39"/>
        <v>160.26928492344345</v>
      </c>
      <c r="BC98" s="31"/>
      <c r="BD98" s="26">
        <f>T107/AF107</f>
        <v>1.2167682625984286E-2</v>
      </c>
    </row>
    <row r="99" spans="1:56" s="31" customFormat="1">
      <c r="A99" s="31">
        <f t="shared" si="35"/>
        <v>2035</v>
      </c>
      <c r="B99" s="31">
        <f t="shared" si="36"/>
        <v>4</v>
      </c>
      <c r="C99" s="32"/>
      <c r="D99" s="44">
        <v>138535306.54326704</v>
      </c>
      <c r="E99" s="32"/>
      <c r="F99" s="44">
        <v>25180431.837834571</v>
      </c>
      <c r="G99" s="44">
        <v>4917093.4170572301</v>
      </c>
      <c r="H99" s="44">
        <v>27052397.203545492</v>
      </c>
      <c r="I99" s="44">
        <v>152075.05413579009</v>
      </c>
      <c r="J99" s="44">
        <v>836672.07846016693</v>
      </c>
      <c r="K99" s="32"/>
      <c r="L99" s="44">
        <v>1873664.8371021601</v>
      </c>
      <c r="M99" s="33"/>
      <c r="N99" s="44">
        <v>1230194.9909773096</v>
      </c>
      <c r="O99" s="32"/>
      <c r="P99" s="44">
        <v>16490625.62090553</v>
      </c>
      <c r="Q99" s="33"/>
      <c r="R99" s="44">
        <v>29286465.235339262</v>
      </c>
      <c r="S99" s="33"/>
      <c r="T99" s="44">
        <v>111979338.13504861</v>
      </c>
      <c r="U99" s="32"/>
      <c r="V99" s="44">
        <v>165054.55621420001</v>
      </c>
      <c r="W99" s="33"/>
      <c r="X99" s="44">
        <v>414569.45866107743</v>
      </c>
      <c r="Y99" s="32"/>
      <c r="Z99" s="32">
        <f t="shared" si="30"/>
        <v>1167228.12563942</v>
      </c>
      <c r="AA99" s="32"/>
      <c r="AB99" s="32">
        <f t="shared" si="31"/>
        <v>-43046594.029123962</v>
      </c>
      <c r="AC99" s="12"/>
      <c r="AD99" s="32"/>
      <c r="AE99" s="32"/>
      <c r="AF99" s="32">
        <f>BB99/100*AF27</f>
        <v>9249205122.9647026</v>
      </c>
      <c r="AG99" s="34">
        <f t="shared" si="37"/>
        <v>4.1788258927810077E-3</v>
      </c>
      <c r="AH99" s="34">
        <f>(AF99-AF95)/AF95</f>
        <v>1.8033639335321105E-2</v>
      </c>
      <c r="AI99" s="34">
        <f t="shared" si="32"/>
        <v>-4.6540857789221547E-3</v>
      </c>
      <c r="AV99" s="31">
        <v>13161263</v>
      </c>
      <c r="AX99" s="31">
        <f t="shared" si="33"/>
        <v>7.4965380122152736E-4</v>
      </c>
      <c r="AY99" s="46">
        <v>9178.4027171326998</v>
      </c>
      <c r="AZ99" s="34">
        <f t="shared" si="34"/>
        <v>3.426603325351385E-3</v>
      </c>
      <c r="BA99" s="31">
        <f t="shared" si="38"/>
        <v>135.85982863661081</v>
      </c>
      <c r="BB99" s="31">
        <f t="shared" si="39"/>
        <v>160.93902236109903</v>
      </c>
      <c r="BD99" s="34">
        <f>T108/AF108</f>
        <v>1.0239639966143309E-2</v>
      </c>
    </row>
    <row r="100" spans="1:56" s="31" customFormat="1">
      <c r="A100" s="23">
        <f t="shared" si="35"/>
        <v>2036</v>
      </c>
      <c r="B100" s="23">
        <f t="shared" si="36"/>
        <v>1</v>
      </c>
      <c r="C100" s="24"/>
      <c r="D100" s="41">
        <v>138950995.1798647</v>
      </c>
      <c r="E100" s="24"/>
      <c r="F100" s="41">
        <v>25255988.16813612</v>
      </c>
      <c r="G100" s="41">
        <v>5019149.6105140802</v>
      </c>
      <c r="H100" s="41">
        <v>27613880.268499929</v>
      </c>
      <c r="I100" s="41">
        <v>155231.43125300948</v>
      </c>
      <c r="J100" s="41">
        <v>854037.53407729918</v>
      </c>
      <c r="K100" s="24"/>
      <c r="L100" s="41">
        <v>2295051.9327009898</v>
      </c>
      <c r="M100" s="25"/>
      <c r="N100" s="41">
        <v>1235360.0451054908</v>
      </c>
      <c r="O100" s="24"/>
      <c r="P100" s="41">
        <v>18705621.867033742</v>
      </c>
      <c r="Q100" s="25"/>
      <c r="R100" s="41">
        <v>24733113.938957427</v>
      </c>
      <c r="S100" s="25"/>
      <c r="T100" s="41">
        <v>94569204.806635112</v>
      </c>
      <c r="U100" s="24"/>
      <c r="V100" s="41">
        <v>164989.429267389</v>
      </c>
      <c r="W100" s="25"/>
      <c r="X100" s="41">
        <v>414405.87854730798</v>
      </c>
      <c r="Y100" s="24"/>
      <c r="Z100" s="24">
        <f t="shared" si="30"/>
        <v>-3888296.777717784</v>
      </c>
      <c r="AA100" s="24"/>
      <c r="AB100" s="24">
        <f t="shared" si="31"/>
        <v>-63087412.240263343</v>
      </c>
      <c r="AC100" s="12"/>
      <c r="AD100" s="24"/>
      <c r="AE100" s="24"/>
      <c r="AF100" s="24">
        <f>BB100/100*AF27</f>
        <v>9284319303.7218418</v>
      </c>
      <c r="AG100" s="26">
        <f t="shared" si="37"/>
        <v>3.7964538887730764E-3</v>
      </c>
      <c r="AH100" s="26"/>
      <c r="AI100" s="26">
        <f t="shared" si="32"/>
        <v>-6.7950498228742783E-3</v>
      </c>
      <c r="AT100" s="23"/>
      <c r="AU100" s="23"/>
      <c r="AV100" s="23">
        <v>13208034</v>
      </c>
      <c r="AW100" s="23"/>
      <c r="AX100" s="23">
        <f t="shared" si="33"/>
        <v>3.553686298951704E-3</v>
      </c>
      <c r="AY100" s="43">
        <v>9180.6230454882898</v>
      </c>
      <c r="AZ100" s="26">
        <f t="shared" si="34"/>
        <v>2.4190792494270178E-4</v>
      </c>
      <c r="BA100" s="23">
        <f t="shared" si="38"/>
        <v>135.89269420583938</v>
      </c>
      <c r="BB100" s="23">
        <f t="shared" si="39"/>
        <v>161.55001993839716</v>
      </c>
      <c r="BC100" s="23"/>
      <c r="BD100" s="34">
        <f>T109/AF109</f>
        <v>1.2202019805214863E-2</v>
      </c>
    </row>
    <row r="101" spans="1:56" s="31" customFormat="1">
      <c r="A101" s="31">
        <f t="shared" si="35"/>
        <v>2036</v>
      </c>
      <c r="B101" s="31">
        <f t="shared" si="36"/>
        <v>2</v>
      </c>
      <c r="C101" s="32"/>
      <c r="D101" s="44">
        <v>139127196.89782652</v>
      </c>
      <c r="E101" s="32"/>
      <c r="F101" s="44">
        <v>25288014.916115068</v>
      </c>
      <c r="G101" s="44">
        <v>5115866.8297910299</v>
      </c>
      <c r="H101" s="44">
        <v>28145989.872768611</v>
      </c>
      <c r="I101" s="44">
        <v>158222.68545745034</v>
      </c>
      <c r="J101" s="44">
        <v>870494.53214745969</v>
      </c>
      <c r="K101" s="32"/>
      <c r="L101" s="44">
        <v>1854023.4671581299</v>
      </c>
      <c r="M101" s="33"/>
      <c r="N101" s="44">
        <v>1238149.1002686508</v>
      </c>
      <c r="O101" s="32"/>
      <c r="P101" s="44">
        <v>16432467.621374119</v>
      </c>
      <c r="Q101" s="33"/>
      <c r="R101" s="44">
        <v>29487807.882391859</v>
      </c>
      <c r="S101" s="33"/>
      <c r="T101" s="44">
        <v>112749189.19676372</v>
      </c>
      <c r="U101" s="32"/>
      <c r="V101" s="44">
        <v>167233.12677520301</v>
      </c>
      <c r="W101" s="33"/>
      <c r="X101" s="44">
        <v>420041.39981099567</v>
      </c>
      <c r="Y101" s="32"/>
      <c r="Z101" s="32">
        <f t="shared" si="30"/>
        <v>1274853.5256252103</v>
      </c>
      <c r="AA101" s="32"/>
      <c r="AB101" s="32">
        <f t="shared" si="31"/>
        <v>-42810475.322436914</v>
      </c>
      <c r="AC101" s="12"/>
      <c r="AD101" s="32"/>
      <c r="AE101" s="32"/>
      <c r="AF101" s="32">
        <f>BB101/100*AF27</f>
        <v>9327332471.9645443</v>
      </c>
      <c r="AG101" s="34">
        <f t="shared" si="37"/>
        <v>4.6328833418578814E-3</v>
      </c>
      <c r="AH101" s="34"/>
      <c r="AI101" s="34">
        <f t="shared" si="32"/>
        <v>-4.5897876430494684E-3</v>
      </c>
      <c r="AV101" s="31">
        <v>13194371</v>
      </c>
      <c r="AX101" s="31">
        <f t="shared" si="33"/>
        <v>-1.0344461560289745E-3</v>
      </c>
      <c r="AY101" s="46">
        <v>9232.7065388524697</v>
      </c>
      <c r="AZ101" s="34">
        <f t="shared" si="34"/>
        <v>5.6731981158703367E-3</v>
      </c>
      <c r="BA101" s="31">
        <f t="shared" si="38"/>
        <v>136.6636403825685</v>
      </c>
      <c r="BB101" s="31">
        <f t="shared" si="39"/>
        <v>162.29846233464659</v>
      </c>
      <c r="BD101" s="34">
        <f>T110/AF110</f>
        <v>1.0289484103585957E-2</v>
      </c>
    </row>
    <row r="102" spans="1:56" s="23" customFormat="1">
      <c r="A102" s="31">
        <f t="shared" si="35"/>
        <v>2036</v>
      </c>
      <c r="B102" s="31">
        <f t="shared" si="36"/>
        <v>3</v>
      </c>
      <c r="C102" s="32"/>
      <c r="D102" s="44">
        <v>140175660.40491804</v>
      </c>
      <c r="E102" s="32"/>
      <c r="F102" s="44">
        <v>25478585.569427401</v>
      </c>
      <c r="G102" s="44">
        <v>5239689.0168126998</v>
      </c>
      <c r="H102" s="44">
        <v>28827223.012310348</v>
      </c>
      <c r="I102" s="44">
        <v>162052.23763339035</v>
      </c>
      <c r="J102" s="44">
        <v>891563.59831892012</v>
      </c>
      <c r="K102" s="32"/>
      <c r="L102" s="44">
        <v>1853075.2203991299</v>
      </c>
      <c r="M102" s="33"/>
      <c r="N102" s="44">
        <v>1250589.8588860109</v>
      </c>
      <c r="O102" s="32"/>
      <c r="P102" s="44">
        <v>16495992.547729392</v>
      </c>
      <c r="Q102" s="33"/>
      <c r="R102" s="44">
        <v>24940785.451041721</v>
      </c>
      <c r="S102" s="33"/>
      <c r="T102" s="44">
        <v>95363254.832332402</v>
      </c>
      <c r="U102" s="32"/>
      <c r="V102" s="44">
        <v>178776.387173681</v>
      </c>
      <c r="W102" s="33"/>
      <c r="X102" s="44">
        <v>449034.74191765342</v>
      </c>
      <c r="Y102" s="32"/>
      <c r="Z102" s="32">
        <f t="shared" si="30"/>
        <v>-3462688.8104971386</v>
      </c>
      <c r="AA102" s="32"/>
      <c r="AB102" s="32">
        <f t="shared" si="31"/>
        <v>-61308398.12031503</v>
      </c>
      <c r="AC102" s="12"/>
      <c r="AD102" s="32"/>
      <c r="AE102" s="32"/>
      <c r="AF102" s="32">
        <f>BB102/100*AF27</f>
        <v>9356014680.3901596</v>
      </c>
      <c r="AG102" s="34">
        <f t="shared" si="37"/>
        <v>3.0750708749609093E-3</v>
      </c>
      <c r="AH102" s="34"/>
      <c r="AI102" s="34">
        <f t="shared" si="32"/>
        <v>-6.5528326124599861E-3</v>
      </c>
      <c r="AT102" s="31"/>
      <c r="AU102" s="31"/>
      <c r="AV102" s="31">
        <v>13178004</v>
      </c>
      <c r="AW102" s="31"/>
      <c r="AX102" s="31">
        <f t="shared" si="33"/>
        <v>-1.2404532205438214E-3</v>
      </c>
      <c r="AY102" s="46">
        <v>9272.5999923504805</v>
      </c>
      <c r="AZ102" s="34">
        <f t="shared" si="34"/>
        <v>4.3208839499158536E-3</v>
      </c>
      <c r="BA102" s="31">
        <f t="shared" si="38"/>
        <v>137.2541481128346</v>
      </c>
      <c r="BB102" s="31">
        <f t="shared" si="39"/>
        <v>162.79754160922278</v>
      </c>
      <c r="BC102" s="31"/>
      <c r="BD102" s="26">
        <f>T111/AF111</f>
        <v>1.2216456114882856E-2</v>
      </c>
    </row>
    <row r="103" spans="1:56" s="31" customFormat="1">
      <c r="A103" s="31">
        <f t="shared" si="35"/>
        <v>2036</v>
      </c>
      <c r="B103" s="31">
        <f t="shared" si="36"/>
        <v>4</v>
      </c>
      <c r="C103" s="32"/>
      <c r="D103" s="44">
        <v>140290598.31055912</v>
      </c>
      <c r="E103" s="32"/>
      <c r="F103" s="44">
        <v>25499476.89432352</v>
      </c>
      <c r="G103" s="44">
        <v>5369789.9140003799</v>
      </c>
      <c r="H103" s="44">
        <v>29542999.762666479</v>
      </c>
      <c r="I103" s="44">
        <v>166075.97672166023</v>
      </c>
      <c r="J103" s="44">
        <v>913701.02358761756</v>
      </c>
      <c r="K103" s="32"/>
      <c r="L103" s="44">
        <v>1908578.4325548999</v>
      </c>
      <c r="M103" s="33"/>
      <c r="N103" s="44">
        <v>1252718.356402941</v>
      </c>
      <c r="O103" s="32"/>
      <c r="P103" s="44">
        <v>16795709.344786704</v>
      </c>
      <c r="Q103" s="33"/>
      <c r="R103" s="44">
        <v>29861178.508379247</v>
      </c>
      <c r="S103" s="33"/>
      <c r="T103" s="44">
        <v>114176804.14589338</v>
      </c>
      <c r="U103" s="32"/>
      <c r="V103" s="44">
        <v>172835.054041216</v>
      </c>
      <c r="W103" s="33"/>
      <c r="X103" s="44">
        <v>434111.8260227741</v>
      </c>
      <c r="Y103" s="32"/>
      <c r="Z103" s="32">
        <f t="shared" si="30"/>
        <v>1373239.8791390993</v>
      </c>
      <c r="AA103" s="32"/>
      <c r="AB103" s="32">
        <f t="shared" si="31"/>
        <v>-42909503.509452447</v>
      </c>
      <c r="AC103" s="12"/>
      <c r="AD103" s="32"/>
      <c r="AE103" s="32"/>
      <c r="AF103" s="32">
        <f>BB103/100*AF27</f>
        <v>9421763979.275423</v>
      </c>
      <c r="AG103" s="34">
        <f t="shared" si="37"/>
        <v>7.0274899229338965E-3</v>
      </c>
      <c r="AH103" s="34">
        <f>(AF103-AF99)/AF99</f>
        <v>1.8656614705438508E-2</v>
      </c>
      <c r="AI103" s="34">
        <f t="shared" si="32"/>
        <v>-4.5542961598102338E-3</v>
      </c>
      <c r="AV103" s="31">
        <v>13214615</v>
      </c>
      <c r="AX103" s="31">
        <f t="shared" si="33"/>
        <v>2.7781900809864682E-3</v>
      </c>
      <c r="AY103" s="46">
        <v>9311.8928869025203</v>
      </c>
      <c r="AZ103" s="34">
        <f t="shared" si="34"/>
        <v>4.2375271859516044E-3</v>
      </c>
      <c r="BA103" s="31">
        <f t="shared" si="38"/>
        <v>137.83576629684737</v>
      </c>
      <c r="BB103" s="31">
        <f t="shared" si="39"/>
        <v>163.94159969236003</v>
      </c>
      <c r="BD103" s="34">
        <f>T112/AF112</f>
        <v>1.0295373719916652E-2</v>
      </c>
    </row>
    <row r="104" spans="1:56" s="31" customFormat="1">
      <c r="A104" s="23">
        <f t="shared" si="35"/>
        <v>2037</v>
      </c>
      <c r="B104" s="23">
        <f t="shared" si="36"/>
        <v>1</v>
      </c>
      <c r="C104" s="24"/>
      <c r="D104" s="41">
        <v>141199717.37904498</v>
      </c>
      <c r="E104" s="24"/>
      <c r="F104" s="41">
        <v>25664720.0464678</v>
      </c>
      <c r="G104" s="41">
        <v>5489439.5710442001</v>
      </c>
      <c r="H104" s="41">
        <v>30201276.873365462</v>
      </c>
      <c r="I104" s="41">
        <v>169776.48157869</v>
      </c>
      <c r="J104" s="41">
        <v>934060.10948554846</v>
      </c>
      <c r="K104" s="24"/>
      <c r="L104" s="41">
        <v>2332822.5830037799</v>
      </c>
      <c r="M104" s="25"/>
      <c r="N104" s="41">
        <v>1262534.6060947068</v>
      </c>
      <c r="O104" s="24"/>
      <c r="P104" s="41">
        <v>19051120.367779985</v>
      </c>
      <c r="Q104" s="25"/>
      <c r="R104" s="41">
        <v>25210831.475764927</v>
      </c>
      <c r="S104" s="25"/>
      <c r="T104" s="41">
        <v>96395799.213209614</v>
      </c>
      <c r="U104" s="24"/>
      <c r="V104" s="41">
        <v>174912.653556962</v>
      </c>
      <c r="W104" s="25"/>
      <c r="X104" s="41">
        <v>439330.15701776685</v>
      </c>
      <c r="Y104" s="24"/>
      <c r="Z104" s="24">
        <f t="shared" si="30"/>
        <v>-3874333.1062443964</v>
      </c>
      <c r="AA104" s="24"/>
      <c r="AB104" s="24">
        <f t="shared" si="31"/>
        <v>-63855038.533615351</v>
      </c>
      <c r="AC104" s="12"/>
      <c r="AD104" s="24"/>
      <c r="AE104" s="24"/>
      <c r="AF104" s="24">
        <f>BB104/100*AF27</f>
        <v>9428938607.9503002</v>
      </c>
      <c r="AG104" s="26">
        <f t="shared" si="37"/>
        <v>7.6149526677369911E-4</v>
      </c>
      <c r="AH104" s="26"/>
      <c r="AI104" s="26">
        <f t="shared" si="32"/>
        <v>-6.7722403537312254E-3</v>
      </c>
      <c r="AT104" s="23"/>
      <c r="AU104" s="23"/>
      <c r="AV104" s="23">
        <v>13160479</v>
      </c>
      <c r="AW104" s="23"/>
      <c r="AX104" s="23">
        <f t="shared" si="33"/>
        <v>-4.0966762936339805E-3</v>
      </c>
      <c r="AY104" s="43">
        <v>9357.3177510633795</v>
      </c>
      <c r="AZ104" s="26">
        <f t="shared" si="34"/>
        <v>4.8781557855708119E-3</v>
      </c>
      <c r="BA104" s="23">
        <f t="shared" si="38"/>
        <v>138.50815063766692</v>
      </c>
      <c r="BB104" s="23">
        <f t="shared" si="39"/>
        <v>164.06644044455302</v>
      </c>
      <c r="BC104" s="23"/>
      <c r="BD104" s="34">
        <f>T113/AF113</f>
        <v>1.2256010157531604E-2</v>
      </c>
    </row>
    <row r="105" spans="1:56" s="31" customFormat="1">
      <c r="A105" s="31">
        <f t="shared" si="35"/>
        <v>2037</v>
      </c>
      <c r="B105" s="31">
        <f t="shared" si="36"/>
        <v>2</v>
      </c>
      <c r="C105" s="32"/>
      <c r="D105" s="44">
        <v>141438425.53766575</v>
      </c>
      <c r="E105" s="32"/>
      <c r="F105" s="44">
        <v>25708108.07993931</v>
      </c>
      <c r="G105" s="44">
        <v>5564953.5881356904</v>
      </c>
      <c r="H105" s="44">
        <v>30616732.715165783</v>
      </c>
      <c r="I105" s="44">
        <v>172111.96664336976</v>
      </c>
      <c r="J105" s="44">
        <v>946909.25923191977</v>
      </c>
      <c r="K105" s="32"/>
      <c r="L105" s="44">
        <v>1828204.7591624099</v>
      </c>
      <c r="M105" s="33"/>
      <c r="N105" s="44">
        <v>1266572.5829620287</v>
      </c>
      <c r="O105" s="32"/>
      <c r="P105" s="44">
        <v>16454871.838343125</v>
      </c>
      <c r="Q105" s="33"/>
      <c r="R105" s="44">
        <v>30266902.660745826</v>
      </c>
      <c r="S105" s="33"/>
      <c r="T105" s="44">
        <v>115728125.60726902</v>
      </c>
      <c r="U105" s="32"/>
      <c r="V105" s="44">
        <v>173138.72809153801</v>
      </c>
      <c r="W105" s="33"/>
      <c r="X105" s="44">
        <v>434874.56768552487</v>
      </c>
      <c r="Y105" s="32"/>
      <c r="Z105" s="32">
        <f t="shared" si="30"/>
        <v>1637155.9667736143</v>
      </c>
      <c r="AA105" s="32"/>
      <c r="AB105" s="32">
        <f t="shared" si="31"/>
        <v>-42165171.768739864</v>
      </c>
      <c r="AC105" s="12"/>
      <c r="AD105" s="32"/>
      <c r="AE105" s="32"/>
      <c r="AF105" s="32">
        <f>BB105/100*AF27</f>
        <v>9504962552.6061096</v>
      </c>
      <c r="AG105" s="34">
        <f t="shared" si="37"/>
        <v>8.062831652303629E-3</v>
      </c>
      <c r="AH105" s="34"/>
      <c r="AI105" s="34">
        <f t="shared" si="32"/>
        <v>-4.4361218190363981E-3</v>
      </c>
      <c r="AV105" s="31">
        <v>13237197</v>
      </c>
      <c r="AX105" s="31">
        <f t="shared" si="33"/>
        <v>5.8294230779897902E-3</v>
      </c>
      <c r="AY105" s="46">
        <v>9378.0953433850009</v>
      </c>
      <c r="AZ105" s="34">
        <f t="shared" si="34"/>
        <v>2.2204645470396841E-3</v>
      </c>
      <c r="BA105" s="31">
        <f t="shared" si="38"/>
        <v>138.81570307563388</v>
      </c>
      <c r="BB105" s="31">
        <f t="shared" si="39"/>
        <v>165.38928053365018</v>
      </c>
      <c r="BD105" s="34">
        <f>T114/AF114</f>
        <v>1.0263266000661546E-2</v>
      </c>
    </row>
    <row r="106" spans="1:56" s="23" customFormat="1">
      <c r="A106" s="31">
        <f t="shared" si="35"/>
        <v>2037</v>
      </c>
      <c r="B106" s="31">
        <f t="shared" si="36"/>
        <v>3</v>
      </c>
      <c r="C106" s="32"/>
      <c r="D106" s="44">
        <v>141496306.31495041</v>
      </c>
      <c r="E106" s="32"/>
      <c r="F106" s="44">
        <v>25718628.596358582</v>
      </c>
      <c r="G106" s="44">
        <v>5657442.5889660204</v>
      </c>
      <c r="H106" s="44">
        <v>31125579.909067288</v>
      </c>
      <c r="I106" s="44">
        <v>174972.45120513998</v>
      </c>
      <c r="J106" s="44">
        <v>962646.80131138873</v>
      </c>
      <c r="K106" s="32"/>
      <c r="L106" s="44">
        <v>1770944.6873673999</v>
      </c>
      <c r="M106" s="33"/>
      <c r="N106" s="44">
        <v>1268556.525981456</v>
      </c>
      <c r="O106" s="32"/>
      <c r="P106" s="44">
        <v>16168664.122730954</v>
      </c>
      <c r="Q106" s="33"/>
      <c r="R106" s="44">
        <v>25681295.76302103</v>
      </c>
      <c r="S106" s="33"/>
      <c r="T106" s="44">
        <v>98194660.191472903</v>
      </c>
      <c r="U106" s="32"/>
      <c r="V106" s="44">
        <v>172771.4203761</v>
      </c>
      <c r="W106" s="33"/>
      <c r="X106" s="44">
        <v>433951.99660209741</v>
      </c>
      <c r="Y106" s="32"/>
      <c r="Z106" s="32">
        <f t="shared" si="30"/>
        <v>-2904062.6263103075</v>
      </c>
      <c r="AA106" s="32"/>
      <c r="AB106" s="32">
        <f t="shared" si="31"/>
        <v>-59470310.246208459</v>
      </c>
      <c r="AC106" s="12"/>
      <c r="AD106" s="32"/>
      <c r="AE106" s="32"/>
      <c r="AF106" s="32">
        <f>BB106/100*AF27</f>
        <v>9552636191.2672939</v>
      </c>
      <c r="AG106" s="34">
        <f t="shared" si="37"/>
        <v>5.0156577048389274E-3</v>
      </c>
      <c r="AH106" s="34"/>
      <c r="AI106" s="34">
        <f t="shared" si="32"/>
        <v>-6.225539113545878E-3</v>
      </c>
      <c r="AT106" s="31"/>
      <c r="AU106" s="31"/>
      <c r="AV106" s="31">
        <v>13256869</v>
      </c>
      <c r="AW106" s="31"/>
      <c r="AX106" s="31">
        <f t="shared" si="33"/>
        <v>1.4861152251492518E-3</v>
      </c>
      <c r="AY106" s="46">
        <v>9411.1466112856197</v>
      </c>
      <c r="AZ106" s="34">
        <f t="shared" si="34"/>
        <v>3.5243049564357481E-3</v>
      </c>
      <c r="BA106" s="31">
        <f t="shared" si="38"/>
        <v>139.30493194601445</v>
      </c>
      <c r="BB106" s="31">
        <f t="shared" si="39"/>
        <v>166.21881655285654</v>
      </c>
      <c r="BC106" s="31"/>
      <c r="BD106" s="26">
        <f>T115/AF115</f>
        <v>1.2241065326257223E-2</v>
      </c>
    </row>
    <row r="107" spans="1:56" s="31" customFormat="1">
      <c r="A107" s="31">
        <f t="shared" si="35"/>
        <v>2037</v>
      </c>
      <c r="B107" s="31">
        <f t="shared" si="36"/>
        <v>4</v>
      </c>
      <c r="C107" s="32"/>
      <c r="D107" s="44">
        <v>141861158.48135069</v>
      </c>
      <c r="E107" s="32"/>
      <c r="F107" s="44">
        <v>25784944.796439022</v>
      </c>
      <c r="G107" s="44">
        <v>5741561.0401167804</v>
      </c>
      <c r="H107" s="44">
        <v>31588374.808343228</v>
      </c>
      <c r="I107" s="44">
        <v>177574.05278710928</v>
      </c>
      <c r="J107" s="44">
        <v>976960.0456188207</v>
      </c>
      <c r="K107" s="32"/>
      <c r="L107" s="44">
        <v>1776035.86842541</v>
      </c>
      <c r="M107" s="33"/>
      <c r="N107" s="44">
        <v>1273938.7785253897</v>
      </c>
      <c r="O107" s="32"/>
      <c r="P107" s="44">
        <v>16224693.850918911</v>
      </c>
      <c r="Q107" s="33"/>
      <c r="R107" s="44">
        <v>30468957.379190926</v>
      </c>
      <c r="S107" s="33"/>
      <c r="T107" s="44">
        <v>116500699.33566979</v>
      </c>
      <c r="U107" s="32"/>
      <c r="V107" s="44">
        <v>178234.21825268</v>
      </c>
      <c r="W107" s="33"/>
      <c r="X107" s="44">
        <v>447672.96989973617</v>
      </c>
      <c r="Y107" s="32"/>
      <c r="Z107" s="32">
        <f t="shared" si="30"/>
        <v>1812272.1540537849</v>
      </c>
      <c r="AA107" s="32"/>
      <c r="AB107" s="32">
        <f t="shared" si="31"/>
        <v>-41585152.996599823</v>
      </c>
      <c r="AC107" s="12"/>
      <c r="AD107" s="32"/>
      <c r="AE107" s="32"/>
      <c r="AF107" s="32">
        <f>BB107/100*AF27</f>
        <v>9574600432.6970711</v>
      </c>
      <c r="AG107" s="34">
        <f t="shared" si="37"/>
        <v>2.2992858714598733E-3</v>
      </c>
      <c r="AH107" s="34">
        <f>(AF107-AF103)/AF103</f>
        <v>1.6221638937022262E-2</v>
      </c>
      <c r="AI107" s="34">
        <f t="shared" si="32"/>
        <v>-4.3432781648607864E-3</v>
      </c>
      <c r="AV107" s="31">
        <v>13256836</v>
      </c>
      <c r="AX107" s="31">
        <f t="shared" si="33"/>
        <v>-2.4892755597117237E-6</v>
      </c>
      <c r="AY107" s="46">
        <v>9432.8090085841104</v>
      </c>
      <c r="AZ107" s="34">
        <f t="shared" si="34"/>
        <v>2.3017808767864414E-3</v>
      </c>
      <c r="BA107" s="31">
        <f t="shared" si="38"/>
        <v>139.62558137440982</v>
      </c>
      <c r="BB107" s="31">
        <f t="shared" si="39"/>
        <v>166.6010011293273</v>
      </c>
      <c r="BD107" s="34">
        <f>T116/AF116</f>
        <v>1.0323679476791765E-2</v>
      </c>
    </row>
    <row r="108" spans="1:56" s="31" customFormat="1">
      <c r="A108" s="23">
        <f t="shared" si="35"/>
        <v>2038</v>
      </c>
      <c r="B108" s="23">
        <f t="shared" si="36"/>
        <v>1</v>
      </c>
      <c r="C108" s="24"/>
      <c r="D108" s="41">
        <v>142642879.47351974</v>
      </c>
      <c r="E108" s="24"/>
      <c r="F108" s="41">
        <v>25927031.840173032</v>
      </c>
      <c r="G108" s="41">
        <v>5821309.2632495696</v>
      </c>
      <c r="H108" s="41">
        <v>32027126.002490021</v>
      </c>
      <c r="I108" s="41">
        <v>180040.49267782085</v>
      </c>
      <c r="J108" s="41">
        <v>990529.67018009885</v>
      </c>
      <c r="K108" s="24"/>
      <c r="L108" s="41">
        <v>2167305.5200119</v>
      </c>
      <c r="M108" s="25"/>
      <c r="N108" s="41">
        <v>1282657.7421485782</v>
      </c>
      <c r="O108" s="24"/>
      <c r="P108" s="41">
        <v>18302963.098363496</v>
      </c>
      <c r="Q108" s="25"/>
      <c r="R108" s="41">
        <v>25668469.501837052</v>
      </c>
      <c r="S108" s="25"/>
      <c r="T108" s="41">
        <v>98145617.8701621</v>
      </c>
      <c r="U108" s="24"/>
      <c r="V108" s="41">
        <v>182598.35602720999</v>
      </c>
      <c r="W108" s="25"/>
      <c r="X108" s="41">
        <v>458634.425773522</v>
      </c>
      <c r="Y108" s="24"/>
      <c r="Z108" s="24">
        <f t="shared" si="30"/>
        <v>-3525927.2444692515</v>
      </c>
      <c r="AA108" s="24"/>
      <c r="AB108" s="24">
        <f t="shared" si="31"/>
        <v>-62800224.701721132</v>
      </c>
      <c r="AC108" s="12"/>
      <c r="AD108" s="24"/>
      <c r="AE108" s="24"/>
      <c r="AF108" s="24">
        <f>BB108/100*AF27</f>
        <v>9584869994.909399</v>
      </c>
      <c r="AG108" s="26">
        <f t="shared" si="37"/>
        <v>1.0725838936586434E-3</v>
      </c>
      <c r="AH108" s="26"/>
      <c r="AI108" s="26">
        <f t="shared" si="32"/>
        <v>-6.5520163273028046E-3</v>
      </c>
      <c r="AT108" s="23"/>
      <c r="AU108" s="23"/>
      <c r="AV108" s="23">
        <v>13220197</v>
      </c>
      <c r="AW108" s="23"/>
      <c r="AX108" s="23">
        <f t="shared" si="33"/>
        <v>-2.7637816444285803E-3</v>
      </c>
      <c r="AY108" s="43">
        <v>9469.0970040878892</v>
      </c>
      <c r="AZ108" s="26">
        <f t="shared" si="34"/>
        <v>3.8469977999931672E-3</v>
      </c>
      <c r="BA108" s="23">
        <f t="shared" si="38"/>
        <v>140.16272067877992</v>
      </c>
      <c r="BB108" s="23">
        <f t="shared" si="39"/>
        <v>166.77969467980606</v>
      </c>
      <c r="BC108" s="23"/>
      <c r="BD108" s="34">
        <f>T117/AF117</f>
        <v>1.226839477901796E-2</v>
      </c>
    </row>
    <row r="109" spans="1:56" s="31" customFormat="1">
      <c r="A109" s="31">
        <f t="shared" si="35"/>
        <v>2038</v>
      </c>
      <c r="B109" s="31">
        <f t="shared" si="36"/>
        <v>2</v>
      </c>
      <c r="C109" s="32"/>
      <c r="D109" s="44">
        <v>142790061.43988174</v>
      </c>
      <c r="E109" s="32"/>
      <c r="F109" s="44">
        <v>25953783.90478538</v>
      </c>
      <c r="G109" s="44">
        <v>5862440.7739169197</v>
      </c>
      <c r="H109" s="44">
        <v>32253419.438424163</v>
      </c>
      <c r="I109" s="44">
        <v>181312.60125517007</v>
      </c>
      <c r="J109" s="44">
        <v>997528.43623996433</v>
      </c>
      <c r="K109" s="32"/>
      <c r="L109" s="44">
        <v>1744214.2665293501</v>
      </c>
      <c r="M109" s="33"/>
      <c r="N109" s="44">
        <v>1285088.0859784298</v>
      </c>
      <c r="O109" s="32"/>
      <c r="P109" s="44">
        <v>16120911.607435834</v>
      </c>
      <c r="Q109" s="33"/>
      <c r="R109" s="44">
        <v>30638261.434021231</v>
      </c>
      <c r="S109" s="33"/>
      <c r="T109" s="44">
        <v>117148048.06318371</v>
      </c>
      <c r="U109" s="32"/>
      <c r="V109" s="44">
        <v>177628.19232924099</v>
      </c>
      <c r="W109" s="33"/>
      <c r="X109" s="44">
        <v>446150.80750217929</v>
      </c>
      <c r="Y109" s="32"/>
      <c r="Z109" s="32">
        <f t="shared" si="30"/>
        <v>1832803.3690573126</v>
      </c>
      <c r="AA109" s="32"/>
      <c r="AB109" s="32">
        <f t="shared" si="31"/>
        <v>-41762924.984133869</v>
      </c>
      <c r="AC109" s="12"/>
      <c r="AD109" s="32"/>
      <c r="AE109" s="32"/>
      <c r="AF109" s="32">
        <f>BB109/100*AF27</f>
        <v>9600709549.1778603</v>
      </c>
      <c r="AG109" s="34">
        <f t="shared" si="37"/>
        <v>1.6525580708839809E-3</v>
      </c>
      <c r="AH109" s="34"/>
      <c r="AI109" s="34">
        <f t="shared" si="32"/>
        <v>-4.3499831726197952E-3</v>
      </c>
      <c r="AV109" s="31">
        <v>13198738</v>
      </c>
      <c r="AX109" s="31">
        <f t="shared" si="33"/>
        <v>-1.6231982019632536E-3</v>
      </c>
      <c r="AY109" s="46">
        <v>9500.16588895528</v>
      </c>
      <c r="AZ109" s="34">
        <f t="shared" si="34"/>
        <v>3.2810821194437134E-3</v>
      </c>
      <c r="BA109" s="31">
        <f t="shared" si="38"/>
        <v>140.62260607541165</v>
      </c>
      <c r="BB109" s="31">
        <f t="shared" si="39"/>
        <v>167.0553078103087</v>
      </c>
      <c r="BD109" s="34">
        <f>T118/AF118</f>
        <v>1.0327529204340474E-2</v>
      </c>
    </row>
    <row r="110" spans="1:56" s="23" customFormat="1">
      <c r="A110" s="31">
        <f t="shared" si="35"/>
        <v>2038</v>
      </c>
      <c r="B110" s="31">
        <f t="shared" si="36"/>
        <v>3</v>
      </c>
      <c r="C110" s="32"/>
      <c r="D110" s="44">
        <v>143415659.89121065</v>
      </c>
      <c r="E110" s="32"/>
      <c r="F110" s="44">
        <v>26067493.828664042</v>
      </c>
      <c r="G110" s="44">
        <v>5935402.1861212598</v>
      </c>
      <c r="H110" s="44">
        <v>32654831.601275582</v>
      </c>
      <c r="I110" s="44">
        <v>183569.13977694977</v>
      </c>
      <c r="J110" s="44">
        <v>1009943.2454002955</v>
      </c>
      <c r="K110" s="32"/>
      <c r="L110" s="44">
        <v>1724023.4148186799</v>
      </c>
      <c r="M110" s="33"/>
      <c r="N110" s="44">
        <v>1292956.7429871485</v>
      </c>
      <c r="O110" s="32"/>
      <c r="P110" s="44">
        <v>16059432.211158711</v>
      </c>
      <c r="Q110" s="33"/>
      <c r="R110" s="44">
        <v>25811102.923208982</v>
      </c>
      <c r="S110" s="33"/>
      <c r="T110" s="44">
        <v>98690989.119058773</v>
      </c>
      <c r="U110" s="32"/>
      <c r="V110" s="44">
        <v>178901.38681931101</v>
      </c>
      <c r="W110" s="33"/>
      <c r="X110" s="44">
        <v>449348.70498907816</v>
      </c>
      <c r="Y110" s="32"/>
      <c r="Z110" s="32">
        <f t="shared" si="30"/>
        <v>-3094469.6764415801</v>
      </c>
      <c r="AA110" s="32"/>
      <c r="AB110" s="32">
        <f t="shared" si="31"/>
        <v>-60784102.98331058</v>
      </c>
      <c r="AC110" s="12"/>
      <c r="AD110" s="32"/>
      <c r="AE110" s="32"/>
      <c r="AF110" s="32">
        <f>BB110/100*AF27</f>
        <v>9591441915.4080105</v>
      </c>
      <c r="AG110" s="34">
        <f t="shared" si="37"/>
        <v>-9.6530717051464124E-4</v>
      </c>
      <c r="AH110" s="34"/>
      <c r="AI110" s="34">
        <f t="shared" si="32"/>
        <v>-6.3373269128247523E-3</v>
      </c>
      <c r="AT110" s="31"/>
      <c r="AU110" s="31"/>
      <c r="AV110" s="31">
        <v>13138524</v>
      </c>
      <c r="AW110" s="31"/>
      <c r="AX110" s="31">
        <f t="shared" si="33"/>
        <v>-4.5621028313464511E-3</v>
      </c>
      <c r="AY110" s="46">
        <v>9534.4926466000998</v>
      </c>
      <c r="AZ110" s="34">
        <f t="shared" si="34"/>
        <v>3.6132798149059058E-3</v>
      </c>
      <c r="BA110" s="31">
        <f t="shared" si="38"/>
        <v>141.13071489946341</v>
      </c>
      <c r="BB110" s="31">
        <f t="shared" si="39"/>
        <v>166.8940481238069</v>
      </c>
      <c r="BC110" s="31"/>
      <c r="BD110" s="26">
        <f>T119/AF119</f>
        <v>1.2285913302699302E-2</v>
      </c>
    </row>
    <row r="111" spans="1:56" s="31" customFormat="1">
      <c r="A111" s="31">
        <f t="shared" si="35"/>
        <v>2038</v>
      </c>
      <c r="B111" s="31">
        <f t="shared" si="36"/>
        <v>4</v>
      </c>
      <c r="C111" s="32"/>
      <c r="D111" s="44">
        <v>143280881.40666786</v>
      </c>
      <c r="E111" s="32"/>
      <c r="F111" s="44">
        <v>26042996.24369514</v>
      </c>
      <c r="G111" s="44">
        <v>6058025.7771667596</v>
      </c>
      <c r="H111" s="44">
        <v>33329470.419399418</v>
      </c>
      <c r="I111" s="44">
        <v>187361.62197424006</v>
      </c>
      <c r="J111" s="44">
        <v>1030808.36348664</v>
      </c>
      <c r="K111" s="32"/>
      <c r="L111" s="44">
        <v>1719051.6976871099</v>
      </c>
      <c r="M111" s="33"/>
      <c r="N111" s="44">
        <v>1292717.9095987603</v>
      </c>
      <c r="O111" s="32"/>
      <c r="P111" s="44">
        <v>16032319.956492778</v>
      </c>
      <c r="Q111" s="33"/>
      <c r="R111" s="44">
        <v>30773543.158170193</v>
      </c>
      <c r="S111" s="33"/>
      <c r="T111" s="44">
        <v>117665309.46056429</v>
      </c>
      <c r="U111" s="32"/>
      <c r="V111" s="44">
        <v>179401.53684443401</v>
      </c>
      <c r="W111" s="33"/>
      <c r="X111" s="44">
        <v>450604.93765493372</v>
      </c>
      <c r="Y111" s="32"/>
      <c r="Z111" s="32">
        <f t="shared" si="30"/>
        <v>1898178.8440336138</v>
      </c>
      <c r="AA111" s="32"/>
      <c r="AB111" s="32">
        <f t="shared" si="31"/>
        <v>-41647891.902596354</v>
      </c>
      <c r="AC111" s="12"/>
      <c r="AD111" s="32"/>
      <c r="AE111" s="32"/>
      <c r="AF111" s="32">
        <f>BB111/100*AF27</f>
        <v>9631705656.2104778</v>
      </c>
      <c r="AG111" s="34">
        <f t="shared" si="37"/>
        <v>4.197881940752447E-3</v>
      </c>
      <c r="AH111" s="34">
        <f>(AF111-AF107)/AF107</f>
        <v>5.9642409012070673E-3</v>
      </c>
      <c r="AI111" s="34">
        <f t="shared" si="32"/>
        <v>-4.3240411811943189E-3</v>
      </c>
      <c r="AV111" s="31">
        <v>13136619</v>
      </c>
      <c r="AX111" s="31">
        <f t="shared" si="33"/>
        <v>-1.449934558859123E-4</v>
      </c>
      <c r="AY111" s="46">
        <v>9575.90576476557</v>
      </c>
      <c r="AZ111" s="34">
        <f t="shared" si="34"/>
        <v>4.3435051764644976E-3</v>
      </c>
      <c r="BA111" s="31">
        <f t="shared" si="38"/>
        <v>141.74371689018736</v>
      </c>
      <c r="BB111" s="31">
        <f t="shared" si="39"/>
        <v>167.59464963444489</v>
      </c>
      <c r="BD111" s="34" t="e">
        <f>T120/AF120</f>
        <v>#DIV/0!</v>
      </c>
    </row>
    <row r="112" spans="1:56" s="31" customFormat="1">
      <c r="A112" s="23">
        <f t="shared" si="35"/>
        <v>2039</v>
      </c>
      <c r="B112" s="23">
        <f t="shared" si="36"/>
        <v>1</v>
      </c>
      <c r="C112" s="24"/>
      <c r="D112" s="41">
        <v>143283114.31327644</v>
      </c>
      <c r="E112" s="24"/>
      <c r="F112" s="41">
        <v>26043402.100902669</v>
      </c>
      <c r="G112" s="41">
        <v>6171667.2401156304</v>
      </c>
      <c r="H112" s="41">
        <v>33954692.218891837</v>
      </c>
      <c r="I112" s="41">
        <v>190876.30639532954</v>
      </c>
      <c r="J112" s="41">
        <v>1050145.1201719167</v>
      </c>
      <c r="K112" s="24"/>
      <c r="L112" s="41">
        <v>2131985.1633184999</v>
      </c>
      <c r="M112" s="25"/>
      <c r="N112" s="41">
        <v>1294590.4642033689</v>
      </c>
      <c r="O112" s="24"/>
      <c r="P112" s="41">
        <v>18185335.915598795</v>
      </c>
      <c r="Q112" s="25"/>
      <c r="R112" s="41">
        <v>26048505.602859374</v>
      </c>
      <c r="S112" s="25"/>
      <c r="T112" s="41">
        <v>99598718.840795875</v>
      </c>
      <c r="U112" s="24"/>
      <c r="V112" s="41">
        <v>183071.86952632299</v>
      </c>
      <c r="W112" s="25"/>
      <c r="X112" s="41">
        <v>459823.75516556395</v>
      </c>
      <c r="Y112" s="24"/>
      <c r="Z112" s="24">
        <f t="shared" ref="Z112:Z119" si="40">R112+V112-N112-L112-F112</f>
        <v>-3238400.2560388409</v>
      </c>
      <c r="AA112" s="24"/>
      <c r="AB112" s="24">
        <f t="shared" ref="AB112:AB119" si="41">T112-P112-D112</f>
        <v>-61869731.38807936</v>
      </c>
      <c r="AC112" s="12"/>
      <c r="AD112" s="24"/>
      <c r="AE112" s="24"/>
      <c r="AF112" s="24">
        <f>BB112/100*AF27</f>
        <v>9674123693.841217</v>
      </c>
      <c r="AG112" s="26">
        <f t="shared" si="37"/>
        <v>4.4040006147185642E-3</v>
      </c>
      <c r="AH112" s="26"/>
      <c r="AI112" s="26">
        <f t="shared" ref="AI112:AI119" si="42">AB112/AF112</f>
        <v>-6.3953835350965315E-3</v>
      </c>
      <c r="AT112" s="23"/>
      <c r="AU112" s="23"/>
      <c r="AV112" s="23">
        <v>13140345</v>
      </c>
      <c r="AW112" s="23"/>
      <c r="AX112" s="23">
        <f t="shared" si="33"/>
        <v>2.836346247082297E-4</v>
      </c>
      <c r="AY112" s="43">
        <v>9615.3508132207407</v>
      </c>
      <c r="AZ112" s="26">
        <f t="shared" si="34"/>
        <v>4.1191976429329896E-3</v>
      </c>
      <c r="BA112" s="23">
        <f t="shared" si="38"/>
        <v>142.32758727470195</v>
      </c>
      <c r="BB112" s="23">
        <f t="shared" si="39"/>
        <v>168.33273657445852</v>
      </c>
      <c r="BC112" s="23"/>
      <c r="BD112" s="34" t="e">
        <f>T121/AF121</f>
        <v>#DIV/0!</v>
      </c>
    </row>
    <row r="113" spans="1:56" s="31" customFormat="1">
      <c r="A113" s="31">
        <f t="shared" si="35"/>
        <v>2039</v>
      </c>
      <c r="B113" s="31">
        <f t="shared" si="36"/>
        <v>2</v>
      </c>
      <c r="C113" s="32"/>
      <c r="D113" s="44">
        <v>143913722.23217383</v>
      </c>
      <c r="E113" s="32"/>
      <c r="F113" s="44">
        <v>26158022.554810099</v>
      </c>
      <c r="G113" s="44">
        <v>6278537.1440716004</v>
      </c>
      <c r="H113" s="44">
        <v>34542658.89873822</v>
      </c>
      <c r="I113" s="44">
        <v>194181.56115685962</v>
      </c>
      <c r="J113" s="44">
        <v>1068329.6566620399</v>
      </c>
      <c r="K113" s="32"/>
      <c r="L113" s="44">
        <v>1701501.3706859299</v>
      </c>
      <c r="M113" s="33"/>
      <c r="N113" s="44">
        <v>1302109.479100544</v>
      </c>
      <c r="O113" s="32"/>
      <c r="P113" s="44">
        <v>15992920.870690743</v>
      </c>
      <c r="Q113" s="33"/>
      <c r="R113" s="44">
        <v>31041034.05241536</v>
      </c>
      <c r="S113" s="33"/>
      <c r="T113" s="44">
        <v>118688084.07860121</v>
      </c>
      <c r="U113" s="32"/>
      <c r="V113" s="44">
        <v>171512.46859191099</v>
      </c>
      <c r="W113" s="33"/>
      <c r="X113" s="44">
        <v>430789.87268608558</v>
      </c>
      <c r="Y113" s="32"/>
      <c r="Z113" s="32">
        <f t="shared" si="40"/>
        <v>2050913.116410695</v>
      </c>
      <c r="AA113" s="32"/>
      <c r="AB113" s="32">
        <f t="shared" si="41"/>
        <v>-41218559.024263367</v>
      </c>
      <c r="AC113" s="12"/>
      <c r="AD113" s="32"/>
      <c r="AE113" s="32"/>
      <c r="AF113" s="32">
        <f>BB113/100*AF27</f>
        <v>9684071941.28055</v>
      </c>
      <c r="AG113" s="34">
        <f t="shared" si="37"/>
        <v>1.0283357701603773E-3</v>
      </c>
      <c r="AH113" s="34"/>
      <c r="AI113" s="34">
        <f t="shared" si="42"/>
        <v>-4.2563251568340718E-3</v>
      </c>
      <c r="AV113" s="31">
        <v>13156702</v>
      </c>
      <c r="AX113" s="31">
        <f t="shared" ref="AX113:AX119" si="43">(AV113-AV112)/AV112</f>
        <v>1.2447922790459458E-3</v>
      </c>
      <c r="AY113" s="46">
        <v>9613.2720955237401</v>
      </c>
      <c r="AZ113" s="34">
        <f t="shared" ref="AZ113:AZ119" si="44">(AY113-AY112)/AY112</f>
        <v>-2.1618740047867275E-4</v>
      </c>
      <c r="BA113" s="31">
        <f t="shared" si="38"/>
        <v>142.29681784359263</v>
      </c>
      <c r="BB113" s="31">
        <f t="shared" si="39"/>
        <v>168.50583914876702</v>
      </c>
      <c r="BD113" s="34" t="e">
        <f>T122/AF122</f>
        <v>#DIV/0!</v>
      </c>
    </row>
    <row r="114" spans="1:56" s="23" customFormat="1">
      <c r="A114" s="31">
        <f t="shared" si="35"/>
        <v>2039</v>
      </c>
      <c r="B114" s="31">
        <f t="shared" si="36"/>
        <v>3</v>
      </c>
      <c r="C114" s="32"/>
      <c r="D114" s="44">
        <v>144787795.70848382</v>
      </c>
      <c r="E114" s="32"/>
      <c r="F114" s="44">
        <v>26316895.755733859</v>
      </c>
      <c r="G114" s="44">
        <v>6374612.1461563399</v>
      </c>
      <c r="H114" s="44">
        <v>35071235.213500068</v>
      </c>
      <c r="I114" s="44">
        <v>197152.95297390036</v>
      </c>
      <c r="J114" s="44">
        <v>1084677.3777370767</v>
      </c>
      <c r="K114" s="32"/>
      <c r="L114" s="44">
        <v>1669645.5303424499</v>
      </c>
      <c r="M114" s="33"/>
      <c r="N114" s="44">
        <v>1312073.4882395044</v>
      </c>
      <c r="O114" s="32"/>
      <c r="P114" s="44">
        <v>15882439.802136712</v>
      </c>
      <c r="Q114" s="33"/>
      <c r="R114" s="44">
        <v>26230378.680433281</v>
      </c>
      <c r="S114" s="33"/>
      <c r="T114" s="44">
        <v>100294126.31614853</v>
      </c>
      <c r="U114" s="32"/>
      <c r="V114" s="44">
        <v>182950.060458597</v>
      </c>
      <c r="W114" s="33"/>
      <c r="X114" s="44">
        <v>459517.80590596498</v>
      </c>
      <c r="Y114" s="32"/>
      <c r="Z114" s="32">
        <f t="shared" si="40"/>
        <v>-2885286.0334239341</v>
      </c>
      <c r="AA114" s="32"/>
      <c r="AB114" s="32">
        <f t="shared" si="41"/>
        <v>-60376109.194471985</v>
      </c>
      <c r="AC114" s="12"/>
      <c r="AD114" s="32"/>
      <c r="AE114" s="32"/>
      <c r="AF114" s="32">
        <f>BB114/100*AF27</f>
        <v>9772145271.2697716</v>
      </c>
      <c r="AG114" s="34">
        <f t="shared" si="37"/>
        <v>9.0946587884987769E-3</v>
      </c>
      <c r="AH114" s="34"/>
      <c r="AI114" s="34">
        <f t="shared" si="42"/>
        <v>-6.1783884212178565E-3</v>
      </c>
      <c r="AT114" s="31"/>
      <c r="AU114" s="31"/>
      <c r="AV114" s="31">
        <v>13226488</v>
      </c>
      <c r="AW114" s="31"/>
      <c r="AX114" s="31">
        <f t="shared" si="43"/>
        <v>5.3042168166459952E-3</v>
      </c>
      <c r="AY114" s="46">
        <v>9649.5183873706992</v>
      </c>
      <c r="AZ114" s="34">
        <f t="shared" si="44"/>
        <v>3.7704427261386494E-3</v>
      </c>
      <c r="BA114" s="31">
        <f t="shared" si="38"/>
        <v>142.8333398453837</v>
      </c>
      <c r="BB114" s="31">
        <f t="shared" si="39"/>
        <v>170.03834225969473</v>
      </c>
      <c r="BC114" s="31"/>
      <c r="BD114" s="26" t="e">
        <f>T123/AF123</f>
        <v>#DIV/0!</v>
      </c>
    </row>
    <row r="115" spans="1:56" s="31" customFormat="1">
      <c r="A115" s="31">
        <f t="shared" si="35"/>
        <v>2039</v>
      </c>
      <c r="B115" s="31">
        <f t="shared" si="36"/>
        <v>4</v>
      </c>
      <c r="C115" s="32"/>
      <c r="D115" s="44">
        <v>144937859.58077255</v>
      </c>
      <c r="E115" s="32"/>
      <c r="F115" s="44">
        <v>26344171.640862159</v>
      </c>
      <c r="G115" s="44">
        <v>6481626.3320515398</v>
      </c>
      <c r="H115" s="44">
        <v>35659995.69000604</v>
      </c>
      <c r="I115" s="44">
        <v>200462.67006345</v>
      </c>
      <c r="J115" s="44">
        <v>1102886.4646393638</v>
      </c>
      <c r="K115" s="32"/>
      <c r="L115" s="44">
        <v>1728404.0043532101</v>
      </c>
      <c r="M115" s="33"/>
      <c r="N115" s="44">
        <v>1314707.0936703533</v>
      </c>
      <c r="O115" s="32"/>
      <c r="P115" s="44">
        <v>16201827.123145886</v>
      </c>
      <c r="Q115" s="33"/>
      <c r="R115" s="44">
        <v>31238882.527661979</v>
      </c>
      <c r="S115" s="33"/>
      <c r="T115" s="44">
        <v>119444574.87157036</v>
      </c>
      <c r="U115" s="32"/>
      <c r="V115" s="44">
        <v>181695.22810431299</v>
      </c>
      <c r="W115" s="33"/>
      <c r="X115" s="44">
        <v>456366.02881020994</v>
      </c>
      <c r="Y115" s="32"/>
      <c r="Z115" s="32">
        <f t="shared" si="40"/>
        <v>2033295.0168805681</v>
      </c>
      <c r="AA115" s="32"/>
      <c r="AB115" s="32">
        <f t="shared" si="41"/>
        <v>-41695111.832348078</v>
      </c>
      <c r="AC115" s="12"/>
      <c r="AD115" s="32"/>
      <c r="AE115" s="32"/>
      <c r="AF115" s="32">
        <f>BB115/100*AF27</f>
        <v>9757694423.4878311</v>
      </c>
      <c r="AG115" s="34">
        <f t="shared" si="37"/>
        <v>-1.4787794676391203E-3</v>
      </c>
      <c r="AH115" s="34">
        <f>(AF115-AF111)/AF111</f>
        <v>1.3080628891116115E-2</v>
      </c>
      <c r="AI115" s="34">
        <f t="shared" si="42"/>
        <v>-4.2730495568690293E-3</v>
      </c>
      <c r="AV115" s="31">
        <v>13150477</v>
      </c>
      <c r="AX115" s="31">
        <f t="shared" si="43"/>
        <v>-5.7468770243469013E-3</v>
      </c>
      <c r="AY115" s="46">
        <v>9690.9415269121491</v>
      </c>
      <c r="AZ115" s="34">
        <f t="shared" si="44"/>
        <v>4.2927675639920617E-3</v>
      </c>
      <c r="BA115" s="31">
        <f t="shared" si="38"/>
        <v>143.44649017372862</v>
      </c>
      <c r="BB115" s="31">
        <f t="shared" si="39"/>
        <v>169.78689305044969</v>
      </c>
      <c r="BD115" s="34" t="e">
        <f>T124/AF124</f>
        <v>#DIV/0!</v>
      </c>
    </row>
    <row r="116" spans="1:56" s="31" customFormat="1">
      <c r="A116" s="23">
        <f t="shared" ref="A116:A119" si="45">A112+1</f>
        <v>2040</v>
      </c>
      <c r="B116" s="23">
        <f t="shared" ref="B116:B119" si="46">B112</f>
        <v>1</v>
      </c>
      <c r="C116" s="24"/>
      <c r="D116" s="41">
        <v>145171183.14542764</v>
      </c>
      <c r="E116" s="24"/>
      <c r="F116" s="41">
        <v>26386580.960641757</v>
      </c>
      <c r="G116" s="41">
        <v>6555894.8093868401</v>
      </c>
      <c r="H116" s="41">
        <v>36068598.939561442</v>
      </c>
      <c r="I116" s="41">
        <v>202759.63327999972</v>
      </c>
      <c r="J116" s="41">
        <v>1115523.6785431064</v>
      </c>
      <c r="K116" s="24"/>
      <c r="L116" s="41">
        <v>2139165.6141693899</v>
      </c>
      <c r="M116" s="25"/>
      <c r="N116" s="41">
        <v>1319008.0427346043</v>
      </c>
      <c r="O116" s="24"/>
      <c r="P116" s="41">
        <v>18356933.621926963</v>
      </c>
      <c r="Q116" s="25"/>
      <c r="R116" s="41">
        <v>26439381.464285359</v>
      </c>
      <c r="S116" s="25"/>
      <c r="T116" s="41">
        <v>101093266.57483353</v>
      </c>
      <c r="U116" s="24"/>
      <c r="V116" s="41">
        <v>179554.74179291801</v>
      </c>
      <c r="W116" s="25"/>
      <c r="X116" s="41">
        <v>450989.74431531318</v>
      </c>
      <c r="Y116" s="24"/>
      <c r="Z116" s="24">
        <f t="shared" si="40"/>
        <v>-3225818.411467474</v>
      </c>
      <c r="AA116" s="24"/>
      <c r="AB116" s="24">
        <f t="shared" si="41"/>
        <v>-62434850.19252108</v>
      </c>
      <c r="AC116" s="12"/>
      <c r="AD116" s="24"/>
      <c r="AE116" s="24"/>
      <c r="AF116" s="24">
        <f>BB116/100*AF27</f>
        <v>9792367808.5993576</v>
      </c>
      <c r="AG116" s="26">
        <f t="shared" si="37"/>
        <v>3.5534403524734165E-3</v>
      </c>
      <c r="AH116" s="26"/>
      <c r="AI116" s="26">
        <f t="shared" si="42"/>
        <v>-6.3758685756975658E-3</v>
      </c>
      <c r="AT116" s="23"/>
      <c r="AU116" s="23"/>
      <c r="AV116" s="23">
        <v>13160245</v>
      </c>
      <c r="AW116" s="23"/>
      <c r="AX116" s="23">
        <f t="shared" si="43"/>
        <v>7.4278674454166188E-4</v>
      </c>
      <c r="AY116" s="43">
        <v>9718.1591897598391</v>
      </c>
      <c r="AZ116" s="26">
        <f t="shared" si="44"/>
        <v>2.8085674412651673E-3</v>
      </c>
      <c r="BA116" s="23">
        <f t="shared" si="38"/>
        <v>143.84936931559432</v>
      </c>
      <c r="BB116" s="23">
        <f t="shared" si="39"/>
        <v>170.39022064753627</v>
      </c>
      <c r="BC116" s="23"/>
      <c r="BD116" s="34" t="e">
        <f>T125/AF125</f>
        <v>#DIV/0!</v>
      </c>
    </row>
    <row r="117" spans="1:56" s="31" customFormat="1">
      <c r="A117" s="31">
        <f t="shared" si="45"/>
        <v>2040</v>
      </c>
      <c r="B117" s="31">
        <f t="shared" si="46"/>
        <v>2</v>
      </c>
      <c r="C117" s="32"/>
      <c r="D117" s="44">
        <v>145900039.98010659</v>
      </c>
      <c r="E117" s="32"/>
      <c r="F117" s="44">
        <v>26519059.31798701</v>
      </c>
      <c r="G117" s="44">
        <v>6649780.6506828899</v>
      </c>
      <c r="H117" s="44">
        <v>36585131.137570769</v>
      </c>
      <c r="I117" s="44">
        <v>205663.31909328979</v>
      </c>
      <c r="J117" s="44">
        <v>1131498.9011620076</v>
      </c>
      <c r="K117" s="32"/>
      <c r="L117" s="44">
        <v>1716907.97706264</v>
      </c>
      <c r="M117" s="33"/>
      <c r="N117" s="44">
        <v>1328212.372089114</v>
      </c>
      <c r="O117" s="32"/>
      <c r="P117" s="44">
        <v>16216476.24004399</v>
      </c>
      <c r="Q117" s="33"/>
      <c r="R117" s="44">
        <v>31613105.623897396</v>
      </c>
      <c r="S117" s="33"/>
      <c r="T117" s="44">
        <v>120875449.3145784</v>
      </c>
      <c r="U117" s="32"/>
      <c r="V117" s="44">
        <v>176715.92231657699</v>
      </c>
      <c r="W117" s="33"/>
      <c r="X117" s="44">
        <v>443859.44824511016</v>
      </c>
      <c r="Y117" s="32"/>
      <c r="Z117" s="32">
        <f t="shared" si="40"/>
        <v>2225641.8790752105</v>
      </c>
      <c r="AA117" s="32"/>
      <c r="AB117" s="32">
        <f t="shared" si="41"/>
        <v>-41241066.905572176</v>
      </c>
      <c r="AC117" s="12"/>
      <c r="AD117" s="32"/>
      <c r="AE117" s="32"/>
      <c r="AF117" s="32">
        <f>BB117/100*AF27</f>
        <v>9852588826.1523685</v>
      </c>
      <c r="AG117" s="34">
        <f t="shared" si="37"/>
        <v>6.1497912180266236E-3</v>
      </c>
      <c r="AH117" s="34"/>
      <c r="AI117" s="34">
        <f t="shared" si="42"/>
        <v>-4.1858102102163572E-3</v>
      </c>
      <c r="AV117" s="31">
        <v>13185577</v>
      </c>
      <c r="AX117" s="31">
        <f t="shared" si="43"/>
        <v>1.9248881764739182E-3</v>
      </c>
      <c r="AY117" s="46">
        <v>9759.1385893172592</v>
      </c>
      <c r="AZ117" s="34">
        <f t="shared" si="44"/>
        <v>4.2167861996540053E-3</v>
      </c>
      <c r="BA117" s="31">
        <f t="shared" si="38"/>
        <v>144.45595135095326</v>
      </c>
      <c r="BB117" s="31">
        <f t="shared" si="39"/>
        <v>171.43808493011207</v>
      </c>
      <c r="BD117" s="34" t="e">
        <f>T126/AF126</f>
        <v>#DIV/0!</v>
      </c>
    </row>
    <row r="118" spans="1:56">
      <c r="A118" s="31">
        <f t="shared" si="45"/>
        <v>2040</v>
      </c>
      <c r="B118" s="31">
        <f t="shared" si="46"/>
        <v>3</v>
      </c>
      <c r="C118" s="32"/>
      <c r="D118" s="44">
        <v>146342444.84819674</v>
      </c>
      <c r="E118" s="32"/>
      <c r="F118" s="44">
        <v>26599471.639608368</v>
      </c>
      <c r="G118" s="44">
        <v>6756090.5097355302</v>
      </c>
      <c r="H118" s="44">
        <v>37170016.615598999</v>
      </c>
      <c r="I118" s="44">
        <v>208951.25287842005</v>
      </c>
      <c r="J118" s="44">
        <v>1149588.1427504933</v>
      </c>
      <c r="K118" s="32"/>
      <c r="L118" s="44">
        <v>1680954.9830247101</v>
      </c>
      <c r="M118" s="33"/>
      <c r="N118" s="44">
        <v>1333954.6045887768</v>
      </c>
      <c r="O118" s="32"/>
      <c r="P118" s="44">
        <v>16061508.052048482</v>
      </c>
      <c r="Q118" s="33"/>
      <c r="R118" s="44">
        <v>26733196.328499176</v>
      </c>
      <c r="S118" s="33"/>
      <c r="T118" s="44">
        <v>102216693.17358883</v>
      </c>
      <c r="U118" s="32"/>
      <c r="V118" s="44">
        <v>177970.97168031899</v>
      </c>
      <c r="W118" s="33"/>
      <c r="X118" s="44">
        <v>447011.77040605812</v>
      </c>
      <c r="Y118" s="32"/>
      <c r="Z118" s="32">
        <f t="shared" si="40"/>
        <v>-2703213.9270423576</v>
      </c>
      <c r="AA118" s="32"/>
      <c r="AB118" s="32">
        <f t="shared" si="41"/>
        <v>-60187259.726656407</v>
      </c>
      <c r="AC118" s="12"/>
      <c r="AD118" s="32"/>
      <c r="AE118" s="32"/>
      <c r="AF118" s="32">
        <f>BB118/100*AF27</f>
        <v>9897497373.391983</v>
      </c>
      <c r="AG118" s="34">
        <f t="shared" si="37"/>
        <v>4.5580454063414077E-3</v>
      </c>
      <c r="AH118" s="34"/>
      <c r="AI118" s="34">
        <f t="shared" si="42"/>
        <v>-6.0810584187131296E-3</v>
      </c>
      <c r="AT118" s="31"/>
      <c r="AU118" s="31"/>
      <c r="AV118" s="31">
        <v>13232999</v>
      </c>
      <c r="AW118" s="31"/>
      <c r="AX118" s="31">
        <f t="shared" si="43"/>
        <v>3.5965054847429128E-3</v>
      </c>
      <c r="AY118" s="46">
        <v>9768.4887627213702</v>
      </c>
      <c r="AZ118" s="34">
        <f t="shared" si="44"/>
        <v>9.5809413080229417E-4</v>
      </c>
      <c r="BA118" s="31">
        <f t="shared" si="38"/>
        <v>144.59435375010207</v>
      </c>
      <c r="BB118" s="31">
        <f t="shared" si="39"/>
        <v>172.21950750559975</v>
      </c>
      <c r="BC118" s="31"/>
    </row>
    <row r="119" spans="1:56">
      <c r="A119" s="31">
        <f t="shared" si="45"/>
        <v>2040</v>
      </c>
      <c r="B119" s="31">
        <f t="shared" si="46"/>
        <v>4</v>
      </c>
      <c r="C119" s="32"/>
      <c r="D119" s="44">
        <v>147064441.15427345</v>
      </c>
      <c r="E119" s="32"/>
      <c r="F119" s="44">
        <v>26730703.01467054</v>
      </c>
      <c r="G119" s="44">
        <v>6811475.12286596</v>
      </c>
      <c r="H119" s="44">
        <v>37474726.415939905</v>
      </c>
      <c r="I119" s="44">
        <v>210664.17905770987</v>
      </c>
      <c r="J119" s="44">
        <v>1159012.1571940163</v>
      </c>
      <c r="K119" s="32"/>
      <c r="L119" s="44">
        <v>1669038.51319136</v>
      </c>
      <c r="M119" s="33"/>
      <c r="N119" s="44">
        <v>1342446.3678838871</v>
      </c>
      <c r="O119" s="32"/>
      <c r="P119" s="44">
        <v>16046392.609609179</v>
      </c>
      <c r="Q119" s="33"/>
      <c r="R119" s="44">
        <v>31922548.158877786</v>
      </c>
      <c r="S119" s="33"/>
      <c r="T119" s="44">
        <v>122058629.66698648</v>
      </c>
      <c r="U119" s="32"/>
      <c r="V119" s="44">
        <v>182074.002659019</v>
      </c>
      <c r="W119" s="33"/>
      <c r="X119" s="44">
        <v>457317.40128789708</v>
      </c>
      <c r="Y119" s="32"/>
      <c r="Z119" s="32">
        <f t="shared" si="40"/>
        <v>2362434.2657910176</v>
      </c>
      <c r="AA119" s="32"/>
      <c r="AB119" s="32">
        <f t="shared" si="41"/>
        <v>-41052204.096896142</v>
      </c>
      <c r="AC119" s="12"/>
      <c r="AD119" s="32"/>
      <c r="AE119" s="32"/>
      <c r="AF119" s="32">
        <f>BB119/100*AF27</f>
        <v>9934843805.235817</v>
      </c>
      <c r="AG119" s="34">
        <f t="shared" si="37"/>
        <v>3.7733207127929637E-3</v>
      </c>
      <c r="AH119" s="34">
        <f>(AF119-AF115)/AF115</f>
        <v>1.8154840073856794E-2</v>
      </c>
      <c r="AI119" s="34">
        <f t="shared" si="42"/>
        <v>-4.1321438868783212E-3</v>
      </c>
      <c r="AT119" s="31"/>
      <c r="AU119" s="31"/>
      <c r="AV119" s="31">
        <v>13213502</v>
      </c>
      <c r="AW119" s="31"/>
      <c r="AX119" s="31">
        <f t="shared" si="43"/>
        <v>-1.4733621607618953E-3</v>
      </c>
      <c r="AY119" s="46">
        <v>9819.8165498325798</v>
      </c>
      <c r="AZ119" s="34">
        <f t="shared" si="44"/>
        <v>5.254424543854449E-3</v>
      </c>
      <c r="BA119" s="31">
        <f t="shared" si="38"/>
        <v>145.35411387134937</v>
      </c>
      <c r="BB119" s="31">
        <f t="shared" si="39"/>
        <v>172.86934694041764</v>
      </c>
      <c r="BC119" s="31"/>
    </row>
    <row r="120" spans="1:56">
      <c r="AY120">
        <f>AY119/AY16*100</f>
        <v>155.57641486047592</v>
      </c>
    </row>
    <row r="121" spans="1:56">
      <c r="AH121" s="15">
        <f>AVERAGE(AH31:AH119)</f>
        <v>2.4436282750726013E-2</v>
      </c>
      <c r="BB121" t="s">
        <v>52</v>
      </c>
    </row>
    <row r="122" spans="1:56">
      <c r="AH122" s="15">
        <f>'Central scenario'!AH121</f>
        <v>1.5020155937754798E-2</v>
      </c>
      <c r="AI122" s="15">
        <f>AH121-AH122</f>
        <v>9.416126812971215E-3</v>
      </c>
    </row>
    <row r="123" spans="1:56">
      <c r="AH123" s="15">
        <f>'Low scenario'!AH121</f>
        <v>4.2257941927815248E-3</v>
      </c>
      <c r="AI123" s="15">
        <f>AH122-AH123</f>
        <v>1.0794361744973273E-2</v>
      </c>
    </row>
  </sheetData>
  <mergeCells count="3">
    <mergeCell ref="AL1:AM1"/>
    <mergeCell ref="AP1:AQ1"/>
    <mergeCell ref="AR1:A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115" zoomScaleNormal="115" zoomScalePageLayoutView="115" workbookViewId="0">
      <selection activeCell="E26" sqref="E26"/>
    </sheetView>
  </sheetViews>
  <sheetFormatPr baseColWidth="10" defaultColWidth="8.83203125" defaultRowHeight="12" x14ac:dyDescent="0"/>
  <sheetData>
    <row r="1" spans="1:7">
      <c r="B1" t="s">
        <v>53</v>
      </c>
      <c r="E1" t="s">
        <v>54</v>
      </c>
      <c r="G1" t="s">
        <v>55</v>
      </c>
    </row>
    <row r="3" spans="1:7" ht="58.75" customHeight="1"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</row>
    <row r="4" spans="1:7">
      <c r="A4" s="10"/>
      <c r="B4" s="10"/>
      <c r="C4" s="10"/>
    </row>
    <row r="5" spans="1:7">
      <c r="A5" s="10">
        <v>2014</v>
      </c>
      <c r="B5" s="14">
        <f>'Central scenario'!AK3</f>
        <v>-2.4605151384309815E-2</v>
      </c>
      <c r="C5" s="14">
        <f>'Central scenario'!BK3</f>
        <v>-2.4605151384309815E-2</v>
      </c>
      <c r="D5" s="15">
        <f>'Low scenario'!AK3</f>
        <v>-2.4605151384309815E-2</v>
      </c>
      <c r="E5" s="15">
        <f>'Low scenario'!BI3</f>
        <v>-2.4605151384309815E-2</v>
      </c>
      <c r="F5" s="15">
        <f>'High scenario'!AK3</f>
        <v>-2.4605151384309815E-2</v>
      </c>
      <c r="G5" s="15">
        <f>'High scenario'!BJ3</f>
        <v>-2.4605151384309815E-2</v>
      </c>
    </row>
    <row r="6" spans="1:7">
      <c r="A6" s="10">
        <v>2015</v>
      </c>
      <c r="B6" s="14">
        <f>'Central scenario'!AK4</f>
        <v>-3.2298159595305027E-2</v>
      </c>
      <c r="C6" s="14">
        <f>'Central scenario'!BK4</f>
        <v>-3.2298159595305027E-2</v>
      </c>
      <c r="D6" s="15">
        <f>'Low scenario'!AK4</f>
        <v>-3.2298159595305027E-2</v>
      </c>
      <c r="E6" s="15">
        <f>'Low scenario'!BI4</f>
        <v>-3.2298159595305027E-2</v>
      </c>
      <c r="F6" s="15">
        <f>'High scenario'!AK4</f>
        <v>-3.2298159595305027E-2</v>
      </c>
      <c r="G6" s="15">
        <f>'High scenario'!BJ4</f>
        <v>-3.2298159595305027E-2</v>
      </c>
    </row>
    <row r="7" spans="1:7">
      <c r="A7" s="10">
        <v>2016</v>
      </c>
      <c r="B7" s="14">
        <f>'Central scenario'!AK5</f>
        <v>-3.0971958963524938E-2</v>
      </c>
      <c r="C7" s="14">
        <f>'Central scenario'!BK5</f>
        <v>-3.1001213606322461E-2</v>
      </c>
      <c r="D7" s="15">
        <f>'Low scenario'!AK5</f>
        <v>-3.0971958963524938E-2</v>
      </c>
      <c r="E7" s="15">
        <f>'Low scenario'!BI5</f>
        <v>-3.1001213606322461E-2</v>
      </c>
      <c r="F7" s="15">
        <f>'High scenario'!AK5</f>
        <v>-3.0971958963524938E-2</v>
      </c>
      <c r="G7" s="15">
        <f>'High scenario'!BJ5</f>
        <v>-3.1001213606322461E-2</v>
      </c>
    </row>
    <row r="8" spans="1:7">
      <c r="A8" s="10">
        <v>2017</v>
      </c>
      <c r="B8" s="14">
        <f>'Central scenario'!AK6</f>
        <v>-3.6909440728905389E-2</v>
      </c>
      <c r="C8" s="14">
        <f>'Central scenario'!BK6</f>
        <v>-3.7281696649621818E-2</v>
      </c>
      <c r="D8" s="15">
        <f>'Low scenario'!AK6</f>
        <v>-3.6961644267609929E-2</v>
      </c>
      <c r="E8" s="15">
        <f>'Low scenario'!BI6</f>
        <v>-3.7333900188326358E-2</v>
      </c>
      <c r="F8" s="15">
        <f>'High scenario'!AK6</f>
        <v>-3.6845939575848481E-2</v>
      </c>
      <c r="G8" s="15">
        <f>'High scenario'!BJ6</f>
        <v>-3.721819549656491E-2</v>
      </c>
    </row>
    <row r="9" spans="1:7">
      <c r="A9" s="10">
        <f t="shared" ref="A9:A31" si="0">A8+1</f>
        <v>2018</v>
      </c>
      <c r="B9" s="14">
        <f>'Central scenario'!AK7</f>
        <v>-3.5852385676103743E-2</v>
      </c>
      <c r="C9" s="14">
        <f>'Central scenario'!BK7</f>
        <v>-3.6685540602657003E-2</v>
      </c>
      <c r="D9" s="15">
        <f>'Low scenario'!AK7</f>
        <v>-3.6495415046466799E-2</v>
      </c>
      <c r="E9" s="15">
        <f>'Low scenario'!BI7</f>
        <v>-3.7331817940924827E-2</v>
      </c>
      <c r="F9" s="15">
        <f>'High scenario'!AK7</f>
        <v>-3.524445748629141E-2</v>
      </c>
      <c r="G9" s="15">
        <f>'High scenario'!BJ7</f>
        <v>-3.607475136061411E-2</v>
      </c>
    </row>
    <row r="10" spans="1:7">
      <c r="A10" s="10">
        <f t="shared" si="0"/>
        <v>2019</v>
      </c>
      <c r="B10" s="14">
        <f>'Central scenario'!AK8</f>
        <v>-3.7595226113543094E-2</v>
      </c>
      <c r="C10" s="14">
        <f>'Central scenario'!BK8</f>
        <v>-3.8896293368286081E-2</v>
      </c>
      <c r="D10" s="15">
        <f>'Low scenario'!AK8</f>
        <v>-3.8776375782508185E-2</v>
      </c>
      <c r="E10" s="15">
        <f>'Low scenario'!BI8</f>
        <v>-4.0081976321336893E-2</v>
      </c>
      <c r="F10" s="15">
        <f>'High scenario'!AK8</f>
        <v>-3.6157186786766118E-2</v>
      </c>
      <c r="G10" s="15">
        <f>'High scenario'!BJ8</f>
        <v>-3.744327390265622E-2</v>
      </c>
    </row>
    <row r="11" spans="1:7">
      <c r="A11" s="10">
        <f t="shared" si="0"/>
        <v>2020</v>
      </c>
      <c r="B11" s="14">
        <f>'Central scenario'!AK9</f>
        <v>-3.9969673033341556E-2</v>
      </c>
      <c r="C11" s="14">
        <f>'Central scenario'!BK9</f>
        <v>-4.1748277454562055E-2</v>
      </c>
      <c r="D11" s="15">
        <f>'Low scenario'!AK9</f>
        <v>-4.2367967741811785E-2</v>
      </c>
      <c r="E11" s="15">
        <f>'Low scenario'!BI9</f>
        <v>-4.417642324803301E-2</v>
      </c>
      <c r="F11" s="15">
        <f>'High scenario'!AK9</f>
        <v>-3.8541791038884721E-2</v>
      </c>
      <c r="G11" s="15">
        <f>'High scenario'!BJ9</f>
        <v>-4.0303296198645797E-2</v>
      </c>
    </row>
    <row r="12" spans="1:7">
      <c r="A12" s="10">
        <f t="shared" si="0"/>
        <v>2021</v>
      </c>
      <c r="B12" s="14">
        <f>'Central scenario'!AK10</f>
        <v>-4.2263298341717673E-2</v>
      </c>
      <c r="C12" s="14">
        <f>'Central scenario'!BK10</f>
        <v>-4.4614182260898666E-2</v>
      </c>
      <c r="D12" s="15">
        <f>'Low scenario'!AK10</f>
        <v>-4.4246475804262671E-2</v>
      </c>
      <c r="E12" s="15">
        <f>'Low scenario'!BI10</f>
        <v>-4.6637903424613915E-2</v>
      </c>
      <c r="F12" s="15">
        <f>'High scenario'!AK10</f>
        <v>-3.8293966749906864E-2</v>
      </c>
      <c r="G12" s="15">
        <f>'High scenario'!BJ10</f>
        <v>-4.0586466966259449E-2</v>
      </c>
    </row>
    <row r="13" spans="1:7">
      <c r="A13" s="10">
        <f t="shared" si="0"/>
        <v>2022</v>
      </c>
      <c r="B13" s="14">
        <f>'Central scenario'!AK11</f>
        <v>-4.3868168040493018E-2</v>
      </c>
      <c r="C13" s="14">
        <f>'Central scenario'!BK11</f>
        <v>-4.6670501899005318E-2</v>
      </c>
      <c r="D13" s="15">
        <f>'Low scenario'!AK11</f>
        <v>-4.7123525073754766E-2</v>
      </c>
      <c r="E13" s="15">
        <f>'Low scenario'!BI11</f>
        <v>-5.0001020455914556E-2</v>
      </c>
      <c r="F13" s="15">
        <f>'High scenario'!AK11</f>
        <v>-3.8982665627191652E-2</v>
      </c>
      <c r="G13" s="15">
        <f>'High scenario'!BJ11</f>
        <v>-4.1719429469341485E-2</v>
      </c>
    </row>
    <row r="14" spans="1:7">
      <c r="A14" s="10">
        <f t="shared" si="0"/>
        <v>2023</v>
      </c>
      <c r="B14" s="14">
        <f>'Central scenario'!AK12</f>
        <v>-4.2700285378774523E-2</v>
      </c>
      <c r="C14" s="14">
        <f>'Central scenario'!BK12</f>
        <v>-4.5893351324176171E-2</v>
      </c>
      <c r="D14" s="15">
        <f>'Low scenario'!AK12</f>
        <v>-4.7020102930439726E-2</v>
      </c>
      <c r="E14" s="15">
        <f>'Low scenario'!BI12</f>
        <v>-5.0329140965325654E-2</v>
      </c>
      <c r="F14" s="15">
        <f>'High scenario'!AK12</f>
        <v>-3.6831082343035781E-2</v>
      </c>
      <c r="G14" s="15">
        <f>'High scenario'!BJ12</f>
        <v>-3.9880805622274751E-2</v>
      </c>
    </row>
    <row r="15" spans="1:7">
      <c r="A15" s="20">
        <f t="shared" si="0"/>
        <v>2024</v>
      </c>
      <c r="B15" s="21">
        <f>'Central scenario'!AK13</f>
        <v>-4.1196535276745959E-2</v>
      </c>
      <c r="C15" s="21">
        <f>'Central scenario'!BK13</f>
        <v>-4.4741538869070778E-2</v>
      </c>
      <c r="D15" s="15">
        <f>'Low scenario'!AK13</f>
        <v>-4.610589309484793E-2</v>
      </c>
      <c r="E15" s="15">
        <f>'Low scenario'!BI13</f>
        <v>-4.9799494167645578E-2</v>
      </c>
      <c r="F15" s="15">
        <f>'High scenario'!AK13</f>
        <v>-3.4941603184375114E-2</v>
      </c>
      <c r="G15" s="15">
        <f>'High scenario'!BJ13</f>
        <v>-3.8283922368714758E-2</v>
      </c>
    </row>
    <row r="16" spans="1:7">
      <c r="A16" s="27">
        <f t="shared" si="0"/>
        <v>2025</v>
      </c>
      <c r="B16" s="28">
        <f>'Central scenario'!AK14</f>
        <v>-3.9360784200900098E-2</v>
      </c>
      <c r="C16" s="28">
        <f>'Central scenario'!BK14</f>
        <v>-4.3971905406633469E-2</v>
      </c>
      <c r="D16" s="15">
        <f>'Low scenario'!AK14</f>
        <v>-4.5456779582579619E-2</v>
      </c>
      <c r="E16" s="15">
        <f>'Low scenario'!BI14</f>
        <v>-5.0235056721056819E-2</v>
      </c>
      <c r="F16" s="15">
        <f>'High scenario'!AK14</f>
        <v>-3.2703556176301676E-2</v>
      </c>
      <c r="G16" s="15">
        <f>'High scenario'!BJ14</f>
        <v>-3.7072591280925896E-2</v>
      </c>
    </row>
    <row r="17" spans="1:9">
      <c r="A17" s="35">
        <f t="shared" si="0"/>
        <v>2026</v>
      </c>
      <c r="B17" s="36">
        <f>'Central scenario'!AK15</f>
        <v>-3.7670473329961686E-2</v>
      </c>
      <c r="C17" s="36">
        <f>'Central scenario'!BK15</f>
        <v>-4.3407132955919359E-2</v>
      </c>
      <c r="D17" s="15">
        <f>'Low scenario'!AK15</f>
        <v>-4.5391949205663182E-2</v>
      </c>
      <c r="E17" s="15">
        <f>'Low scenario'!BI15</f>
        <v>-5.1435345797270132E-2</v>
      </c>
      <c r="F17" s="15">
        <f>'High scenario'!AK15</f>
        <v>-3.0950422325680935E-2</v>
      </c>
      <c r="G17" s="15">
        <f>'High scenario'!BJ15</f>
        <v>-3.6345986815775631E-2</v>
      </c>
    </row>
    <row r="18" spans="1:9">
      <c r="A18" s="35">
        <f t="shared" si="0"/>
        <v>2027</v>
      </c>
      <c r="B18" s="36">
        <f>'Central scenario'!AK16</f>
        <v>-3.6532676421419011E-2</v>
      </c>
      <c r="C18" s="36">
        <f>'Central scenario'!BK16</f>
        <v>-4.3218267132340143E-2</v>
      </c>
      <c r="D18" s="15">
        <f>'Low scenario'!AK16</f>
        <v>-4.5634761345793626E-2</v>
      </c>
      <c r="E18" s="15">
        <f>'Low scenario'!BI16</f>
        <v>-5.2849951458825671E-2</v>
      </c>
      <c r="F18" s="15">
        <f>'High scenario'!AK16</f>
        <v>-3.0238545481189778E-2</v>
      </c>
      <c r="G18" s="15">
        <f>'High scenario'!BJ16</f>
        <v>-3.6460919733846076E-2</v>
      </c>
    </row>
    <row r="19" spans="1:9">
      <c r="A19" s="35">
        <f t="shared" si="0"/>
        <v>2028</v>
      </c>
      <c r="B19" s="36">
        <f>'Central scenario'!AK17</f>
        <v>-3.56500158170052E-2</v>
      </c>
      <c r="C19" s="36">
        <f>'Central scenario'!BK17</f>
        <v>-4.3094894626911212E-2</v>
      </c>
      <c r="D19" s="15">
        <f>'Low scenario'!AK17</f>
        <v>-4.5854448547370405E-2</v>
      </c>
      <c r="E19" s="15">
        <f>'Low scenario'!BI17</f>
        <v>-5.4071278014377014E-2</v>
      </c>
      <c r="F19" s="15">
        <f>'High scenario'!AK17</f>
        <v>-2.8130407048142483E-2</v>
      </c>
      <c r="G19" s="15">
        <f>'High scenario'!BJ17</f>
        <v>-3.5004461925503397E-2</v>
      </c>
    </row>
    <row r="20" spans="1:9">
      <c r="A20" s="27">
        <f t="shared" si="0"/>
        <v>2029</v>
      </c>
      <c r="B20" s="28">
        <f>'Central scenario'!AK18</f>
        <v>-3.5071795079146872E-2</v>
      </c>
      <c r="C20" s="28">
        <f>'Central scenario'!BK18</f>
        <v>-4.3441260708694598E-2</v>
      </c>
      <c r="D20" s="15">
        <f>'Low scenario'!AK18</f>
        <v>-4.5774291206148635E-2</v>
      </c>
      <c r="E20" s="15">
        <f>'Low scenario'!BI18</f>
        <v>-5.5068906164215774E-2</v>
      </c>
      <c r="F20" s="15">
        <f>'High scenario'!AK18</f>
        <v>-2.6385656038693028E-2</v>
      </c>
      <c r="G20" s="15">
        <f>'High scenario'!BJ18</f>
        <v>-3.4023149595953144E-2</v>
      </c>
    </row>
    <row r="21" spans="1:9">
      <c r="A21" s="35">
        <f t="shared" si="0"/>
        <v>2030</v>
      </c>
      <c r="B21" s="36">
        <f>'Central scenario'!AK19</f>
        <v>-3.3360899778371964E-2</v>
      </c>
      <c r="C21" s="36">
        <f>'Central scenario'!BK19</f>
        <v>-4.2591362060301473E-2</v>
      </c>
      <c r="D21" s="15">
        <f>'Low scenario'!AK19</f>
        <v>-4.5029780858062231E-2</v>
      </c>
      <c r="E21" s="15">
        <f>'Low scenario'!BI19</f>
        <v>-5.5475167706918342E-2</v>
      </c>
      <c r="F21" s="15">
        <f>'High scenario'!AK19</f>
        <v>-2.5941772437716979E-2</v>
      </c>
      <c r="G21" s="15">
        <f>'High scenario'!BJ19</f>
        <v>-3.4321589532739866E-2</v>
      </c>
    </row>
    <row r="22" spans="1:9">
      <c r="A22" s="35">
        <f t="shared" si="0"/>
        <v>2031</v>
      </c>
      <c r="B22" s="36">
        <f>'Central scenario'!AK20</f>
        <v>-3.4287097275810488E-2</v>
      </c>
      <c r="C22" s="36">
        <f>'Central scenario'!BK20</f>
        <v>-4.4322731468103477E-2</v>
      </c>
      <c r="D22" s="15">
        <f>'Low scenario'!AK20</f>
        <v>-4.4578449975073167E-2</v>
      </c>
      <c r="E22" s="15">
        <f>'Low scenario'!BI20</f>
        <v>-5.6055680305190494E-2</v>
      </c>
      <c r="F22" s="15">
        <f>'High scenario'!AK20</f>
        <v>-2.5360197123707531E-2</v>
      </c>
      <c r="G22" s="15">
        <f>'High scenario'!BJ20</f>
        <v>-3.4348131599742419E-2</v>
      </c>
      <c r="H22" s="15">
        <f>B31-D31</f>
        <v>1.5362536583638293E-2</v>
      </c>
      <c r="I22" s="15">
        <f>C31-E31</f>
        <v>1.9272711482090782E-2</v>
      </c>
    </row>
    <row r="23" spans="1:9">
      <c r="A23" s="35">
        <f t="shared" si="0"/>
        <v>2032</v>
      </c>
      <c r="B23" s="36">
        <f>'Central scenario'!AK21</f>
        <v>-3.4004561321761342E-2</v>
      </c>
      <c r="C23" s="36">
        <f>'Central scenario'!BK21</f>
        <v>-4.5098587496573597E-2</v>
      </c>
      <c r="D23" s="15">
        <f>'Low scenario'!AK21</f>
        <v>-4.4228378692027837E-2</v>
      </c>
      <c r="E23" s="15">
        <f>'Low scenario'!BI21</f>
        <v>-5.6719483615750632E-2</v>
      </c>
      <c r="F23" s="15">
        <f>'High scenario'!AK21</f>
        <v>-2.4652861159438735E-2</v>
      </c>
      <c r="G23" s="15">
        <f>'High scenario'!BJ21</f>
        <v>-3.4460952029096464E-2</v>
      </c>
      <c r="H23" s="15">
        <f>B31-F31</f>
        <v>-9.9529018766124459E-3</v>
      </c>
      <c r="I23" s="15">
        <f>C31-G31</f>
        <v>-1.2639714708403096E-2</v>
      </c>
    </row>
    <row r="24" spans="1:9">
      <c r="A24" s="27">
        <f t="shared" si="0"/>
        <v>2033</v>
      </c>
      <c r="B24" s="28">
        <f>'Central scenario'!AK22</f>
        <v>-3.3163213212145208E-2</v>
      </c>
      <c r="C24" s="28">
        <f>'Central scenario'!BK22</f>
        <v>-4.513571053931572E-2</v>
      </c>
      <c r="D24" s="15">
        <f>'Low scenario'!AK22</f>
        <v>-4.4571436779903002E-2</v>
      </c>
      <c r="E24" s="15">
        <f>'Low scenario'!BI22</f>
        <v>-5.8189062019027335E-2</v>
      </c>
      <c r="F24" s="15">
        <f>'High scenario'!AK22</f>
        <v>-2.3865674136082791E-2</v>
      </c>
      <c r="G24" s="15">
        <f>'High scenario'!BJ22</f>
        <v>-3.4293829883983572E-2</v>
      </c>
      <c r="H24" s="15">
        <f>H22-I22</f>
        <v>-3.9101748984524884E-3</v>
      </c>
    </row>
    <row r="25" spans="1:9">
      <c r="A25" s="35">
        <f t="shared" si="0"/>
        <v>2034</v>
      </c>
      <c r="B25" s="36">
        <f>'Central scenario'!AK23</f>
        <v>-3.2979087698524992E-2</v>
      </c>
      <c r="C25" s="36">
        <f>'Central scenario'!BK23</f>
        <v>-4.57962063359761E-2</v>
      </c>
      <c r="D25" s="15">
        <f>'Low scenario'!AK23</f>
        <v>-4.4321289012985925E-2</v>
      </c>
      <c r="E25" s="15">
        <f>'Low scenario'!BI23</f>
        <v>-5.8793922792746006E-2</v>
      </c>
      <c r="F25" s="15">
        <f>'High scenario'!AK23</f>
        <v>-2.3652636870247774E-2</v>
      </c>
      <c r="G25" s="15">
        <f>'High scenario'!BJ23</f>
        <v>-3.4804738072318202E-2</v>
      </c>
      <c r="H25" s="15">
        <f>H23-I23</f>
        <v>2.6868128317906505E-3</v>
      </c>
    </row>
    <row r="26" spans="1:9">
      <c r="A26" s="35">
        <f t="shared" si="0"/>
        <v>2035</v>
      </c>
      <c r="B26" s="36">
        <f>'Central scenario'!AK24</f>
        <v>-3.2488301766839894E-2</v>
      </c>
      <c r="C26" s="36">
        <f>'Central scenario'!BK24</f>
        <v>-4.6054939482825047E-2</v>
      </c>
      <c r="D26" s="15">
        <f>'Low scenario'!AK24</f>
        <v>-4.4348490395469439E-2</v>
      </c>
      <c r="E26" s="15">
        <f>'Low scenario'!BI24</f>
        <v>-5.9977703716019959E-2</v>
      </c>
      <c r="F26" s="15">
        <f>'High scenario'!AK24</f>
        <v>-2.289408486038794E-2</v>
      </c>
      <c r="G26" s="15">
        <f>'High scenario'!BJ24</f>
        <v>-3.4685111857719123E-2</v>
      </c>
    </row>
    <row r="27" spans="1:9">
      <c r="A27" s="35">
        <f t="shared" si="0"/>
        <v>2036</v>
      </c>
      <c r="B27" s="36">
        <f>'Central scenario'!AK25</f>
        <v>-3.2100919910605347E-2</v>
      </c>
      <c r="C27" s="36">
        <f>'Central scenario'!BK25</f>
        <v>-4.6635187574096154E-2</v>
      </c>
      <c r="D27" s="15">
        <f>'Low scenario'!AK25</f>
        <v>-4.4412328696307436E-2</v>
      </c>
      <c r="E27" s="15">
        <f>'Low scenario'!BI25</f>
        <v>-6.1361501405807248E-2</v>
      </c>
      <c r="F27" s="15">
        <f>'High scenario'!AK25</f>
        <v>-2.2478629574822495E-2</v>
      </c>
      <c r="G27" s="15">
        <f>'High scenario'!BJ25</f>
        <v>-3.50661323245973E-2</v>
      </c>
    </row>
    <row r="28" spans="1:9">
      <c r="A28" s="27">
        <f t="shared" si="0"/>
        <v>2037</v>
      </c>
      <c r="B28" s="28">
        <f>'Central scenario'!AK26</f>
        <v>-3.2115701421294982E-2</v>
      </c>
      <c r="C28" s="28">
        <f>'Central scenario'!BK26</f>
        <v>-4.777158085147927E-2</v>
      </c>
      <c r="D28" s="15">
        <f>'Low scenario'!AK26</f>
        <v>-4.5086033238150532E-2</v>
      </c>
      <c r="E28" s="15">
        <f>'Low scenario'!BI26</f>
        <v>-6.3510859589217053E-2</v>
      </c>
      <c r="F28" s="15">
        <f>'High scenario'!AK26</f>
        <v>-2.1762425991309151E-2</v>
      </c>
      <c r="G28" s="15">
        <f>'High scenario'!BJ26</f>
        <v>-3.5146423205746909E-2</v>
      </c>
    </row>
    <row r="29" spans="1:9">
      <c r="A29" s="35">
        <f t="shared" si="0"/>
        <v>2038</v>
      </c>
      <c r="B29" s="36">
        <f>'Central scenario'!AK27</f>
        <v>-3.1711894650206775E-2</v>
      </c>
      <c r="C29" s="36">
        <f>'Central scenario'!BK27</f>
        <v>-4.8246719897365509E-2</v>
      </c>
      <c r="D29" s="15">
        <f>'Low scenario'!AK27</f>
        <v>-4.5728802848046833E-2</v>
      </c>
      <c r="E29" s="15">
        <f>'Low scenario'!BI27</f>
        <v>-6.5517439151414697E-2</v>
      </c>
      <c r="F29" s="15">
        <f>'High scenario'!AK27</f>
        <v>-2.1557094974607408E-2</v>
      </c>
      <c r="G29" s="15">
        <f>'High scenario'!BJ27</f>
        <v>-3.5542839076184995E-2</v>
      </c>
      <c r="I29" s="15">
        <f>C31-E31</f>
        <v>1.9272711482090782E-2</v>
      </c>
    </row>
    <row r="30" spans="1:9">
      <c r="A30" s="35">
        <f t="shared" si="0"/>
        <v>2039</v>
      </c>
      <c r="B30" s="36">
        <f>'Central scenario'!AK28</f>
        <v>-3.1090517176649225E-2</v>
      </c>
      <c r="C30" s="36">
        <f>'Central scenario'!BK28</f>
        <v>-4.8492316713319106E-2</v>
      </c>
      <c r="D30" s="15">
        <f>'Low scenario'!AK28</f>
        <v>-4.6080612393328148E-2</v>
      </c>
      <c r="E30" s="15">
        <f>'Low scenario'!BI28</f>
        <v>-6.7021432075072218E-2</v>
      </c>
      <c r="F30" s="15">
        <f>'High scenario'!AK28</f>
        <v>-2.1102584350053792E-2</v>
      </c>
      <c r="G30" s="15">
        <f>'High scenario'!BJ28</f>
        <v>-3.5866469377700091E-2</v>
      </c>
      <c r="I30" s="15">
        <f>C31-G31</f>
        <v>-1.2639714708403096E-2</v>
      </c>
    </row>
    <row r="31" spans="1:9">
      <c r="A31" s="35">
        <f t="shared" si="0"/>
        <v>2040</v>
      </c>
      <c r="B31" s="36">
        <f>'Central scenario'!AK29</f>
        <v>-3.0715759749037189E-2</v>
      </c>
      <c r="C31" s="36">
        <f>'Central scenario'!BK29</f>
        <v>-4.8789045759025443E-2</v>
      </c>
      <c r="D31" s="15">
        <f>'Low scenario'!AK29</f>
        <v>-4.6078296332675482E-2</v>
      </c>
      <c r="E31" s="15">
        <f>'Low scenario'!BI29</f>
        <v>-6.8061757241116225E-2</v>
      </c>
      <c r="F31" s="15">
        <f>'High scenario'!AK29</f>
        <v>-2.0762857872424743E-2</v>
      </c>
      <c r="G31" s="15">
        <f>'High scenario'!BJ29</f>
        <v>-3.6149331050622346E-2</v>
      </c>
    </row>
    <row r="33" spans="1:8" ht="60">
      <c r="B33" s="49" t="s">
        <v>62</v>
      </c>
      <c r="C33" s="6" t="s">
        <v>63</v>
      </c>
      <c r="D33" s="6" t="s">
        <v>64</v>
      </c>
      <c r="E33" s="6" t="s">
        <v>65</v>
      </c>
      <c r="F33" s="6" t="s">
        <v>66</v>
      </c>
      <c r="G33" s="6" t="s">
        <v>67</v>
      </c>
      <c r="H33" s="6" t="s">
        <v>68</v>
      </c>
    </row>
    <row r="34" spans="1:8">
      <c r="B34" s="49"/>
    </row>
    <row r="35" spans="1:8">
      <c r="A35">
        <v>1993</v>
      </c>
      <c r="B35" s="50">
        <v>-1.77E-2</v>
      </c>
    </row>
    <row r="36" spans="1:8">
      <c r="A36">
        <f t="shared" ref="A36:A82" si="1">A35+1</f>
        <v>1994</v>
      </c>
      <c r="B36" s="51">
        <v>-2.6599999999999999E-2</v>
      </c>
    </row>
    <row r="37" spans="1:8">
      <c r="A37">
        <f t="shared" si="1"/>
        <v>1995</v>
      </c>
      <c r="B37" s="50">
        <v>-2.23E-2</v>
      </c>
    </row>
    <row r="38" spans="1:8">
      <c r="A38">
        <f t="shared" si="1"/>
        <v>1996</v>
      </c>
      <c r="B38" s="51">
        <v>-2.3300000000000001E-2</v>
      </c>
    </row>
    <row r="39" spans="1:8">
      <c r="A39">
        <f t="shared" si="1"/>
        <v>1997</v>
      </c>
      <c r="B39" s="50">
        <v>-2.0799999999999999E-2</v>
      </c>
    </row>
    <row r="40" spans="1:8">
      <c r="A40">
        <f t="shared" si="1"/>
        <v>1998</v>
      </c>
      <c r="B40" s="51">
        <v>-2.7099999999999999E-2</v>
      </c>
    </row>
    <row r="41" spans="1:8">
      <c r="A41">
        <f t="shared" si="1"/>
        <v>1999</v>
      </c>
      <c r="B41" s="50">
        <v>-3.2199999999999999E-2</v>
      </c>
    </row>
    <row r="42" spans="1:8">
      <c r="A42">
        <f t="shared" si="1"/>
        <v>2000</v>
      </c>
      <c r="B42" s="51">
        <v>-3.3799999999999997E-2</v>
      </c>
    </row>
    <row r="43" spans="1:8">
      <c r="A43">
        <f t="shared" si="1"/>
        <v>2001</v>
      </c>
      <c r="B43" s="50">
        <v>-3.4299999999999997E-2</v>
      </c>
    </row>
    <row r="44" spans="1:8">
      <c r="A44">
        <f t="shared" si="1"/>
        <v>2002</v>
      </c>
      <c r="B44" s="51">
        <v>-2.9700000000000001E-2</v>
      </c>
    </row>
    <row r="45" spans="1:8">
      <c r="A45">
        <f t="shared" si="1"/>
        <v>2003</v>
      </c>
      <c r="B45" s="50">
        <v>-2.7799999999999998E-2</v>
      </c>
    </row>
    <row r="46" spans="1:8">
      <c r="A46">
        <f t="shared" si="1"/>
        <v>2004</v>
      </c>
      <c r="B46" s="51">
        <v>-2.1899999999999999E-2</v>
      </c>
    </row>
    <row r="47" spans="1:8">
      <c r="A47">
        <f t="shared" si="1"/>
        <v>2005</v>
      </c>
      <c r="B47" s="50">
        <v>-1.7899999999999999E-2</v>
      </c>
    </row>
    <row r="48" spans="1:8">
      <c r="A48">
        <f t="shared" si="1"/>
        <v>2006</v>
      </c>
      <c r="B48" s="51">
        <v>-1.6500000000000001E-2</v>
      </c>
    </row>
    <row r="49" spans="1:8">
      <c r="A49">
        <f t="shared" si="1"/>
        <v>2007</v>
      </c>
      <c r="B49" s="50">
        <v>-1.5900000000000001E-2</v>
      </c>
    </row>
    <row r="50" spans="1:8">
      <c r="A50">
        <f t="shared" si="1"/>
        <v>2008</v>
      </c>
      <c r="B50" s="51">
        <v>-1.83E-2</v>
      </c>
    </row>
    <row r="51" spans="1:8">
      <c r="A51">
        <f t="shared" si="1"/>
        <v>2009</v>
      </c>
      <c r="B51" s="50">
        <v>-1.5699999999999999E-2</v>
      </c>
    </row>
    <row r="52" spans="1:8">
      <c r="A52">
        <f t="shared" si="1"/>
        <v>2010</v>
      </c>
      <c r="B52" s="51">
        <v>-1.5800000000000002E-2</v>
      </c>
    </row>
    <row r="53" spans="1:8">
      <c r="A53">
        <f t="shared" si="1"/>
        <v>2011</v>
      </c>
      <c r="B53" s="50">
        <v>-1.6199999999999999E-2</v>
      </c>
    </row>
    <row r="54" spans="1:8">
      <c r="A54">
        <f t="shared" si="1"/>
        <v>2012</v>
      </c>
      <c r="B54" s="51">
        <v>-1.95E-2</v>
      </c>
    </row>
    <row r="55" spans="1:8">
      <c r="A55">
        <f t="shared" si="1"/>
        <v>2013</v>
      </c>
      <c r="B55" s="50">
        <v>-2.1100000000000001E-2</v>
      </c>
    </row>
    <row r="56" spans="1:8">
      <c r="A56">
        <f t="shared" si="1"/>
        <v>2014</v>
      </c>
      <c r="B56" s="51">
        <v>-2.1700000000000001E-2</v>
      </c>
      <c r="C56" s="14">
        <v>-2.04610062724093E-2</v>
      </c>
      <c r="D56" s="14"/>
      <c r="E56" s="15"/>
      <c r="F56" s="15"/>
      <c r="G56" s="15"/>
      <c r="H56" s="15"/>
    </row>
    <row r="57" spans="1:8">
      <c r="A57">
        <f t="shared" si="1"/>
        <v>2015</v>
      </c>
      <c r="B57" s="50">
        <v>-2.8799999999999999E-2</v>
      </c>
      <c r="C57" s="14">
        <v>-3.3044638260362802E-2</v>
      </c>
      <c r="D57" s="14"/>
      <c r="E57" s="15"/>
      <c r="F57" s="15"/>
      <c r="G57" s="15"/>
      <c r="H57" s="15"/>
    </row>
    <row r="58" spans="1:8">
      <c r="A58">
        <f t="shared" si="1"/>
        <v>2016</v>
      </c>
      <c r="B58" s="51">
        <v>-3.3700000000000001E-2</v>
      </c>
      <c r="C58" s="14">
        <v>-3.2069998032844597E-2</v>
      </c>
      <c r="D58" s="14">
        <v>-3.2103225099647699E-2</v>
      </c>
      <c r="E58" s="15"/>
      <c r="F58" s="15"/>
      <c r="G58" s="15"/>
      <c r="H58" s="15"/>
    </row>
    <row r="59" spans="1:8">
      <c r="A59">
        <f t="shared" si="1"/>
        <v>2017</v>
      </c>
      <c r="B59" s="50">
        <v>-4.0599999999999997E-2</v>
      </c>
      <c r="C59" s="14">
        <v>-3.7403852785620403E-2</v>
      </c>
      <c r="D59" s="14">
        <v>-3.7996113251991898E-2</v>
      </c>
      <c r="E59" s="15">
        <v>-3.7607778293913603E-2</v>
      </c>
      <c r="F59" s="15">
        <v>-3.8200038760285097E-2</v>
      </c>
      <c r="G59" s="15">
        <v>-3.7341522210877699E-2</v>
      </c>
      <c r="H59" s="15">
        <v>-3.79337826772492E-2</v>
      </c>
    </row>
    <row r="60" spans="1:8">
      <c r="A60">
        <f t="shared" si="1"/>
        <v>2018</v>
      </c>
      <c r="C60" s="14">
        <v>-3.7392961324655402E-2</v>
      </c>
      <c r="D60" s="14">
        <v>-3.8452513671492702E-2</v>
      </c>
      <c r="E60" s="15">
        <v>-3.8640363964177603E-2</v>
      </c>
      <c r="F60" s="15">
        <v>-3.9705604129979297E-2</v>
      </c>
      <c r="G60" s="15">
        <v>-3.6307860308015701E-2</v>
      </c>
      <c r="H60" s="15">
        <v>-3.73615054714437E-2</v>
      </c>
    </row>
    <row r="61" spans="1:8">
      <c r="A61">
        <f t="shared" si="1"/>
        <v>2019</v>
      </c>
      <c r="C61" s="14">
        <v>-4.0938359440306903E-2</v>
      </c>
      <c r="D61" s="14">
        <v>-4.2453692801659997E-2</v>
      </c>
      <c r="E61" s="15">
        <v>-4.3475443742129E-2</v>
      </c>
      <c r="F61" s="15">
        <v>-4.5010849715017502E-2</v>
      </c>
      <c r="G61" s="15">
        <v>-3.8766618125938401E-2</v>
      </c>
      <c r="H61" s="15">
        <v>-4.0261811345533902E-2</v>
      </c>
    </row>
    <row r="62" spans="1:8">
      <c r="A62">
        <f t="shared" si="1"/>
        <v>2020</v>
      </c>
      <c r="C62" s="14">
        <v>-4.3828210534307202E-2</v>
      </c>
      <c r="D62" s="14">
        <v>-4.5850567138983098E-2</v>
      </c>
      <c r="E62" s="15">
        <v>-4.7445468422155503E-2</v>
      </c>
      <c r="F62" s="15">
        <v>-4.9510295071098102E-2</v>
      </c>
      <c r="G62" s="15">
        <v>-4.0698020630775399E-2</v>
      </c>
      <c r="H62" s="15">
        <v>-4.2682802503413102E-2</v>
      </c>
    </row>
    <row r="63" spans="1:8">
      <c r="A63">
        <f t="shared" si="1"/>
        <v>2021</v>
      </c>
      <c r="C63" s="14">
        <v>-4.4841165018680698E-2</v>
      </c>
      <c r="D63" s="14">
        <v>-4.7327378669444101E-2</v>
      </c>
      <c r="E63" s="15">
        <v>-4.9176042337864399E-2</v>
      </c>
      <c r="F63" s="15">
        <v>-5.17191664308293E-2</v>
      </c>
      <c r="G63" s="15">
        <v>-4.0279793091458398E-2</v>
      </c>
      <c r="H63" s="15">
        <v>-4.2713745366851803E-2</v>
      </c>
    </row>
    <row r="64" spans="1:8">
      <c r="A64">
        <f t="shared" si="1"/>
        <v>2022</v>
      </c>
      <c r="C64" s="14">
        <v>-4.4770865092027198E-2</v>
      </c>
      <c r="D64" s="14">
        <v>-4.7824349301039099E-2</v>
      </c>
      <c r="E64" s="15">
        <v>-5.0693558724237198E-2</v>
      </c>
      <c r="F64" s="15">
        <v>-5.3811352462557901E-2</v>
      </c>
      <c r="G64" s="15">
        <v>-3.9941396902823403E-2</v>
      </c>
      <c r="H64" s="15">
        <v>-4.2868603716032003E-2</v>
      </c>
    </row>
    <row r="65" spans="1:8">
      <c r="A65">
        <f t="shared" si="1"/>
        <v>2023</v>
      </c>
      <c r="C65" s="14">
        <v>-4.32474424424217E-2</v>
      </c>
      <c r="D65" s="14">
        <v>-4.6803161722397298E-2</v>
      </c>
      <c r="E65" s="15">
        <v>-5.02813077901995E-2</v>
      </c>
      <c r="F65" s="15">
        <v>-5.3844567538501802E-2</v>
      </c>
      <c r="G65" s="15">
        <v>-3.6982389192176099E-2</v>
      </c>
      <c r="H65" s="15">
        <v>-4.0291364995348598E-2</v>
      </c>
    </row>
    <row r="66" spans="1:8">
      <c r="A66">
        <f t="shared" si="1"/>
        <v>2024</v>
      </c>
      <c r="C66" s="21">
        <v>-4.07053581128047E-2</v>
      </c>
      <c r="D66" s="21">
        <v>-4.4873693049842699E-2</v>
      </c>
      <c r="E66" s="15">
        <v>-4.9197869066938398E-2</v>
      </c>
      <c r="F66" s="15">
        <v>-5.3350308368239702E-2</v>
      </c>
      <c r="G66" s="15">
        <v>-3.4357169997021E-2</v>
      </c>
      <c r="H66" s="15">
        <v>-3.8178193995478303E-2</v>
      </c>
    </row>
    <row r="67" spans="1:8">
      <c r="A67">
        <f t="shared" si="1"/>
        <v>2025</v>
      </c>
      <c r="C67" s="28">
        <v>-3.8437388835727102E-2</v>
      </c>
      <c r="D67" s="28">
        <v>-4.3839013356570297E-2</v>
      </c>
      <c r="E67" s="15">
        <v>-4.8317161973534098E-2</v>
      </c>
      <c r="F67" s="15">
        <v>-5.3795669799487501E-2</v>
      </c>
      <c r="G67" s="15">
        <v>-3.1446462323119297E-2</v>
      </c>
      <c r="H67" s="15">
        <v>-3.6447809185915198E-2</v>
      </c>
    </row>
    <row r="68" spans="1:8">
      <c r="A68">
        <f t="shared" si="1"/>
        <v>2026</v>
      </c>
      <c r="C68" s="36">
        <v>-3.5833361479703799E-2</v>
      </c>
      <c r="D68" s="36">
        <v>-4.2518915995942499E-2</v>
      </c>
      <c r="E68" s="15">
        <v>-4.71101721898914E-2</v>
      </c>
      <c r="F68" s="15">
        <v>-5.3922409349610102E-2</v>
      </c>
      <c r="G68" s="15">
        <v>-2.8543145589422999E-2</v>
      </c>
      <c r="H68" s="15">
        <v>-3.4705985466903698E-2</v>
      </c>
    </row>
    <row r="69" spans="1:8">
      <c r="A69">
        <f t="shared" si="1"/>
        <v>2027</v>
      </c>
      <c r="C69" s="36">
        <v>-3.3555998572039503E-2</v>
      </c>
      <c r="D69" s="36">
        <v>-4.1671132818721299E-2</v>
      </c>
      <c r="E69" s="15">
        <v>-4.4499902277535197E-2</v>
      </c>
      <c r="F69" s="15">
        <v>-5.2930840326063502E-2</v>
      </c>
      <c r="G69" s="15">
        <v>-2.4635025821339401E-2</v>
      </c>
      <c r="H69" s="15">
        <v>-3.2064608567462301E-2</v>
      </c>
    </row>
    <row r="70" spans="1:8">
      <c r="A70">
        <f t="shared" si="1"/>
        <v>2028</v>
      </c>
      <c r="B70" s="10"/>
      <c r="C70" s="36">
        <v>-3.1509858502588799E-2</v>
      </c>
      <c r="D70" s="36">
        <v>-4.10056250740558E-2</v>
      </c>
      <c r="E70" s="15">
        <v>-4.2756136471171102E-2</v>
      </c>
      <c r="F70" s="15">
        <v>-5.2662710349283097E-2</v>
      </c>
      <c r="G70" s="15">
        <v>-2.1507669501768901E-2</v>
      </c>
      <c r="H70" s="15">
        <v>-3.0161045341474998E-2</v>
      </c>
    </row>
    <row r="71" spans="1:8">
      <c r="A71">
        <f t="shared" si="1"/>
        <v>2029</v>
      </c>
      <c r="B71" s="14"/>
      <c r="C71" s="28">
        <v>-2.93502546836776E-2</v>
      </c>
      <c r="D71" s="28">
        <v>-4.0027841799250799E-2</v>
      </c>
      <c r="E71" s="15">
        <v>-4.1926221131431303E-2</v>
      </c>
      <c r="F71" s="15">
        <v>-5.3205007466344503E-2</v>
      </c>
      <c r="G71" s="15">
        <v>-1.77299347081778E-2</v>
      </c>
      <c r="H71" s="15">
        <v>-2.74936711441096E-2</v>
      </c>
    </row>
    <row r="72" spans="1:8">
      <c r="A72">
        <f t="shared" si="1"/>
        <v>2030</v>
      </c>
      <c r="B72" s="14"/>
      <c r="C72" s="36">
        <v>-2.7511044160048199E-2</v>
      </c>
      <c r="D72" s="36">
        <v>-3.9083075156626401E-2</v>
      </c>
      <c r="E72" s="15">
        <v>-4.1216007777218303E-2</v>
      </c>
      <c r="F72" s="15">
        <v>-5.3751999026860203E-2</v>
      </c>
      <c r="G72" s="15">
        <v>-1.5200961982201401E-2</v>
      </c>
      <c r="H72" s="15">
        <v>-2.5869920175587899E-2</v>
      </c>
    </row>
    <row r="73" spans="1:8">
      <c r="A73">
        <f t="shared" si="1"/>
        <v>2031</v>
      </c>
      <c r="B73" s="14"/>
      <c r="C73" s="36">
        <v>-2.5023701151487901E-2</v>
      </c>
      <c r="D73" s="36">
        <v>-3.7636433861558599E-2</v>
      </c>
      <c r="E73" s="15">
        <v>-3.9004403869669302E-2</v>
      </c>
      <c r="F73" s="15">
        <v>-5.2743941824754698E-2</v>
      </c>
      <c r="G73" s="15">
        <v>-1.27195302993086E-2</v>
      </c>
      <c r="H73" s="15">
        <v>-2.4151208902882099E-2</v>
      </c>
    </row>
    <row r="74" spans="1:8">
      <c r="A74">
        <f t="shared" si="1"/>
        <v>2032</v>
      </c>
      <c r="B74" s="14"/>
      <c r="C74" s="36">
        <v>-2.36624962419754E-2</v>
      </c>
      <c r="D74" s="36">
        <v>-3.7373955215556802E-2</v>
      </c>
      <c r="E74" s="15">
        <v>-3.7203827708453999E-2</v>
      </c>
      <c r="F74" s="15">
        <v>-5.2348145130919302E-2</v>
      </c>
      <c r="G74" s="15">
        <v>-9.9791289783957796E-3</v>
      </c>
      <c r="H74" s="15">
        <v>-2.24162026356837E-2</v>
      </c>
    </row>
    <row r="75" spans="1:8">
      <c r="A75">
        <f t="shared" si="1"/>
        <v>2033</v>
      </c>
      <c r="B75" s="14"/>
      <c r="C75" s="28">
        <v>-2.1189228838124401E-2</v>
      </c>
      <c r="D75" s="28">
        <v>-3.5836712928319997E-2</v>
      </c>
      <c r="E75" s="15">
        <v>-3.5248206984766099E-2</v>
      </c>
      <c r="F75" s="15">
        <v>-5.1656829856433301E-2</v>
      </c>
      <c r="G75" s="15">
        <v>-7.1663302058344097E-3</v>
      </c>
      <c r="H75" s="15">
        <v>-2.03870041464871E-2</v>
      </c>
    </row>
    <row r="76" spans="1:8">
      <c r="A76">
        <f t="shared" si="1"/>
        <v>2034</v>
      </c>
      <c r="B76" s="14"/>
      <c r="C76" s="36">
        <v>-1.97720290629055E-2</v>
      </c>
      <c r="D76" s="36">
        <v>-3.53918960189126E-2</v>
      </c>
      <c r="E76" s="15">
        <v>-3.4545826484088597E-2</v>
      </c>
      <c r="F76" s="15">
        <v>-5.2198398048414099E-2</v>
      </c>
      <c r="G76" s="15">
        <v>-5.2591328547971503E-3</v>
      </c>
      <c r="H76" s="15">
        <v>-1.92070127073764E-2</v>
      </c>
    </row>
    <row r="77" spans="1:8">
      <c r="A77">
        <f t="shared" si="1"/>
        <v>2035</v>
      </c>
      <c r="B77" s="14"/>
      <c r="C77" s="36">
        <v>-1.8115084551335099E-2</v>
      </c>
      <c r="D77" s="36">
        <v>-3.4678921474199403E-2</v>
      </c>
      <c r="E77" s="15">
        <v>-3.3425845490203498E-2</v>
      </c>
      <c r="F77" s="15">
        <v>-5.2361931828119698E-2</v>
      </c>
      <c r="G77" s="15">
        <v>-3.5417840712152998E-3</v>
      </c>
      <c r="H77" s="15">
        <v>-1.82066664363193E-2</v>
      </c>
    </row>
    <row r="78" spans="1:8">
      <c r="A78">
        <f t="shared" si="1"/>
        <v>2036</v>
      </c>
      <c r="B78" s="14"/>
      <c r="C78" s="36">
        <v>-1.6537977974959601E-2</v>
      </c>
      <c r="D78" s="36">
        <v>-3.4078461737139999E-2</v>
      </c>
      <c r="E78" s="15">
        <v>-3.2063325189905997E-2</v>
      </c>
      <c r="F78" s="15">
        <v>-5.2222104571685302E-2</v>
      </c>
      <c r="G78" s="15">
        <v>-1.8858359542348201E-3</v>
      </c>
      <c r="H78" s="15">
        <v>-1.7363874266380201E-2</v>
      </c>
    </row>
    <row r="79" spans="1:8">
      <c r="A79">
        <f t="shared" si="1"/>
        <v>2037</v>
      </c>
      <c r="B79" s="14"/>
      <c r="C79" s="28">
        <v>-1.5550975233555499E-2</v>
      </c>
      <c r="D79" s="28">
        <v>-3.4099803431488003E-2</v>
      </c>
      <c r="E79" s="15">
        <v>-3.0606441824341302E-2</v>
      </c>
      <c r="F79" s="15">
        <v>-5.2168915722056799E-2</v>
      </c>
      <c r="G79" s="15">
        <v>1.7017956259121999E-4</v>
      </c>
      <c r="H79" s="15">
        <v>-1.5904150737630001E-2</v>
      </c>
    </row>
    <row r="80" spans="1:8">
      <c r="A80">
        <f t="shared" si="1"/>
        <v>2038</v>
      </c>
      <c r="B80" s="14"/>
      <c r="C80" s="36">
        <v>-1.4501819211095701E-2</v>
      </c>
      <c r="D80" s="36">
        <v>-3.4087775701549999E-2</v>
      </c>
      <c r="E80" s="15">
        <v>-2.92541441802E-2</v>
      </c>
      <c r="F80" s="15">
        <v>-5.2167950957750502E-2</v>
      </c>
      <c r="G80" s="15">
        <v>1.42985621154989E-3</v>
      </c>
      <c r="H80" s="15">
        <v>-1.5320010741176299E-2</v>
      </c>
    </row>
    <row r="81" spans="1:8">
      <c r="A81">
        <f t="shared" si="1"/>
        <v>2039</v>
      </c>
      <c r="B81" s="21"/>
      <c r="C81" s="36">
        <v>-1.34972399103032E-2</v>
      </c>
      <c r="D81" s="36">
        <v>-3.3968233178717201E-2</v>
      </c>
      <c r="E81" s="15">
        <v>-2.77373383666853E-2</v>
      </c>
      <c r="F81" s="15">
        <v>-5.2166505347925801E-2</v>
      </c>
      <c r="G81" s="15">
        <v>2.27289823088215E-3</v>
      </c>
      <c r="H81" s="15">
        <v>-1.5282599976068401E-2</v>
      </c>
    </row>
    <row r="82" spans="1:8">
      <c r="A82">
        <f t="shared" si="1"/>
        <v>2040</v>
      </c>
      <c r="B82" s="28"/>
      <c r="C82" s="36">
        <v>-1.32561175472251E-2</v>
      </c>
      <c r="D82" s="36">
        <v>-3.4710996518229301E-2</v>
      </c>
      <c r="E82" s="15">
        <v>-2.7625773397559301E-2</v>
      </c>
      <c r="F82" s="15">
        <v>-5.3366897924475097E-2</v>
      </c>
      <c r="G82" s="15">
        <v>2.9590171445052801E-3</v>
      </c>
      <c r="H82" s="15">
        <v>-1.5430971079205401E-2</v>
      </c>
    </row>
    <row r="83" spans="1:8">
      <c r="A83" s="35"/>
      <c r="B83" s="36"/>
      <c r="C83" s="36"/>
      <c r="D83" s="15"/>
      <c r="E83" s="15"/>
      <c r="F83" s="15"/>
      <c r="G83" s="15"/>
    </row>
    <row r="84" spans="1:8">
      <c r="A84" s="35"/>
      <c r="B84" s="36"/>
      <c r="C84" s="36"/>
      <c r="D84" s="15"/>
      <c r="E84" s="15"/>
      <c r="F84" s="15"/>
      <c r="G84" s="15"/>
    </row>
    <row r="85" spans="1:8">
      <c r="A85" s="35"/>
      <c r="B85" s="36"/>
      <c r="C85" s="36"/>
      <c r="D85" s="15"/>
      <c r="E85" s="15"/>
      <c r="F85" s="15"/>
      <c r="G85" s="15"/>
    </row>
    <row r="86" spans="1:8">
      <c r="A86" s="27"/>
      <c r="B86" s="28"/>
      <c r="C86" s="28"/>
      <c r="D86" s="15"/>
      <c r="E86" s="15"/>
      <c r="F86" s="15"/>
      <c r="G86" s="15"/>
    </row>
    <row r="87" spans="1:8">
      <c r="A87" s="35"/>
      <c r="B87" s="36"/>
      <c r="C87" s="36"/>
      <c r="D87" s="15"/>
      <c r="E87" s="15"/>
      <c r="F87" s="15"/>
      <c r="G87" s="15"/>
    </row>
    <row r="88" spans="1:8">
      <c r="A88" s="35"/>
      <c r="B88" s="36"/>
      <c r="C88" s="36"/>
      <c r="D88" s="15"/>
      <c r="E88" s="15"/>
      <c r="F88" s="15"/>
      <c r="G88" s="15"/>
    </row>
    <row r="89" spans="1:8">
      <c r="A89" s="35"/>
      <c r="B89" s="36"/>
      <c r="C89" s="36"/>
      <c r="D89" s="15"/>
      <c r="E89" s="15"/>
      <c r="F89" s="15"/>
      <c r="G89" s="15"/>
    </row>
    <row r="90" spans="1:8">
      <c r="A90" s="27"/>
      <c r="B90" s="28"/>
      <c r="C90" s="28"/>
      <c r="D90" s="15"/>
      <c r="E90" s="15"/>
      <c r="F90" s="15"/>
      <c r="G90" s="15"/>
    </row>
    <row r="91" spans="1:8">
      <c r="A91" s="35"/>
      <c r="B91" s="36"/>
      <c r="C91" s="36"/>
      <c r="D91" s="15"/>
      <c r="E91" s="15"/>
      <c r="F91" s="15"/>
      <c r="G91" s="15"/>
    </row>
    <row r="92" spans="1:8">
      <c r="A92" s="35"/>
      <c r="B92" s="36"/>
      <c r="C92" s="36"/>
      <c r="D92" s="15"/>
      <c r="E92" s="15"/>
      <c r="F92" s="15"/>
      <c r="G92" s="15"/>
    </row>
    <row r="93" spans="1:8">
      <c r="A93" s="35"/>
      <c r="B93" s="36"/>
      <c r="C93" s="36"/>
      <c r="D93" s="15"/>
      <c r="E93" s="15"/>
      <c r="F93" s="15"/>
      <c r="G93" s="15"/>
    </row>
    <row r="94" spans="1:8">
      <c r="A94" s="27"/>
      <c r="B94" s="28"/>
      <c r="C94" s="28"/>
      <c r="D94" s="15"/>
      <c r="E94" s="15"/>
      <c r="F94" s="15"/>
      <c r="G94" s="15"/>
    </row>
    <row r="95" spans="1:8">
      <c r="A95" s="35"/>
      <c r="B95" s="36"/>
      <c r="C95" s="36"/>
      <c r="D95" s="15"/>
      <c r="E95" s="15"/>
      <c r="F95" s="15"/>
      <c r="G95" s="15"/>
    </row>
    <row r="96" spans="1:8">
      <c r="A96" s="35"/>
      <c r="B96" s="36"/>
      <c r="C96" s="36"/>
      <c r="D96" s="15"/>
      <c r="E96" s="15"/>
      <c r="F96" s="15"/>
      <c r="G96" s="15"/>
    </row>
    <row r="97" spans="1:7">
      <c r="A97" s="35"/>
      <c r="B97" s="36"/>
      <c r="C97" s="36"/>
      <c r="D97" s="15"/>
      <c r="E97" s="15"/>
      <c r="F97" s="15"/>
      <c r="G97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scenario</vt:lpstr>
      <vt:lpstr>Low scenario</vt:lpstr>
      <vt:lpstr>High scenario</vt:lpstr>
      <vt:lpstr>Graphiques 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218</cp:revision>
  <cp:lastPrinted>2018-07-09T16:45:56Z</cp:lastPrinted>
  <dcterms:created xsi:type="dcterms:W3CDTF">2018-03-19T16:55:05Z</dcterms:created>
  <dcterms:modified xsi:type="dcterms:W3CDTF">2018-09-26T09:59:24Z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