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tez\"/>
    </mc:Choice>
  </mc:AlternateContent>
  <bookViews>
    <workbookView xWindow="0" yWindow="0" windowWidth="28800" windowHeight="12435"/>
  </bookViews>
  <sheets>
    <sheet name="Sheet1" sheetId="1" r:id="rId1"/>
    <sheet name="Chart1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20" i="1"/>
  <c r="E20" i="1"/>
  <c r="F20" i="1"/>
  <c r="G20" i="1"/>
  <c r="H20" i="1"/>
  <c r="I20" i="1"/>
  <c r="J20" i="1"/>
  <c r="K20" i="1"/>
  <c r="L20" i="1"/>
  <c r="N12" i="1"/>
  <c r="O12" i="1"/>
  <c r="P12" i="1"/>
  <c r="Q12" i="1"/>
  <c r="R12" i="1"/>
  <c r="S12" i="1"/>
  <c r="T12" i="1"/>
  <c r="N13" i="1"/>
  <c r="O13" i="1"/>
  <c r="P13" i="1"/>
  <c r="Q13" i="1"/>
  <c r="R13" i="1"/>
  <c r="S13" i="1"/>
  <c r="T13" i="1"/>
  <c r="N14" i="1"/>
  <c r="O14" i="1"/>
  <c r="P14" i="1"/>
  <c r="Q14" i="1"/>
  <c r="R14" i="1"/>
  <c r="S14" i="1"/>
  <c r="T14" i="1"/>
  <c r="N15" i="1"/>
  <c r="O15" i="1"/>
  <c r="P15" i="1"/>
  <c r="Q15" i="1"/>
  <c r="R15" i="1"/>
  <c r="S15" i="1"/>
  <c r="T15" i="1"/>
  <c r="N16" i="1"/>
  <c r="O16" i="1"/>
  <c r="P16" i="1"/>
  <c r="Q16" i="1"/>
  <c r="R16" i="1"/>
  <c r="S16" i="1"/>
  <c r="T16" i="1"/>
  <c r="N17" i="1"/>
  <c r="O17" i="1"/>
  <c r="P17" i="1"/>
  <c r="Q17" i="1"/>
  <c r="R17" i="1"/>
  <c r="S17" i="1"/>
  <c r="T17" i="1"/>
  <c r="N18" i="1"/>
  <c r="O18" i="1"/>
  <c r="P18" i="1"/>
  <c r="Q18" i="1"/>
  <c r="R18" i="1"/>
  <c r="S18" i="1"/>
  <c r="T18" i="1"/>
  <c r="N19" i="1"/>
  <c r="O19" i="1"/>
  <c r="P19" i="1"/>
  <c r="Q19" i="1"/>
  <c r="R19" i="1"/>
  <c r="S19" i="1"/>
  <c r="T19" i="1"/>
  <c r="T11" i="1"/>
  <c r="S11" i="1"/>
  <c r="R11" i="1"/>
  <c r="Q11" i="1"/>
  <c r="O11" i="1"/>
  <c r="P11" i="1"/>
  <c r="N11" i="1"/>
  <c r="N20" i="1"/>
  <c r="O20" i="1"/>
  <c r="P20" i="1"/>
  <c r="Q20" i="1"/>
  <c r="R20" i="1"/>
  <c r="S20" i="1"/>
  <c r="T20" i="1"/>
  <c r="D21" i="1"/>
  <c r="N21" i="1"/>
  <c r="E21" i="1"/>
  <c r="O21" i="1"/>
  <c r="F21" i="1"/>
  <c r="G21" i="1"/>
  <c r="P21" i="1"/>
  <c r="H21" i="1"/>
  <c r="Q21" i="1"/>
  <c r="I21" i="1"/>
  <c r="R21" i="1"/>
  <c r="J21" i="1"/>
  <c r="K21" i="1"/>
  <c r="S21" i="1"/>
  <c r="L21" i="1"/>
  <c r="T21" i="1"/>
  <c r="D22" i="1"/>
  <c r="N22" i="1"/>
  <c r="E22" i="1"/>
  <c r="O22" i="1"/>
  <c r="F22" i="1"/>
  <c r="G22" i="1"/>
  <c r="P22" i="1"/>
  <c r="H22" i="1"/>
  <c r="Q22" i="1"/>
  <c r="I22" i="1"/>
  <c r="R22" i="1"/>
  <c r="J22" i="1"/>
  <c r="K22" i="1"/>
  <c r="S22" i="1"/>
  <c r="L22" i="1"/>
  <c r="T22" i="1"/>
  <c r="D23" i="1"/>
  <c r="N23" i="1"/>
  <c r="E23" i="1"/>
  <c r="O23" i="1"/>
  <c r="F23" i="1"/>
  <c r="G23" i="1"/>
  <c r="P23" i="1"/>
  <c r="H23" i="1"/>
  <c r="Q23" i="1"/>
  <c r="I23" i="1"/>
  <c r="R23" i="1"/>
  <c r="J23" i="1"/>
  <c r="K23" i="1"/>
  <c r="S23" i="1"/>
  <c r="L23" i="1"/>
  <c r="T23" i="1"/>
  <c r="D24" i="1"/>
  <c r="N24" i="1"/>
  <c r="E24" i="1"/>
  <c r="O24" i="1"/>
  <c r="F24" i="1"/>
  <c r="G24" i="1"/>
  <c r="P24" i="1"/>
  <c r="H24" i="1"/>
  <c r="Q24" i="1"/>
  <c r="I24" i="1"/>
  <c r="R24" i="1"/>
  <c r="J24" i="1"/>
  <c r="K24" i="1"/>
  <c r="S24" i="1"/>
  <c r="L24" i="1"/>
  <c r="T24" i="1"/>
  <c r="D25" i="1"/>
  <c r="N25" i="1"/>
  <c r="E25" i="1"/>
  <c r="O25" i="1"/>
  <c r="F25" i="1"/>
  <c r="G25" i="1"/>
  <c r="P25" i="1"/>
  <c r="H25" i="1"/>
  <c r="Q25" i="1"/>
  <c r="I25" i="1"/>
  <c r="R25" i="1"/>
  <c r="J25" i="1"/>
  <c r="K25" i="1"/>
  <c r="S25" i="1"/>
  <c r="L25" i="1"/>
  <c r="T25" i="1"/>
  <c r="D26" i="1"/>
  <c r="N26" i="1"/>
  <c r="E26" i="1"/>
  <c r="O26" i="1"/>
  <c r="F26" i="1"/>
  <c r="G26" i="1"/>
  <c r="P26" i="1"/>
  <c r="H26" i="1"/>
  <c r="Q26" i="1"/>
  <c r="I26" i="1"/>
  <c r="R26" i="1"/>
  <c r="J26" i="1"/>
  <c r="K26" i="1"/>
  <c r="S26" i="1"/>
  <c r="L26" i="1"/>
  <c r="T26" i="1"/>
  <c r="D27" i="1"/>
  <c r="N27" i="1"/>
  <c r="E27" i="1"/>
  <c r="O27" i="1"/>
  <c r="F27" i="1"/>
  <c r="G27" i="1"/>
  <c r="P27" i="1"/>
  <c r="H27" i="1"/>
  <c r="Q27" i="1"/>
  <c r="I27" i="1"/>
  <c r="R27" i="1"/>
  <c r="J27" i="1"/>
  <c r="K27" i="1"/>
  <c r="S27" i="1"/>
  <c r="L27" i="1"/>
  <c r="T27" i="1"/>
  <c r="D28" i="1"/>
  <c r="N28" i="1"/>
  <c r="E28" i="1"/>
  <c r="O28" i="1"/>
  <c r="F28" i="1"/>
  <c r="G28" i="1"/>
  <c r="P28" i="1"/>
  <c r="H28" i="1"/>
  <c r="Q28" i="1"/>
  <c r="I28" i="1"/>
  <c r="R28" i="1"/>
  <c r="J28" i="1"/>
  <c r="K28" i="1"/>
  <c r="S28" i="1"/>
  <c r="L28" i="1"/>
  <c r="T28" i="1"/>
  <c r="D29" i="1"/>
  <c r="N29" i="1"/>
  <c r="E29" i="1"/>
  <c r="O29" i="1"/>
  <c r="F29" i="1"/>
  <c r="G29" i="1"/>
  <c r="P29" i="1"/>
  <c r="H29" i="1"/>
  <c r="Q29" i="1"/>
  <c r="I29" i="1"/>
  <c r="R29" i="1"/>
  <c r="J29" i="1"/>
  <c r="K29" i="1"/>
  <c r="S29" i="1"/>
  <c r="L29" i="1"/>
  <c r="T29" i="1"/>
  <c r="D30" i="1"/>
  <c r="N30" i="1"/>
  <c r="E30" i="1"/>
  <c r="O30" i="1"/>
  <c r="F30" i="1"/>
  <c r="G30" i="1"/>
  <c r="P30" i="1"/>
  <c r="H30" i="1"/>
  <c r="Q30" i="1"/>
  <c r="I30" i="1"/>
  <c r="R30" i="1"/>
  <c r="J30" i="1"/>
  <c r="K30" i="1"/>
  <c r="S30" i="1"/>
  <c r="L30" i="1"/>
  <c r="T30" i="1"/>
  <c r="D31" i="1"/>
  <c r="N31" i="1"/>
  <c r="E31" i="1"/>
  <c r="O31" i="1"/>
  <c r="F31" i="1"/>
  <c r="G31" i="1"/>
  <c r="P31" i="1"/>
  <c r="H31" i="1"/>
  <c r="Q31" i="1"/>
  <c r="I31" i="1"/>
  <c r="R31" i="1"/>
  <c r="J31" i="1"/>
  <c r="K31" i="1"/>
  <c r="S31" i="1"/>
  <c r="L31" i="1"/>
  <c r="T31" i="1"/>
  <c r="D32" i="1"/>
  <c r="N32" i="1"/>
  <c r="E32" i="1"/>
  <c r="O32" i="1"/>
  <c r="F32" i="1"/>
  <c r="G32" i="1"/>
  <c r="P32" i="1"/>
  <c r="H32" i="1"/>
  <c r="Q32" i="1"/>
  <c r="I32" i="1"/>
  <c r="R32" i="1"/>
  <c r="J32" i="1"/>
  <c r="K32" i="1"/>
  <c r="S32" i="1"/>
  <c r="L32" i="1"/>
  <c r="T32" i="1"/>
  <c r="J4" i="1"/>
  <c r="K4" i="1"/>
  <c r="J6" i="1"/>
  <c r="D4" i="1"/>
  <c r="D6" i="1"/>
  <c r="E4" i="1"/>
  <c r="E6" i="1"/>
  <c r="F4" i="1"/>
  <c r="F6" i="1"/>
  <c r="H4" i="1"/>
  <c r="H6" i="1"/>
  <c r="I4" i="1"/>
  <c r="I6" i="1"/>
  <c r="L4" i="1"/>
  <c r="L6" i="1"/>
  <c r="B3" i="1"/>
  <c r="B4" i="1"/>
  <c r="B5" i="1"/>
  <c r="G4" i="1"/>
</calcChain>
</file>

<file path=xl/sharedStrings.xml><?xml version="1.0" encoding="utf-8"?>
<sst xmlns="http://schemas.openxmlformats.org/spreadsheetml/2006/main" count="100" uniqueCount="80">
  <si>
    <t>Slice LUTs</t>
  </si>
  <si>
    <t>Slice Registers</t>
  </si>
  <si>
    <t>F7 Muxes</t>
  </si>
  <si>
    <t>F8 Muxes</t>
  </si>
  <si>
    <t>Block RAM</t>
  </si>
  <si>
    <t>DSPs</t>
  </si>
  <si>
    <t>Num of SIMD lanes per island</t>
  </si>
  <si>
    <t>as Logic</t>
  </si>
  <si>
    <t>as Memory</t>
  </si>
  <si>
    <t>as Flip Flop</t>
  </si>
  <si>
    <t>as Latch</t>
  </si>
  <si>
    <t>RAMB36/FIFO</t>
  </si>
  <si>
    <t>RAMB18</t>
  </si>
  <si>
    <t>Used Resources</t>
  </si>
  <si>
    <t>Available Resources</t>
  </si>
  <si>
    <t>Usage (%)</t>
  </si>
  <si>
    <t># per island</t>
  </si>
  <si>
    <t>Warp Select</t>
  </si>
  <si>
    <t>pstage_warp_selector</t>
  </si>
  <si>
    <t>Instruction Fetch</t>
  </si>
  <si>
    <t>pstage_instruction_fetcher</t>
  </si>
  <si>
    <t>Decode</t>
  </si>
  <si>
    <t>pstage_decode</t>
  </si>
  <si>
    <t>Register Fetch</t>
  </si>
  <si>
    <t>pstage_register_fetch</t>
  </si>
  <si>
    <t>Issue</t>
  </si>
  <si>
    <t>pstage_issue</t>
  </si>
  <si>
    <t>Write Back</t>
  </si>
  <si>
    <t>pstage_write_back</t>
  </si>
  <si>
    <t>Shared Memory</t>
  </si>
  <si>
    <t>shared_memory</t>
  </si>
  <si>
    <t>Register File</t>
  </si>
  <si>
    <t>reg_file</t>
  </si>
  <si>
    <t>Program parameters</t>
  </si>
  <si>
    <t>island_program_parameters</t>
  </si>
  <si>
    <t>Float Fused Multiply Add</t>
  </si>
  <si>
    <t>xug_ffma</t>
  </si>
  <si>
    <t>Float Adder</t>
  </si>
  <si>
    <t>xug_fadd</t>
  </si>
  <si>
    <t>Float Comparator</t>
  </si>
  <si>
    <t>Float Division</t>
  </si>
  <si>
    <t>Float Multiply</t>
  </si>
  <si>
    <t>Float Logarithm</t>
  </si>
  <si>
    <t>Float to Integer</t>
  </si>
  <si>
    <t>Integer to Float</t>
  </si>
  <si>
    <t>Exponantial</t>
  </si>
  <si>
    <t>Adder</t>
  </si>
  <si>
    <t>Divider</t>
  </si>
  <si>
    <t>Multiplier</t>
  </si>
  <si>
    <t>XUG Buffer</t>
  </si>
  <si>
    <t>xug_buffer</t>
  </si>
  <si>
    <t>XUG Logic</t>
  </si>
  <si>
    <t>xug_xxx</t>
  </si>
  <si>
    <t>Fused Multiply Add IP Core</t>
  </si>
  <si>
    <t>f32_fma_wrapper</t>
  </si>
  <si>
    <t>Float Adder IP Core</t>
  </si>
  <si>
    <t>f32_add_wrapper</t>
  </si>
  <si>
    <t>Float Compare IP Core</t>
  </si>
  <si>
    <t>f32_com_wrapper</t>
  </si>
  <si>
    <t>Float Division IP Core</t>
  </si>
  <si>
    <t>f32_div_wrapper</t>
  </si>
  <si>
    <t>Float Multiply IP Core</t>
  </si>
  <si>
    <t>f32_mul_wrapper</t>
  </si>
  <si>
    <t>Float Logarithm IP Core</t>
  </si>
  <si>
    <t>f32_ln_wrapper</t>
  </si>
  <si>
    <t>Float to Integer IP Core</t>
  </si>
  <si>
    <t>Integer to Float IP Core</t>
  </si>
  <si>
    <t>Exponantial IP Core</t>
  </si>
  <si>
    <t>Shift Compare</t>
  </si>
  <si>
    <t>Max num of islands</t>
  </si>
  <si>
    <t>Remaining (%)</t>
  </si>
  <si>
    <t>Name</t>
  </si>
  <si>
    <t>Module Name</t>
  </si>
  <si>
    <t>Usage of 1 island (%)</t>
  </si>
  <si>
    <t>Reused Modules (Library)</t>
  </si>
  <si>
    <t>Number of elements occupied</t>
  </si>
  <si>
    <t>Normalized amount of utilization</t>
  </si>
  <si>
    <t>Slice LUTs as Logic</t>
  </si>
  <si>
    <t>Slice LUTs as memory</t>
  </si>
  <si>
    <t>Other Bit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</si>
</sst>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%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0" xfId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1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9" fontId="0" fillId="0" borderId="0" xfId="1" applyNumberFormat="1" applyFont="1"/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Sheet1!$N$9</c:f>
              <c:strCache>
                <c:ptCount val="1"/>
                <c:pt idx="0">
                  <c:v>Slice LUTs as Logic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Sheet1!$N$11:$N$32</c:f>
              <c:numCache>
                <c:formatCode>0.000%</c:formatCode>
                <c:ptCount val="22"/>
                <c:pt idx="0">
                  <c:v>1.8698060941828255E-4</c:v>
                </c:pt>
                <c:pt idx="1">
                  <c:v>3.2479224376731303E-3</c:v>
                </c:pt>
                <c:pt idx="2">
                  <c:v>9.233610341643582E-5</c:v>
                </c:pt>
                <c:pt idx="3">
                  <c:v>3.0009233610341643E-4</c:v>
                </c:pt>
                <c:pt idx="4">
                  <c:v>1.1080332409972299E-4</c:v>
                </c:pt>
                <c:pt idx="5">
                  <c:v>5.2008310249307479E-3</c:v>
                </c:pt>
                <c:pt idx="6">
                  <c:v>2.0623268698060943E-2</c:v>
                </c:pt>
                <c:pt idx="7">
                  <c:v>1.1265004616805172E-2</c:v>
                </c:pt>
                <c:pt idx="8">
                  <c:v>2.8070175438596489E-3</c:v>
                </c:pt>
                <c:pt idx="9">
                  <c:v>1.5680978762696213E-2</c:v>
                </c:pt>
                <c:pt idx="10">
                  <c:v>1.5570175438596491E-2</c:v>
                </c:pt>
                <c:pt idx="11">
                  <c:v>3.4926131117266851E-3</c:v>
                </c:pt>
                <c:pt idx="12">
                  <c:v>1.5219298245614035E-2</c:v>
                </c:pt>
                <c:pt idx="13">
                  <c:v>7.3337950138504153E-3</c:v>
                </c:pt>
                <c:pt idx="14">
                  <c:v>1.752770083102493E-2</c:v>
                </c:pt>
                <c:pt idx="15">
                  <c:v>9.439058171745153E-3</c:v>
                </c:pt>
                <c:pt idx="16">
                  <c:v>7.8508771929824556E-3</c:v>
                </c:pt>
                <c:pt idx="17">
                  <c:v>1.2550784856879041E-2</c:v>
                </c:pt>
                <c:pt idx="18">
                  <c:v>1.3504155124653739E-3</c:v>
                </c:pt>
                <c:pt idx="19">
                  <c:v>1.2486149584487535E-2</c:v>
                </c:pt>
                <c:pt idx="20">
                  <c:v>2.6431209602954756E-3</c:v>
                </c:pt>
                <c:pt idx="21">
                  <c:v>8.7373037857802396E-3</c:v>
                </c:pt>
              </c:numCache>
            </c:numRef>
          </c:val>
        </c:ser>
        <c:ser>
          <c:idx val="6"/>
          <c:order val="1"/>
          <c:tx>
            <c:strRef>
              <c:f>Sheet1!$T$9</c:f>
              <c:strCache>
                <c:ptCount val="1"/>
                <c:pt idx="0">
                  <c:v>DSPs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Sheet1!$T$11:$T$32</c:f>
              <c:numCache>
                <c:formatCode>0.000%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4.4444444444444444E-3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8.8888888888888889E-3</c:v>
                </c:pt>
                <c:pt idx="14">
                  <c:v>8.8888888888888889E-3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1.7777777777777778E-2</c:v>
                </c:pt>
                <c:pt idx="21">
                  <c:v>0</c:v>
                </c:pt>
              </c:numCache>
            </c:numRef>
          </c:val>
        </c:ser>
        <c:ser>
          <c:idx val="1"/>
          <c:order val="2"/>
          <c:tx>
            <c:strRef>
              <c:f>Sheet1!$O$9</c:f>
              <c:strCache>
                <c:ptCount val="1"/>
                <c:pt idx="0">
                  <c:v>Slice LUTs as memory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Sheet1!$O$11:$O$32</c:f>
              <c:numCache>
                <c:formatCode>0.000%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2.9391504018369688E-3</c:v>
                </c:pt>
                <c:pt idx="7">
                  <c:v>0</c:v>
                </c:pt>
                <c:pt idx="8">
                  <c:v>0</c:v>
                </c:pt>
                <c:pt idx="9">
                  <c:v>2.4971297359357059E-3</c:v>
                </c:pt>
                <c:pt idx="10">
                  <c:v>2.4512055109070035E-3</c:v>
                </c:pt>
                <c:pt idx="11">
                  <c:v>2.267508610792193E-3</c:v>
                </c:pt>
                <c:pt idx="12">
                  <c:v>2.9563719862227326E-3</c:v>
                </c:pt>
                <c:pt idx="13">
                  <c:v>2.267508610792193E-3</c:v>
                </c:pt>
                <c:pt idx="14">
                  <c:v>4.6096440872560275E-3</c:v>
                </c:pt>
                <c:pt idx="15">
                  <c:v>2.267508610792193E-3</c:v>
                </c:pt>
                <c:pt idx="16">
                  <c:v>2.267508610792193E-3</c:v>
                </c:pt>
                <c:pt idx="17">
                  <c:v>2.5889781859931116E-3</c:v>
                </c:pt>
                <c:pt idx="18">
                  <c:v>2.267508610792193E-3</c:v>
                </c:pt>
                <c:pt idx="19">
                  <c:v>3.8059701492537314E-3</c:v>
                </c:pt>
                <c:pt idx="20">
                  <c:v>2.267508610792193E-3</c:v>
                </c:pt>
                <c:pt idx="21">
                  <c:v>2.267508610792193E-3</c:v>
                </c:pt>
              </c:numCache>
            </c:numRef>
          </c:val>
        </c:ser>
        <c:ser>
          <c:idx val="2"/>
          <c:order val="3"/>
          <c:tx>
            <c:strRef>
              <c:f>Sheet1!$P$9</c:f>
              <c:strCache>
                <c:ptCount val="1"/>
                <c:pt idx="0">
                  <c:v>Slice Registers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Sheet1!$P$11:$P$32</c:f>
              <c:numCache>
                <c:formatCode>0.000%</c:formatCode>
                <c:ptCount val="22"/>
                <c:pt idx="0">
                  <c:v>2.1929824561403507E-5</c:v>
                </c:pt>
                <c:pt idx="1">
                  <c:v>1.2580794090489382E-3</c:v>
                </c:pt>
                <c:pt idx="2">
                  <c:v>0</c:v>
                </c:pt>
                <c:pt idx="3">
                  <c:v>9.4644506001846716E-5</c:v>
                </c:pt>
                <c:pt idx="4">
                  <c:v>0</c:v>
                </c:pt>
                <c:pt idx="5">
                  <c:v>1.1542012927054478E-5</c:v>
                </c:pt>
                <c:pt idx="6">
                  <c:v>5.3924284395198523E-3</c:v>
                </c:pt>
                <c:pt idx="7">
                  <c:v>2.437673130193906E-3</c:v>
                </c:pt>
                <c:pt idx="8">
                  <c:v>2.3638042474607573E-3</c:v>
                </c:pt>
                <c:pt idx="9">
                  <c:v>8.2086795937211451E-3</c:v>
                </c:pt>
                <c:pt idx="10">
                  <c:v>8.0609418282548469E-3</c:v>
                </c:pt>
                <c:pt idx="11">
                  <c:v>3.8873499538319483E-3</c:v>
                </c:pt>
                <c:pt idx="12">
                  <c:v>7.9039704524469061E-3</c:v>
                </c:pt>
                <c:pt idx="13">
                  <c:v>4.4967682363804247E-3</c:v>
                </c:pt>
                <c:pt idx="14">
                  <c:v>1.358264081255771E-2</c:v>
                </c:pt>
                <c:pt idx="15">
                  <c:v>3.3148661126500461E-3</c:v>
                </c:pt>
                <c:pt idx="16">
                  <c:v>3.3333333333333335E-3</c:v>
                </c:pt>
                <c:pt idx="17">
                  <c:v>3.6426592797783935E-3</c:v>
                </c:pt>
                <c:pt idx="18">
                  <c:v>1.9852262234533705E-3</c:v>
                </c:pt>
                <c:pt idx="19">
                  <c:v>1.2663896583564174E-2</c:v>
                </c:pt>
                <c:pt idx="20">
                  <c:v>2.0221606648199446E-3</c:v>
                </c:pt>
                <c:pt idx="21">
                  <c:v>1.3942751615881809E-3</c:v>
                </c:pt>
              </c:numCache>
            </c:numRef>
          </c:val>
        </c:ser>
        <c:ser>
          <c:idx val="3"/>
          <c:order val="4"/>
          <c:tx>
            <c:strRef>
              <c:f>Sheet1!$Q$9</c:f>
              <c:strCache>
                <c:ptCount val="1"/>
                <c:pt idx="0">
                  <c:v>F7 Muxes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Sheet1!$Q$11:$Q$32</c:f>
              <c:numCache>
                <c:formatCode>0.000%</c:formatCode>
                <c:ptCount val="22"/>
                <c:pt idx="0">
                  <c:v>0</c:v>
                </c:pt>
                <c:pt idx="1">
                  <c:v>6.094182825484765E-4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4.8337950138504157E-3</c:v>
                </c:pt>
                <c:pt idx="6">
                  <c:v>6.4265927977839336E-3</c:v>
                </c:pt>
                <c:pt idx="7">
                  <c:v>0</c:v>
                </c:pt>
                <c:pt idx="8">
                  <c:v>0</c:v>
                </c:pt>
                <c:pt idx="9">
                  <c:v>1.1080332409972299E-4</c:v>
                </c:pt>
                <c:pt idx="10">
                  <c:v>2.2160664819944597E-4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7.3868882733148667E-5</c:v>
                </c:pt>
                <c:pt idx="15">
                  <c:v>4.4321329639889195E-4</c:v>
                </c:pt>
                <c:pt idx="16">
                  <c:v>1.4773776546629733E-4</c:v>
                </c:pt>
                <c:pt idx="17">
                  <c:v>3.5641735918744231E-3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4"/>
          <c:order val="5"/>
          <c:tx>
            <c:strRef>
              <c:f>Sheet1!$R$9</c:f>
              <c:strCache>
                <c:ptCount val="1"/>
                <c:pt idx="0">
                  <c:v>F8 Muxes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Sheet1!$R$11:$R$32</c:f>
              <c:numCache>
                <c:formatCode>0.000%</c:formatCode>
                <c:ptCount val="22"/>
                <c:pt idx="0">
                  <c:v>0</c:v>
                </c:pt>
                <c:pt idx="1">
                  <c:v>5.9095106186518934E-4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4.8291782086795935E-3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7.3868882733148667E-5</c:v>
                </c:pt>
                <c:pt idx="10">
                  <c:v>1.4773776546629733E-4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1.4773776546629733E-4</c:v>
                </c:pt>
                <c:pt idx="16">
                  <c:v>0</c:v>
                </c:pt>
                <c:pt idx="17">
                  <c:v>7.3868882733148667E-5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5"/>
          <c:order val="6"/>
          <c:tx>
            <c:strRef>
              <c:f>Sheet1!$S$9</c:f>
              <c:strCache>
                <c:ptCount val="1"/>
                <c:pt idx="0">
                  <c:v>Block RAM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Sheet1!$A$11:$A$32</c:f>
              <c:strCache>
                <c:ptCount val="22"/>
                <c:pt idx="0">
                  <c:v>Warp Select</c:v>
                </c:pt>
                <c:pt idx="1">
                  <c:v>Instruction Fetch</c:v>
                </c:pt>
                <c:pt idx="2">
                  <c:v>Decode</c:v>
                </c:pt>
                <c:pt idx="3">
                  <c:v>Register Fetch</c:v>
                </c:pt>
                <c:pt idx="4">
                  <c:v>Issue</c:v>
                </c:pt>
                <c:pt idx="5">
                  <c:v>Write Back</c:v>
                </c:pt>
                <c:pt idx="6">
                  <c:v>Shared Memory</c:v>
                </c:pt>
                <c:pt idx="7">
                  <c:v>Register File</c:v>
                </c:pt>
                <c:pt idx="8">
                  <c:v>Program parameters</c:v>
                </c:pt>
                <c:pt idx="9">
                  <c:v>Float Fused Multiply Add</c:v>
                </c:pt>
                <c:pt idx="10">
                  <c:v>Float Adder</c:v>
                </c:pt>
                <c:pt idx="11">
                  <c:v>Float Comparator</c:v>
                </c:pt>
                <c:pt idx="12">
                  <c:v>Float Division</c:v>
                </c:pt>
                <c:pt idx="13">
                  <c:v>Float Multiply</c:v>
                </c:pt>
                <c:pt idx="14">
                  <c:v>Float Logarithm</c:v>
                </c:pt>
                <c:pt idx="15">
                  <c:v>Float to Integer</c:v>
                </c:pt>
                <c:pt idx="16">
                  <c:v>Integer to Float</c:v>
                </c:pt>
                <c:pt idx="17">
                  <c:v>Exponantial</c:v>
                </c:pt>
                <c:pt idx="18">
                  <c:v>Adder</c:v>
                </c:pt>
                <c:pt idx="19">
                  <c:v>Divider</c:v>
                </c:pt>
                <c:pt idx="20">
                  <c:v>Multiplier</c:v>
                </c:pt>
                <c:pt idx="21">
                  <c:v>Other Bit Operations</c:v>
                </c:pt>
              </c:strCache>
            </c:strRef>
          </c:cat>
          <c:val>
            <c:numRef>
              <c:f>Sheet1!$S$11:$S$32</c:f>
              <c:numCache>
                <c:formatCode>0.000%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1.0884353741496598E-2</c:v>
                </c:pt>
                <c:pt idx="7">
                  <c:v>2.1768707482993196E-2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5.4421768707482989E-3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4234728"/>
        <c:axId val="94235120"/>
      </c:barChart>
      <c:catAx>
        <c:axId val="9423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4235120"/>
        <c:crosses val="autoZero"/>
        <c:auto val="1"/>
        <c:lblAlgn val="ctr"/>
        <c:lblOffset val="100"/>
        <c:noMultiLvlLbl val="0"/>
      </c:catAx>
      <c:valAx>
        <c:axId val="942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423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tabSelected="1" workbookViewId="0">
      <selection activeCell="C34" sqref="C34"/>
    </sheetView>
  </sheetViews>
  <sheetFormatPr defaultRowHeight="15" x14ac:dyDescent="0.25"/>
  <cols>
    <col min="1" max="1" width="27.42578125" bestFit="1" customWidth="1"/>
    <col min="2" max="2" width="26.42578125" bestFit="1" customWidth="1"/>
    <col min="3" max="3" width="19" bestFit="1" customWidth="1"/>
    <col min="4" max="9" width="11" customWidth="1"/>
    <col min="10" max="10" width="15" customWidth="1"/>
    <col min="11" max="12" width="11" customWidth="1"/>
    <col min="13" max="13" width="2.5703125" customWidth="1"/>
    <col min="14" max="15" width="10.7109375" customWidth="1"/>
    <col min="16" max="16" width="13.85546875" bestFit="1" customWidth="1"/>
    <col min="17" max="20" width="10.7109375" customWidth="1"/>
  </cols>
  <sheetData>
    <row r="2" spans="1:20" x14ac:dyDescent="0.25">
      <c r="A2" s="12" t="s">
        <v>6</v>
      </c>
      <c r="B2" s="13">
        <v>16</v>
      </c>
      <c r="C2" s="10"/>
      <c r="D2" s="7" t="s">
        <v>0</v>
      </c>
      <c r="E2" s="3"/>
      <c r="F2" s="2" t="s">
        <v>1</v>
      </c>
      <c r="G2" s="3"/>
      <c r="H2" s="1" t="s">
        <v>2</v>
      </c>
      <c r="I2" s="1" t="s">
        <v>3</v>
      </c>
      <c r="J2" s="2" t="s">
        <v>4</v>
      </c>
      <c r="K2" s="3"/>
      <c r="L2" s="1" t="s">
        <v>5</v>
      </c>
    </row>
    <row r="3" spans="1:20" x14ac:dyDescent="0.25">
      <c r="A3" s="12" t="s">
        <v>73</v>
      </c>
      <c r="B3" s="22">
        <f>MAX(D6:L6)</f>
        <v>0.17371652816251154</v>
      </c>
      <c r="C3" s="11"/>
      <c r="D3" s="8" t="s">
        <v>7</v>
      </c>
      <c r="E3" s="1" t="s">
        <v>8</v>
      </c>
      <c r="F3" s="1" t="s">
        <v>9</v>
      </c>
      <c r="G3" s="1" t="s">
        <v>10</v>
      </c>
      <c r="H3" s="1"/>
      <c r="I3" s="1"/>
      <c r="J3" s="1" t="s">
        <v>11</v>
      </c>
      <c r="K3" s="1" t="s">
        <v>12</v>
      </c>
      <c r="L3" s="1"/>
    </row>
    <row r="4" spans="1:20" x14ac:dyDescent="0.25">
      <c r="A4" s="12" t="s">
        <v>69</v>
      </c>
      <c r="B4" s="13">
        <f>_xlfn.FLOOR.MATH(1/B3,1)</f>
        <v>5</v>
      </c>
      <c r="C4" s="9" t="s">
        <v>13</v>
      </c>
      <c r="D4" s="4">
        <f>SUM(D11*$C11,D12*$C12,D13*$C13,D14*$C14,D15*$C15,D16*$C16,D17*$C17,D18*$C18,D19*$C19,SUM(D20:D32))</f>
        <v>75254</v>
      </c>
      <c r="E4" s="4">
        <f t="shared" ref="E4:L4" si="0">SUM(E11*$C11,E12*$C12,E13*$C13,E14*$C14,E15*$C15,E16*$C16,E17*$C17,E18*$C18,E19*$C19,SUM(E20:E32))</f>
        <v>6571</v>
      </c>
      <c r="F4" s="4">
        <f t="shared" si="0"/>
        <v>74577</v>
      </c>
      <c r="G4" s="4">
        <f t="shared" si="0"/>
        <v>0</v>
      </c>
      <c r="H4" s="4">
        <f t="shared" si="0"/>
        <v>3559</v>
      </c>
      <c r="I4" s="4">
        <f t="shared" si="0"/>
        <v>635</v>
      </c>
      <c r="J4" s="4">
        <f t="shared" si="0"/>
        <v>48</v>
      </c>
      <c r="K4" s="4">
        <f t="shared" si="0"/>
        <v>16</v>
      </c>
      <c r="L4" s="4">
        <f t="shared" si="0"/>
        <v>144</v>
      </c>
    </row>
    <row r="5" spans="1:20" x14ac:dyDescent="0.25">
      <c r="A5" s="13" t="s">
        <v>70</v>
      </c>
      <c r="B5" s="17">
        <f>1-B4*B3</f>
        <v>0.13141735918744235</v>
      </c>
      <c r="C5" s="6" t="s">
        <v>14</v>
      </c>
      <c r="D5" s="4">
        <v>433200</v>
      </c>
      <c r="E5" s="4">
        <v>174200</v>
      </c>
      <c r="F5" s="4">
        <v>866400</v>
      </c>
      <c r="G5" s="4"/>
      <c r="H5" s="4">
        <v>216600</v>
      </c>
      <c r="I5" s="4">
        <v>108300</v>
      </c>
      <c r="J5" s="4">
        <v>1470</v>
      </c>
      <c r="K5" s="4">
        <v>2940</v>
      </c>
      <c r="L5" s="4">
        <v>3600</v>
      </c>
    </row>
    <row r="6" spans="1:20" x14ac:dyDescent="0.25">
      <c r="C6" s="6" t="s">
        <v>15</v>
      </c>
      <c r="D6" s="5">
        <f>D4/D5</f>
        <v>0.17371652816251154</v>
      </c>
      <c r="E6" s="5">
        <f t="shared" ref="E6:L6" si="1">E4/E5</f>
        <v>3.7721010332950632E-2</v>
      </c>
      <c r="F6" s="5">
        <f t="shared" si="1"/>
        <v>8.6076869806094178E-2</v>
      </c>
      <c r="G6" s="5"/>
      <c r="H6" s="5">
        <f t="shared" si="1"/>
        <v>1.6431209602954754E-2</v>
      </c>
      <c r="I6" s="5">
        <f t="shared" si="1"/>
        <v>5.8633425669436749E-3</v>
      </c>
      <c r="J6" s="5">
        <f>(J4*2+K4)/K5</f>
        <v>3.8095238095238099E-2</v>
      </c>
      <c r="K6" s="5"/>
      <c r="L6" s="5">
        <f t="shared" si="1"/>
        <v>0.04</v>
      </c>
    </row>
    <row r="7" spans="1:20" x14ac:dyDescent="0.25">
      <c r="C7" s="23"/>
      <c r="D7" s="24"/>
      <c r="E7" s="24"/>
      <c r="F7" s="24"/>
      <c r="G7" s="24"/>
      <c r="H7" s="24"/>
      <c r="I7" s="24"/>
      <c r="J7" s="24"/>
      <c r="K7" s="24"/>
      <c r="L7" s="24"/>
    </row>
    <row r="8" spans="1:20" x14ac:dyDescent="0.25">
      <c r="D8" s="25" t="s">
        <v>75</v>
      </c>
      <c r="E8" s="25"/>
      <c r="F8" s="25"/>
      <c r="G8" s="25"/>
      <c r="H8" s="25"/>
      <c r="I8" s="25"/>
      <c r="J8" s="25"/>
      <c r="K8" s="25"/>
      <c r="L8" s="25"/>
      <c r="N8" s="25" t="s">
        <v>76</v>
      </c>
      <c r="O8" s="25"/>
      <c r="P8" s="25"/>
      <c r="Q8" s="25"/>
      <c r="R8" s="25"/>
      <c r="S8" s="25"/>
      <c r="T8" s="25"/>
    </row>
    <row r="9" spans="1:20" x14ac:dyDescent="0.25">
      <c r="A9" s="19" t="s">
        <v>71</v>
      </c>
      <c r="B9" s="19" t="s">
        <v>72</v>
      </c>
      <c r="C9" s="20" t="s">
        <v>16</v>
      </c>
      <c r="D9" s="21" t="s">
        <v>0</v>
      </c>
      <c r="E9" s="21"/>
      <c r="F9" s="21" t="s">
        <v>1</v>
      </c>
      <c r="G9" s="21"/>
      <c r="H9" s="20" t="s">
        <v>2</v>
      </c>
      <c r="I9" s="20" t="s">
        <v>3</v>
      </c>
      <c r="J9" s="21" t="s">
        <v>4</v>
      </c>
      <c r="K9" s="21"/>
      <c r="L9" s="20" t="s">
        <v>5</v>
      </c>
      <c r="N9" s="27" t="s">
        <v>77</v>
      </c>
      <c r="O9" s="27" t="s">
        <v>78</v>
      </c>
      <c r="P9" s="21" t="s">
        <v>1</v>
      </c>
      <c r="Q9" s="21" t="s">
        <v>2</v>
      </c>
      <c r="R9" s="21" t="s">
        <v>3</v>
      </c>
      <c r="S9" s="21" t="s">
        <v>4</v>
      </c>
      <c r="T9" s="21" t="s">
        <v>5</v>
      </c>
    </row>
    <row r="10" spans="1:20" x14ac:dyDescent="0.25">
      <c r="A10" s="14"/>
      <c r="B10" s="14"/>
      <c r="C10" s="15"/>
      <c r="D10" s="15" t="s">
        <v>7</v>
      </c>
      <c r="E10" s="15" t="s">
        <v>8</v>
      </c>
      <c r="F10" s="15" t="s">
        <v>9</v>
      </c>
      <c r="G10" s="15" t="s">
        <v>10</v>
      </c>
      <c r="H10" s="15"/>
      <c r="I10" s="15"/>
      <c r="J10" s="15" t="s">
        <v>11</v>
      </c>
      <c r="K10" s="15" t="s">
        <v>12</v>
      </c>
      <c r="L10" s="15"/>
      <c r="N10" s="28"/>
      <c r="O10" s="28"/>
      <c r="P10" s="18"/>
      <c r="Q10" s="18"/>
      <c r="R10" s="18"/>
      <c r="S10" s="18"/>
      <c r="T10" s="18"/>
    </row>
    <row r="11" spans="1:20" x14ac:dyDescent="0.25">
      <c r="A11" t="s">
        <v>17</v>
      </c>
      <c r="B11" t="s">
        <v>18</v>
      </c>
      <c r="C11" s="16">
        <v>1</v>
      </c>
      <c r="D11" s="16">
        <v>81</v>
      </c>
      <c r="E11" s="16">
        <v>0</v>
      </c>
      <c r="F11" s="16">
        <v>19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N11" s="26">
        <f>D11*C11/D$5</f>
        <v>1.8698060941828255E-4</v>
      </c>
      <c r="O11" s="26">
        <f>E11*$C11/E$5</f>
        <v>0</v>
      </c>
      <c r="P11" s="26">
        <f>(F11+G11)*$C11/F$5</f>
        <v>2.1929824561403507E-5</v>
      </c>
      <c r="Q11" s="26">
        <f>H11*$C11/H$5</f>
        <v>0</v>
      </c>
      <c r="R11" s="26">
        <f>I11*$C11/I$5</f>
        <v>0</v>
      </c>
      <c r="S11" s="26">
        <f>(J11*2+K11)*$C11/K$5</f>
        <v>0</v>
      </c>
      <c r="T11" s="26">
        <f>L11*$C11/L$5</f>
        <v>0</v>
      </c>
    </row>
    <row r="12" spans="1:20" x14ac:dyDescent="0.25">
      <c r="A12" t="s">
        <v>19</v>
      </c>
      <c r="B12" t="s">
        <v>20</v>
      </c>
      <c r="C12" s="16">
        <v>1</v>
      </c>
      <c r="D12" s="16">
        <v>1407</v>
      </c>
      <c r="E12" s="16">
        <v>0</v>
      </c>
      <c r="F12" s="16">
        <v>1090</v>
      </c>
      <c r="G12" s="16">
        <v>0</v>
      </c>
      <c r="H12" s="16">
        <v>132</v>
      </c>
      <c r="I12" s="16">
        <v>64</v>
      </c>
      <c r="J12" s="16">
        <v>0</v>
      </c>
      <c r="K12" s="16">
        <v>0</v>
      </c>
      <c r="L12" s="16">
        <v>0</v>
      </c>
      <c r="N12" s="26">
        <f t="shared" ref="N12:N19" si="2">D12*C12/D$5</f>
        <v>3.2479224376731303E-3</v>
      </c>
      <c r="O12" s="26">
        <f t="shared" ref="O12:O19" si="3">E12*$C12/E$5</f>
        <v>0</v>
      </c>
      <c r="P12" s="26">
        <f t="shared" ref="P12:P19" si="4">(F12+G12)*$C12/F$5</f>
        <v>1.2580794090489382E-3</v>
      </c>
      <c r="Q12" s="26">
        <f t="shared" ref="Q12:Q19" si="5">H12*$C12/H$5</f>
        <v>6.094182825484765E-4</v>
      </c>
      <c r="R12" s="26">
        <f t="shared" ref="R12:R19" si="6">I12*$C12/I$5</f>
        <v>5.9095106186518934E-4</v>
      </c>
      <c r="S12" s="26">
        <f t="shared" ref="S12:S19" si="7">(J12*2+K12)*$C12/K$5</f>
        <v>0</v>
      </c>
      <c r="T12" s="26">
        <f t="shared" ref="T12:T19" si="8">L12*$C12/L$5</f>
        <v>0</v>
      </c>
    </row>
    <row r="13" spans="1:20" x14ac:dyDescent="0.25">
      <c r="A13" t="s">
        <v>21</v>
      </c>
      <c r="B13" t="s">
        <v>22</v>
      </c>
      <c r="C13" s="16">
        <v>1</v>
      </c>
      <c r="D13" s="16">
        <v>40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N13" s="26">
        <f t="shared" si="2"/>
        <v>9.233610341643582E-5</v>
      </c>
      <c r="O13" s="26">
        <f t="shared" si="3"/>
        <v>0</v>
      </c>
      <c r="P13" s="26">
        <f t="shared" si="4"/>
        <v>0</v>
      </c>
      <c r="Q13" s="26">
        <f t="shared" si="5"/>
        <v>0</v>
      </c>
      <c r="R13" s="26">
        <f t="shared" si="6"/>
        <v>0</v>
      </c>
      <c r="S13" s="26">
        <f t="shared" si="7"/>
        <v>0</v>
      </c>
      <c r="T13" s="26">
        <f t="shared" si="8"/>
        <v>0</v>
      </c>
    </row>
    <row r="14" spans="1:20" x14ac:dyDescent="0.25">
      <c r="A14" t="s">
        <v>23</v>
      </c>
      <c r="B14" t="s">
        <v>24</v>
      </c>
      <c r="C14" s="16">
        <v>1</v>
      </c>
      <c r="D14" s="16">
        <v>130</v>
      </c>
      <c r="E14" s="16">
        <v>0</v>
      </c>
      <c r="F14" s="16">
        <v>82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N14" s="26">
        <f t="shared" si="2"/>
        <v>3.0009233610341643E-4</v>
      </c>
      <c r="O14" s="26">
        <f t="shared" si="3"/>
        <v>0</v>
      </c>
      <c r="P14" s="26">
        <f t="shared" si="4"/>
        <v>9.4644506001846716E-5</v>
      </c>
      <c r="Q14" s="26">
        <f t="shared" si="5"/>
        <v>0</v>
      </c>
      <c r="R14" s="26">
        <f t="shared" si="6"/>
        <v>0</v>
      </c>
      <c r="S14" s="26">
        <f t="shared" si="7"/>
        <v>0</v>
      </c>
      <c r="T14" s="26">
        <f t="shared" si="8"/>
        <v>0</v>
      </c>
    </row>
    <row r="15" spans="1:20" x14ac:dyDescent="0.25">
      <c r="A15" t="s">
        <v>25</v>
      </c>
      <c r="B15" t="s">
        <v>26</v>
      </c>
      <c r="C15" s="16">
        <v>1</v>
      </c>
      <c r="D15" s="16">
        <v>48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N15" s="26">
        <f t="shared" si="2"/>
        <v>1.1080332409972299E-4</v>
      </c>
      <c r="O15" s="26">
        <f t="shared" si="3"/>
        <v>0</v>
      </c>
      <c r="P15" s="26">
        <f t="shared" si="4"/>
        <v>0</v>
      </c>
      <c r="Q15" s="26">
        <f t="shared" si="5"/>
        <v>0</v>
      </c>
      <c r="R15" s="26">
        <f t="shared" si="6"/>
        <v>0</v>
      </c>
      <c r="S15" s="26">
        <f t="shared" si="7"/>
        <v>0</v>
      </c>
      <c r="T15" s="26">
        <f t="shared" si="8"/>
        <v>0</v>
      </c>
    </row>
    <row r="16" spans="1:20" x14ac:dyDescent="0.25">
      <c r="A16" t="s">
        <v>27</v>
      </c>
      <c r="B16" t="s">
        <v>28</v>
      </c>
      <c r="C16" s="16">
        <v>1</v>
      </c>
      <c r="D16" s="16">
        <v>2253</v>
      </c>
      <c r="E16" s="16">
        <v>0</v>
      </c>
      <c r="F16" s="16">
        <v>10</v>
      </c>
      <c r="G16" s="16">
        <v>0</v>
      </c>
      <c r="H16" s="16">
        <v>1047</v>
      </c>
      <c r="I16" s="16">
        <v>523</v>
      </c>
      <c r="J16" s="16">
        <v>0</v>
      </c>
      <c r="K16" s="16">
        <v>0</v>
      </c>
      <c r="L16" s="16">
        <v>0</v>
      </c>
      <c r="N16" s="26">
        <f t="shared" si="2"/>
        <v>5.2008310249307479E-3</v>
      </c>
      <c r="O16" s="26">
        <f t="shared" si="3"/>
        <v>0</v>
      </c>
      <c r="P16" s="26">
        <f t="shared" si="4"/>
        <v>1.1542012927054478E-5</v>
      </c>
      <c r="Q16" s="26">
        <f t="shared" si="5"/>
        <v>4.8337950138504157E-3</v>
      </c>
      <c r="R16" s="26">
        <f t="shared" si="6"/>
        <v>4.8291782086795935E-3</v>
      </c>
      <c r="S16" s="26">
        <f t="shared" si="7"/>
        <v>0</v>
      </c>
      <c r="T16" s="26">
        <f t="shared" si="8"/>
        <v>0</v>
      </c>
    </row>
    <row r="17" spans="1:20" x14ac:dyDescent="0.25">
      <c r="A17" t="s">
        <v>29</v>
      </c>
      <c r="B17" t="s">
        <v>30</v>
      </c>
      <c r="C17" s="16">
        <v>1</v>
      </c>
      <c r="D17" s="16">
        <v>8934</v>
      </c>
      <c r="E17" s="16">
        <v>512</v>
      </c>
      <c r="F17" s="16">
        <v>4672</v>
      </c>
      <c r="G17" s="16">
        <v>0</v>
      </c>
      <c r="H17" s="16">
        <v>1392</v>
      </c>
      <c r="I17" s="16">
        <v>0</v>
      </c>
      <c r="J17" s="16">
        <v>16</v>
      </c>
      <c r="K17" s="16">
        <v>0</v>
      </c>
      <c r="L17" s="16">
        <v>0</v>
      </c>
      <c r="N17" s="26">
        <f t="shared" si="2"/>
        <v>2.0623268698060943E-2</v>
      </c>
      <c r="O17" s="26">
        <f t="shared" si="3"/>
        <v>2.9391504018369688E-3</v>
      </c>
      <c r="P17" s="26">
        <f t="shared" si="4"/>
        <v>5.3924284395198523E-3</v>
      </c>
      <c r="Q17" s="26">
        <f t="shared" si="5"/>
        <v>6.4265927977839336E-3</v>
      </c>
      <c r="R17" s="26">
        <f t="shared" si="6"/>
        <v>0</v>
      </c>
      <c r="S17" s="26">
        <f t="shared" si="7"/>
        <v>1.0884353741496598E-2</v>
      </c>
      <c r="T17" s="26">
        <f t="shared" si="8"/>
        <v>0</v>
      </c>
    </row>
    <row r="18" spans="1:20" x14ac:dyDescent="0.25">
      <c r="A18" t="s">
        <v>31</v>
      </c>
      <c r="B18" t="s">
        <v>32</v>
      </c>
      <c r="C18" s="16">
        <f>$B$2</f>
        <v>16</v>
      </c>
      <c r="D18" s="16">
        <v>305</v>
      </c>
      <c r="E18" s="16">
        <v>0</v>
      </c>
      <c r="F18" s="16">
        <v>132</v>
      </c>
      <c r="G18" s="16">
        <v>0</v>
      </c>
      <c r="H18" s="16">
        <v>0</v>
      </c>
      <c r="I18" s="16">
        <v>0</v>
      </c>
      <c r="J18" s="16">
        <v>2</v>
      </c>
      <c r="K18" s="16">
        <v>0</v>
      </c>
      <c r="L18" s="16">
        <v>0</v>
      </c>
      <c r="N18" s="26">
        <f t="shared" si="2"/>
        <v>1.1265004616805172E-2</v>
      </c>
      <c r="O18" s="26">
        <f t="shared" si="3"/>
        <v>0</v>
      </c>
      <c r="P18" s="26">
        <f t="shared" si="4"/>
        <v>2.437673130193906E-3</v>
      </c>
      <c r="Q18" s="26">
        <f t="shared" si="5"/>
        <v>0</v>
      </c>
      <c r="R18" s="26">
        <f t="shared" si="6"/>
        <v>0</v>
      </c>
      <c r="S18" s="26">
        <f t="shared" si="7"/>
        <v>2.1768707482993196E-2</v>
      </c>
      <c r="T18" s="26">
        <f t="shared" si="8"/>
        <v>0</v>
      </c>
    </row>
    <row r="19" spans="1:20" x14ac:dyDescent="0.25">
      <c r="A19" t="s">
        <v>33</v>
      </c>
      <c r="B19" t="s">
        <v>34</v>
      </c>
      <c r="C19" s="16">
        <v>1</v>
      </c>
      <c r="D19" s="16">
        <v>1216</v>
      </c>
      <c r="E19" s="16">
        <v>0</v>
      </c>
      <c r="F19" s="16">
        <v>2048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N19" s="26">
        <f t="shared" si="2"/>
        <v>2.8070175438596489E-3</v>
      </c>
      <c r="O19" s="26">
        <f t="shared" si="3"/>
        <v>0</v>
      </c>
      <c r="P19" s="26">
        <f t="shared" si="4"/>
        <v>2.3638042474607573E-3</v>
      </c>
      <c r="Q19" s="26">
        <f t="shared" si="5"/>
        <v>0</v>
      </c>
      <c r="R19" s="26">
        <f t="shared" si="6"/>
        <v>0</v>
      </c>
      <c r="S19" s="26">
        <f t="shared" si="7"/>
        <v>0</v>
      </c>
      <c r="T19" s="26">
        <f t="shared" si="8"/>
        <v>0</v>
      </c>
    </row>
    <row r="20" spans="1:20" x14ac:dyDescent="0.25">
      <c r="A20" t="s">
        <v>35</v>
      </c>
      <c r="B20" t="s">
        <v>36</v>
      </c>
      <c r="C20" s="16">
        <v>0.5</v>
      </c>
      <c r="D20" s="16">
        <f>D37*$B$2*$C20+D$36</f>
        <v>6793</v>
      </c>
      <c r="E20" s="16">
        <f>E37*$B$2*$C20+E$36</f>
        <v>435</v>
      </c>
      <c r="F20" s="16">
        <f>F37*$B$2*$C20+F$36</f>
        <v>7112</v>
      </c>
      <c r="G20" s="16">
        <f>G37*$B$2*$C20+G$36</f>
        <v>0</v>
      </c>
      <c r="H20" s="16">
        <f>H37*$B$2*$C20+H$36</f>
        <v>24</v>
      </c>
      <c r="I20" s="16">
        <f>I37*$B$2*$C20+I$36</f>
        <v>8</v>
      </c>
      <c r="J20" s="16">
        <f>J37*$B$2*$C20+J$36</f>
        <v>0</v>
      </c>
      <c r="K20" s="16">
        <f>K37*$B$2*$C20+K$36</f>
        <v>0</v>
      </c>
      <c r="L20" s="16">
        <f>L37*$B$2*$C20+L$36</f>
        <v>16</v>
      </c>
      <c r="N20" s="26">
        <f t="shared" ref="N12:N32" si="9">D20/D$5</f>
        <v>1.5680978762696213E-2</v>
      </c>
      <c r="O20" s="26">
        <f t="shared" ref="O12:O32" si="10">E20/E$5</f>
        <v>2.4971297359357059E-3</v>
      </c>
      <c r="P20" s="26">
        <f t="shared" ref="P12:P32" si="11">(F20+G20)/F$5</f>
        <v>8.2086795937211451E-3</v>
      </c>
      <c r="Q20" s="26">
        <f t="shared" ref="Q12:Q32" si="12">H20/H$5</f>
        <v>1.1080332409972299E-4</v>
      </c>
      <c r="R20" s="26">
        <f t="shared" ref="R12:R32" si="13">I20/I$5</f>
        <v>7.3868882733148667E-5</v>
      </c>
      <c r="S20" s="26">
        <f t="shared" ref="S12:S32" si="14">(J20*2+K20)/K$5</f>
        <v>0</v>
      </c>
      <c r="T20" s="26">
        <f t="shared" ref="T12:T32" si="15">L20/L$5</f>
        <v>4.4444444444444444E-3</v>
      </c>
    </row>
    <row r="21" spans="1:20" x14ac:dyDescent="0.25">
      <c r="A21" t="s">
        <v>37</v>
      </c>
      <c r="B21" t="s">
        <v>38</v>
      </c>
      <c r="C21" s="16">
        <v>1</v>
      </c>
      <c r="D21" s="16">
        <f>D38*$B$2*$C21+D$36</f>
        <v>6745</v>
      </c>
      <c r="E21" s="16">
        <f>E38*$B$2*$C21+E$36</f>
        <v>427</v>
      </c>
      <c r="F21" s="16">
        <f>F38*$B$2*$C21+F$36</f>
        <v>6984</v>
      </c>
      <c r="G21" s="16">
        <f>G38*$B$2*$C21+G$36</f>
        <v>0</v>
      </c>
      <c r="H21" s="16">
        <f>H38*$B$2*$C21+H$36</f>
        <v>48</v>
      </c>
      <c r="I21" s="16">
        <f>I38*$B$2*$C21+I$36</f>
        <v>16</v>
      </c>
      <c r="J21" s="16">
        <f>J38*$B$2*$C21+J$36</f>
        <v>0</v>
      </c>
      <c r="K21" s="16">
        <f>K38*$B$2*$C21+K$36</f>
        <v>0</v>
      </c>
      <c r="L21" s="16">
        <f>L38*$B$2*$C21+L$36</f>
        <v>0</v>
      </c>
      <c r="N21" s="26">
        <f t="shared" si="9"/>
        <v>1.5570175438596491E-2</v>
      </c>
      <c r="O21" s="26">
        <f t="shared" si="10"/>
        <v>2.4512055109070035E-3</v>
      </c>
      <c r="P21" s="26">
        <f t="shared" si="11"/>
        <v>8.0609418282548469E-3</v>
      </c>
      <c r="Q21" s="26">
        <f t="shared" si="12"/>
        <v>2.2160664819944597E-4</v>
      </c>
      <c r="R21" s="26">
        <f t="shared" si="13"/>
        <v>1.4773776546629733E-4</v>
      </c>
      <c r="S21" s="26">
        <f t="shared" si="14"/>
        <v>0</v>
      </c>
      <c r="T21" s="26">
        <f t="shared" si="15"/>
        <v>0</v>
      </c>
    </row>
    <row r="22" spans="1:20" x14ac:dyDescent="0.25">
      <c r="A22" t="s">
        <v>39</v>
      </c>
      <c r="C22" s="16">
        <v>1</v>
      </c>
      <c r="D22" s="16">
        <f>D39*$B$2*$C22+D$36</f>
        <v>1513</v>
      </c>
      <c r="E22" s="16">
        <f>E39*$B$2*$C22+E$36</f>
        <v>395</v>
      </c>
      <c r="F22" s="16">
        <f>F39*$B$2*$C22+F$36</f>
        <v>3368</v>
      </c>
      <c r="G22" s="16">
        <f>G39*$B$2*$C22+G$36</f>
        <v>0</v>
      </c>
      <c r="H22" s="16">
        <f>H39*$B$2*$C22+H$36</f>
        <v>0</v>
      </c>
      <c r="I22" s="16">
        <f>I39*$B$2*$C22+I$36</f>
        <v>0</v>
      </c>
      <c r="J22" s="16">
        <f>J39*$B$2*$C22+J$36</f>
        <v>0</v>
      </c>
      <c r="K22" s="16">
        <f>K39*$B$2*$C22+K$36</f>
        <v>0</v>
      </c>
      <c r="L22" s="16">
        <f>L39*$B$2*$C22+L$36</f>
        <v>0</v>
      </c>
      <c r="N22" s="26">
        <f t="shared" si="9"/>
        <v>3.4926131117266851E-3</v>
      </c>
      <c r="O22" s="26">
        <f t="shared" si="10"/>
        <v>2.267508610792193E-3</v>
      </c>
      <c r="P22" s="26">
        <f t="shared" si="11"/>
        <v>3.8873499538319483E-3</v>
      </c>
      <c r="Q22" s="26">
        <f t="shared" si="12"/>
        <v>0</v>
      </c>
      <c r="R22" s="26">
        <f t="shared" si="13"/>
        <v>0</v>
      </c>
      <c r="S22" s="26">
        <f t="shared" si="14"/>
        <v>0</v>
      </c>
      <c r="T22" s="26">
        <f t="shared" si="15"/>
        <v>0</v>
      </c>
    </row>
    <row r="23" spans="1:20" x14ac:dyDescent="0.25">
      <c r="A23" t="s">
        <v>40</v>
      </c>
      <c r="C23" s="16">
        <v>0.5</v>
      </c>
      <c r="D23" s="16">
        <f>D40*$B$2*$C23+D$36</f>
        <v>6593</v>
      </c>
      <c r="E23" s="16">
        <f>E40*$B$2*$C23+E$36</f>
        <v>515</v>
      </c>
      <c r="F23" s="16">
        <f>F40*$B$2*$C23+F$36</f>
        <v>6848</v>
      </c>
      <c r="G23" s="16">
        <f>G40*$B$2*$C23+G$36</f>
        <v>0</v>
      </c>
      <c r="H23" s="16">
        <f>H40*$B$2*$C23+H$36</f>
        <v>0</v>
      </c>
      <c r="I23" s="16">
        <f>I40*$B$2*$C23+I$36</f>
        <v>0</v>
      </c>
      <c r="J23" s="16">
        <f>J40*$B$2*$C23+J$36</f>
        <v>0</v>
      </c>
      <c r="K23" s="16">
        <f>K40*$B$2*$C23+K$36</f>
        <v>0</v>
      </c>
      <c r="L23" s="16">
        <f>L40*$B$2*$C23+L$36</f>
        <v>0</v>
      </c>
      <c r="N23" s="26">
        <f t="shared" si="9"/>
        <v>1.5219298245614035E-2</v>
      </c>
      <c r="O23" s="26">
        <f t="shared" si="10"/>
        <v>2.9563719862227326E-3</v>
      </c>
      <c r="P23" s="26">
        <f t="shared" si="11"/>
        <v>7.9039704524469061E-3</v>
      </c>
      <c r="Q23" s="26">
        <f t="shared" si="12"/>
        <v>0</v>
      </c>
      <c r="R23" s="26">
        <f t="shared" si="13"/>
        <v>0</v>
      </c>
      <c r="S23" s="26">
        <f t="shared" si="14"/>
        <v>0</v>
      </c>
      <c r="T23" s="26">
        <f t="shared" si="15"/>
        <v>0</v>
      </c>
    </row>
    <row r="24" spans="1:20" x14ac:dyDescent="0.25">
      <c r="A24" t="s">
        <v>41</v>
      </c>
      <c r="C24" s="16">
        <v>1</v>
      </c>
      <c r="D24" s="16">
        <f>D41*$B$2*$C24+D$36</f>
        <v>3177</v>
      </c>
      <c r="E24" s="16">
        <f>E41*$B$2*$C24+E$36</f>
        <v>395</v>
      </c>
      <c r="F24" s="16">
        <f>F41*$B$2*$C24+F$36</f>
        <v>3896</v>
      </c>
      <c r="G24" s="16">
        <f>G41*$B$2*$C24+G$36</f>
        <v>0</v>
      </c>
      <c r="H24" s="16">
        <f>H41*$B$2*$C24+H$36</f>
        <v>0</v>
      </c>
      <c r="I24" s="16">
        <f>I41*$B$2*$C24+I$36</f>
        <v>0</v>
      </c>
      <c r="J24" s="16">
        <f>J41*$B$2*$C24+J$36</f>
        <v>0</v>
      </c>
      <c r="K24" s="16">
        <f>K41*$B$2*$C24+K$36</f>
        <v>0</v>
      </c>
      <c r="L24" s="16">
        <f>L41*$B$2*$C24+L$36</f>
        <v>32</v>
      </c>
      <c r="N24" s="26">
        <f t="shared" si="9"/>
        <v>7.3337950138504153E-3</v>
      </c>
      <c r="O24" s="26">
        <f t="shared" si="10"/>
        <v>2.267508610792193E-3</v>
      </c>
      <c r="P24" s="26">
        <f t="shared" si="11"/>
        <v>4.4967682363804247E-3</v>
      </c>
      <c r="Q24" s="26">
        <f t="shared" si="12"/>
        <v>0</v>
      </c>
      <c r="R24" s="26">
        <f t="shared" si="13"/>
        <v>0</v>
      </c>
      <c r="S24" s="26">
        <f t="shared" si="14"/>
        <v>0</v>
      </c>
      <c r="T24" s="26">
        <f t="shared" si="15"/>
        <v>8.8888888888888889E-3</v>
      </c>
    </row>
    <row r="25" spans="1:20" x14ac:dyDescent="0.25">
      <c r="A25" t="s">
        <v>42</v>
      </c>
      <c r="C25" s="16">
        <v>0.5</v>
      </c>
      <c r="D25" s="16">
        <f>D42*$B$2*$C25+D$36</f>
        <v>7593</v>
      </c>
      <c r="E25" s="16">
        <f>E42*$B$2*$C25+E$36</f>
        <v>803</v>
      </c>
      <c r="F25" s="16">
        <f>F42*$B$2*$C25+F$36</f>
        <v>11768</v>
      </c>
      <c r="G25" s="16">
        <f>G42*$B$2*$C25+G$36</f>
        <v>0</v>
      </c>
      <c r="H25" s="16">
        <f>H42*$B$2*$C25+H$36</f>
        <v>16</v>
      </c>
      <c r="I25" s="16">
        <f>I42*$B$2*$C25+I$36</f>
        <v>0</v>
      </c>
      <c r="J25" s="16">
        <f>J42*$B$2*$C25+J$36</f>
        <v>0</v>
      </c>
      <c r="K25" s="16">
        <f>K42*$B$2*$C25+K$36</f>
        <v>16</v>
      </c>
      <c r="L25" s="16">
        <f>L42*$B$2*$C25+L$36</f>
        <v>32</v>
      </c>
      <c r="N25" s="26">
        <f t="shared" si="9"/>
        <v>1.752770083102493E-2</v>
      </c>
      <c r="O25" s="26">
        <f t="shared" si="10"/>
        <v>4.6096440872560275E-3</v>
      </c>
      <c r="P25" s="26">
        <f t="shared" si="11"/>
        <v>1.358264081255771E-2</v>
      </c>
      <c r="Q25" s="26">
        <f t="shared" si="12"/>
        <v>7.3868882733148667E-5</v>
      </c>
      <c r="R25" s="26">
        <f t="shared" si="13"/>
        <v>0</v>
      </c>
      <c r="S25" s="26">
        <f t="shared" si="14"/>
        <v>5.4421768707482989E-3</v>
      </c>
      <c r="T25" s="26">
        <f t="shared" si="15"/>
        <v>8.8888888888888889E-3</v>
      </c>
    </row>
    <row r="26" spans="1:20" x14ac:dyDescent="0.25">
      <c r="A26" t="s">
        <v>43</v>
      </c>
      <c r="C26" s="16">
        <v>1</v>
      </c>
      <c r="D26" s="16">
        <f>D43*$B$2*$C26+D$36</f>
        <v>4089</v>
      </c>
      <c r="E26" s="16">
        <f>E43*$B$2*$C26+E$36</f>
        <v>395</v>
      </c>
      <c r="F26" s="16">
        <f>F43*$B$2*$C26+F$36</f>
        <v>2872</v>
      </c>
      <c r="G26" s="16">
        <f>G43*$B$2*$C26+G$36</f>
        <v>0</v>
      </c>
      <c r="H26" s="16">
        <f>H43*$B$2*$C26+H$36</f>
        <v>96</v>
      </c>
      <c r="I26" s="16">
        <f>I43*$B$2*$C26+I$36</f>
        <v>16</v>
      </c>
      <c r="J26" s="16">
        <f>J43*$B$2*$C26+J$36</f>
        <v>0</v>
      </c>
      <c r="K26" s="16">
        <f>K43*$B$2*$C26+K$36</f>
        <v>0</v>
      </c>
      <c r="L26" s="16">
        <f>L43*$B$2*$C26+L$36</f>
        <v>0</v>
      </c>
      <c r="N26" s="26">
        <f t="shared" si="9"/>
        <v>9.439058171745153E-3</v>
      </c>
      <c r="O26" s="26">
        <f t="shared" si="10"/>
        <v>2.267508610792193E-3</v>
      </c>
      <c r="P26" s="26">
        <f t="shared" si="11"/>
        <v>3.3148661126500461E-3</v>
      </c>
      <c r="Q26" s="26">
        <f t="shared" si="12"/>
        <v>4.4321329639889195E-4</v>
      </c>
      <c r="R26" s="26">
        <f t="shared" si="13"/>
        <v>1.4773776546629733E-4</v>
      </c>
      <c r="S26" s="26">
        <f t="shared" si="14"/>
        <v>0</v>
      </c>
      <c r="T26" s="26">
        <f t="shared" si="15"/>
        <v>0</v>
      </c>
    </row>
    <row r="27" spans="1:20" x14ac:dyDescent="0.25">
      <c r="A27" t="s">
        <v>44</v>
      </c>
      <c r="C27" s="16">
        <v>1</v>
      </c>
      <c r="D27" s="16">
        <f>D44*$B$2*$C27+D$36</f>
        <v>3401</v>
      </c>
      <c r="E27" s="16">
        <f>E44*$B$2*$C27+E$36</f>
        <v>395</v>
      </c>
      <c r="F27" s="16">
        <f>F44*$B$2*$C27+F$36</f>
        <v>2888</v>
      </c>
      <c r="G27" s="16">
        <f>G44*$B$2*$C27+G$36</f>
        <v>0</v>
      </c>
      <c r="H27" s="16">
        <f>H44*$B$2*$C27+H$36</f>
        <v>32</v>
      </c>
      <c r="I27" s="16">
        <f>I44*$B$2*$C27+I$36</f>
        <v>0</v>
      </c>
      <c r="J27" s="16">
        <f>J44*$B$2*$C27+J$36</f>
        <v>0</v>
      </c>
      <c r="K27" s="16">
        <f>K44*$B$2*$C27+K$36</f>
        <v>0</v>
      </c>
      <c r="L27" s="16">
        <f>L44*$B$2*$C27+L$36</f>
        <v>0</v>
      </c>
      <c r="N27" s="26">
        <f t="shared" si="9"/>
        <v>7.8508771929824556E-3</v>
      </c>
      <c r="O27" s="26">
        <f t="shared" si="10"/>
        <v>2.267508610792193E-3</v>
      </c>
      <c r="P27" s="26">
        <f t="shared" si="11"/>
        <v>3.3333333333333335E-3</v>
      </c>
      <c r="Q27" s="26">
        <f t="shared" si="12"/>
        <v>1.4773776546629733E-4</v>
      </c>
      <c r="R27" s="26">
        <f t="shared" si="13"/>
        <v>0</v>
      </c>
      <c r="S27" s="26">
        <f t="shared" si="14"/>
        <v>0</v>
      </c>
      <c r="T27" s="26">
        <f t="shared" si="15"/>
        <v>0</v>
      </c>
    </row>
    <row r="28" spans="1:20" x14ac:dyDescent="0.25">
      <c r="A28" t="s">
        <v>45</v>
      </c>
      <c r="C28" s="16">
        <v>0.25</v>
      </c>
      <c r="D28" s="16">
        <f>D45*$B$2*$C28+D$36</f>
        <v>5437</v>
      </c>
      <c r="E28" s="16">
        <f>E45*$B$2*$C28+E$36</f>
        <v>451</v>
      </c>
      <c r="F28" s="16">
        <f>F45*$B$2*$C28+F$36</f>
        <v>3156</v>
      </c>
      <c r="G28" s="16">
        <f>G45*$B$2*$C28+G$36</f>
        <v>0</v>
      </c>
      <c r="H28" s="16">
        <f>H45*$B$2*$C28+H$36</f>
        <v>772</v>
      </c>
      <c r="I28" s="16">
        <f>I45*$B$2*$C28+I$36</f>
        <v>8</v>
      </c>
      <c r="J28" s="16">
        <f>J45*$B$2*$C28+J$36</f>
        <v>0</v>
      </c>
      <c r="K28" s="16">
        <f>K45*$B$2*$C28+K$36</f>
        <v>0</v>
      </c>
      <c r="L28" s="16">
        <f>L45*$B$2*$C28+L$36</f>
        <v>0</v>
      </c>
      <c r="N28" s="26">
        <f t="shared" si="9"/>
        <v>1.2550784856879041E-2</v>
      </c>
      <c r="O28" s="26">
        <f t="shared" si="10"/>
        <v>2.5889781859931116E-3</v>
      </c>
      <c r="P28" s="26">
        <f t="shared" si="11"/>
        <v>3.6426592797783935E-3</v>
      </c>
      <c r="Q28" s="26">
        <f t="shared" si="12"/>
        <v>3.5641735918744231E-3</v>
      </c>
      <c r="R28" s="26">
        <f t="shared" si="13"/>
        <v>7.3868882733148667E-5</v>
      </c>
      <c r="S28" s="26">
        <f t="shared" si="14"/>
        <v>0</v>
      </c>
      <c r="T28" s="26">
        <f t="shared" si="15"/>
        <v>0</v>
      </c>
    </row>
    <row r="29" spans="1:20" x14ac:dyDescent="0.25">
      <c r="A29" t="s">
        <v>46</v>
      </c>
      <c r="C29" s="16">
        <v>1</v>
      </c>
      <c r="D29" s="16">
        <f>D46*$B$2*$C29+D$36</f>
        <v>585</v>
      </c>
      <c r="E29" s="16">
        <f>E46*$B$2*$C29+E$36</f>
        <v>395</v>
      </c>
      <c r="F29" s="16">
        <f>F46*$B$2*$C29+F$36</f>
        <v>1720</v>
      </c>
      <c r="G29" s="16">
        <f>G46*$B$2*$C29+G$36</f>
        <v>0</v>
      </c>
      <c r="H29" s="16">
        <f>H46*$B$2*$C29+H$36</f>
        <v>0</v>
      </c>
      <c r="I29" s="16">
        <f>I46*$B$2*$C29+I$36</f>
        <v>0</v>
      </c>
      <c r="J29" s="16">
        <f>J46*$B$2*$C29+J$36</f>
        <v>0</v>
      </c>
      <c r="K29" s="16">
        <f>K46*$B$2*$C29+K$36</f>
        <v>0</v>
      </c>
      <c r="L29" s="16">
        <f>L46*$B$2*$C29+L$36</f>
        <v>0</v>
      </c>
      <c r="N29" s="26">
        <f t="shared" si="9"/>
        <v>1.3504155124653739E-3</v>
      </c>
      <c r="O29" s="26">
        <f t="shared" si="10"/>
        <v>2.267508610792193E-3</v>
      </c>
      <c r="P29" s="26">
        <f t="shared" si="11"/>
        <v>1.9852262234533705E-3</v>
      </c>
      <c r="Q29" s="26">
        <f t="shared" si="12"/>
        <v>0</v>
      </c>
      <c r="R29" s="26">
        <f t="shared" si="13"/>
        <v>0</v>
      </c>
      <c r="S29" s="26">
        <f t="shared" si="14"/>
        <v>0</v>
      </c>
      <c r="T29" s="26">
        <f t="shared" si="15"/>
        <v>0</v>
      </c>
    </row>
    <row r="30" spans="1:20" x14ac:dyDescent="0.25">
      <c r="A30" t="s">
        <v>47</v>
      </c>
      <c r="C30" s="16">
        <v>0.25</v>
      </c>
      <c r="D30" s="16">
        <f>D47*$B$2*$C30+D$36</f>
        <v>5409</v>
      </c>
      <c r="E30" s="16">
        <f>E47*$B$2*$C30+E$36</f>
        <v>663</v>
      </c>
      <c r="F30" s="16">
        <f>F47*$B$2*$C30+F$36</f>
        <v>10972</v>
      </c>
      <c r="G30" s="16">
        <f>G47*$B$2*$C30+G$36</f>
        <v>0</v>
      </c>
      <c r="H30" s="16">
        <f>H47*$B$2*$C30+H$36</f>
        <v>0</v>
      </c>
      <c r="I30" s="16">
        <f>I47*$B$2*$C30+I$36</f>
        <v>0</v>
      </c>
      <c r="J30" s="16">
        <f>J47*$B$2*$C30+J$36</f>
        <v>0</v>
      </c>
      <c r="K30" s="16">
        <f>K47*$B$2*$C30+K$36</f>
        <v>0</v>
      </c>
      <c r="L30" s="16">
        <f>L47*$B$2*$C30+L$36</f>
        <v>0</v>
      </c>
      <c r="N30" s="26">
        <f t="shared" si="9"/>
        <v>1.2486149584487535E-2</v>
      </c>
      <c r="O30" s="26">
        <f t="shared" si="10"/>
        <v>3.8059701492537314E-3</v>
      </c>
      <c r="P30" s="26">
        <f t="shared" si="11"/>
        <v>1.2663896583564174E-2</v>
      </c>
      <c r="Q30" s="26">
        <f t="shared" si="12"/>
        <v>0</v>
      </c>
      <c r="R30" s="26">
        <f t="shared" si="13"/>
        <v>0</v>
      </c>
      <c r="S30" s="26">
        <f t="shared" si="14"/>
        <v>0</v>
      </c>
      <c r="T30" s="26">
        <f t="shared" si="15"/>
        <v>0</v>
      </c>
    </row>
    <row r="31" spans="1:20" x14ac:dyDescent="0.25">
      <c r="A31" t="s">
        <v>48</v>
      </c>
      <c r="C31" s="16">
        <v>1</v>
      </c>
      <c r="D31" s="16">
        <f>D48*$B$2*$C31+D$36</f>
        <v>1145</v>
      </c>
      <c r="E31" s="16">
        <f>E48*$B$2*$C31+E$36</f>
        <v>395</v>
      </c>
      <c r="F31" s="16">
        <f>F48*$B$2*$C31+F$36</f>
        <v>1752</v>
      </c>
      <c r="G31" s="16">
        <f>G48*$B$2*$C31+G$36</f>
        <v>0</v>
      </c>
      <c r="H31" s="16">
        <f>H48*$B$2*$C31+H$36</f>
        <v>0</v>
      </c>
      <c r="I31" s="16">
        <f>I48*$B$2*$C31+I$36</f>
        <v>0</v>
      </c>
      <c r="J31" s="16">
        <f>J48*$B$2*$C31+J$36</f>
        <v>0</v>
      </c>
      <c r="K31" s="16">
        <f>K48*$B$2*$C31+K$36</f>
        <v>0</v>
      </c>
      <c r="L31" s="16">
        <f>L48*$B$2*$C31+L$36</f>
        <v>64</v>
      </c>
      <c r="N31" s="26">
        <f t="shared" si="9"/>
        <v>2.6431209602954756E-3</v>
      </c>
      <c r="O31" s="26">
        <f t="shared" si="10"/>
        <v>2.267508610792193E-3</v>
      </c>
      <c r="P31" s="26">
        <f t="shared" si="11"/>
        <v>2.0221606648199446E-3</v>
      </c>
      <c r="Q31" s="26">
        <f t="shared" si="12"/>
        <v>0</v>
      </c>
      <c r="R31" s="26">
        <f t="shared" si="13"/>
        <v>0</v>
      </c>
      <c r="S31" s="26">
        <f t="shared" si="14"/>
        <v>0</v>
      </c>
      <c r="T31" s="26">
        <f t="shared" si="15"/>
        <v>1.7777777777777778E-2</v>
      </c>
    </row>
    <row r="32" spans="1:20" x14ac:dyDescent="0.25">
      <c r="A32" t="s">
        <v>79</v>
      </c>
      <c r="C32" s="16">
        <v>1</v>
      </c>
      <c r="D32" s="16">
        <f>D49*$B$2*$C32+D$36</f>
        <v>3785</v>
      </c>
      <c r="E32" s="16">
        <f>E49*$B$2*$C32+E$36</f>
        <v>395</v>
      </c>
      <c r="F32" s="16">
        <f>F49*$B$2*$C32+F$36</f>
        <v>1208</v>
      </c>
      <c r="G32" s="16">
        <f>G49*$B$2*$C32+G$36</f>
        <v>0</v>
      </c>
      <c r="H32" s="16">
        <f>H49*$B$2*$C32+H$36</f>
        <v>0</v>
      </c>
      <c r="I32" s="16">
        <f>I49*$B$2*$C32+I$36</f>
        <v>0</v>
      </c>
      <c r="J32" s="16">
        <f>J49*$B$2*$C32+J$36</f>
        <v>0</v>
      </c>
      <c r="K32" s="16">
        <f>K49*$B$2*$C32+K$36</f>
        <v>0</v>
      </c>
      <c r="L32" s="16">
        <f>L49*$B$2*$C32+L$36</f>
        <v>0</v>
      </c>
      <c r="N32" s="26">
        <f t="shared" si="9"/>
        <v>8.7373037857802396E-3</v>
      </c>
      <c r="O32" s="26">
        <f t="shared" si="10"/>
        <v>2.267508610792193E-3</v>
      </c>
      <c r="P32" s="26">
        <f t="shared" si="11"/>
        <v>1.3942751615881809E-3</v>
      </c>
      <c r="Q32" s="26">
        <f t="shared" si="12"/>
        <v>0</v>
      </c>
      <c r="R32" s="26">
        <f t="shared" si="13"/>
        <v>0</v>
      </c>
      <c r="S32" s="26">
        <f t="shared" si="14"/>
        <v>0</v>
      </c>
      <c r="T32" s="26">
        <f t="shared" si="15"/>
        <v>0</v>
      </c>
    </row>
    <row r="33" spans="1:12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2" t="s">
        <v>74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t="s">
        <v>49</v>
      </c>
      <c r="B35" t="s">
        <v>50</v>
      </c>
      <c r="C35" s="16"/>
      <c r="D35" s="16">
        <v>1065</v>
      </c>
      <c r="E35" s="16">
        <v>344</v>
      </c>
      <c r="F35" s="16">
        <v>2881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t="s">
        <v>51</v>
      </c>
      <c r="B36" t="s">
        <v>52</v>
      </c>
      <c r="C36" s="16"/>
      <c r="D36" s="16">
        <v>57</v>
      </c>
      <c r="E36" s="16">
        <v>395</v>
      </c>
      <c r="F36" s="16">
        <v>1208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t="s">
        <v>53</v>
      </c>
      <c r="B37" t="s">
        <v>54</v>
      </c>
      <c r="C37" s="16"/>
      <c r="D37" s="16">
        <v>842</v>
      </c>
      <c r="E37" s="16">
        <v>5</v>
      </c>
      <c r="F37" s="16">
        <v>738</v>
      </c>
      <c r="G37" s="16">
        <v>0</v>
      </c>
      <c r="H37" s="16">
        <v>3</v>
      </c>
      <c r="I37" s="16">
        <v>1</v>
      </c>
      <c r="J37" s="16">
        <v>0</v>
      </c>
      <c r="K37" s="16">
        <v>0</v>
      </c>
      <c r="L37" s="16">
        <v>2</v>
      </c>
    </row>
    <row r="38" spans="1:12" x14ac:dyDescent="0.25">
      <c r="A38" t="s">
        <v>55</v>
      </c>
      <c r="B38" t="s">
        <v>56</v>
      </c>
      <c r="C38" s="16"/>
      <c r="D38" s="16">
        <v>418</v>
      </c>
      <c r="E38" s="16">
        <v>2</v>
      </c>
      <c r="F38" s="16">
        <v>361</v>
      </c>
      <c r="G38" s="16">
        <v>0</v>
      </c>
      <c r="H38" s="16">
        <v>3</v>
      </c>
      <c r="I38" s="16">
        <v>1</v>
      </c>
      <c r="J38" s="16">
        <v>0</v>
      </c>
      <c r="K38" s="16">
        <v>0</v>
      </c>
      <c r="L38" s="16">
        <v>0</v>
      </c>
    </row>
    <row r="39" spans="1:12" x14ac:dyDescent="0.25">
      <c r="A39" t="s">
        <v>57</v>
      </c>
      <c r="B39" t="s">
        <v>58</v>
      </c>
      <c r="C39" s="16"/>
      <c r="D39" s="16">
        <v>91</v>
      </c>
      <c r="E39" s="16">
        <v>0</v>
      </c>
      <c r="F39" s="16">
        <v>135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t="s">
        <v>59</v>
      </c>
      <c r="B40" t="s">
        <v>60</v>
      </c>
      <c r="C40" s="16"/>
      <c r="D40" s="16">
        <v>817</v>
      </c>
      <c r="E40" s="16">
        <v>15</v>
      </c>
      <c r="F40" s="16">
        <v>705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t="s">
        <v>61</v>
      </c>
      <c r="B41" t="s">
        <v>62</v>
      </c>
      <c r="C41" s="16"/>
      <c r="D41" s="16">
        <v>195</v>
      </c>
      <c r="E41" s="16">
        <v>0</v>
      </c>
      <c r="F41" s="16">
        <v>168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2</v>
      </c>
    </row>
    <row r="42" spans="1:12" x14ac:dyDescent="0.25">
      <c r="A42" t="s">
        <v>63</v>
      </c>
      <c r="B42" t="s">
        <v>64</v>
      </c>
      <c r="C42" s="16"/>
      <c r="D42" s="16">
        <v>942</v>
      </c>
      <c r="E42" s="16">
        <v>51</v>
      </c>
      <c r="F42" s="16">
        <v>1320</v>
      </c>
      <c r="G42" s="16">
        <v>0</v>
      </c>
      <c r="H42" s="16">
        <v>2</v>
      </c>
      <c r="I42" s="16">
        <v>0</v>
      </c>
      <c r="J42" s="16">
        <v>0</v>
      </c>
      <c r="K42" s="16">
        <v>2</v>
      </c>
      <c r="L42" s="16">
        <v>4</v>
      </c>
    </row>
    <row r="43" spans="1:12" x14ac:dyDescent="0.25">
      <c r="A43" t="s">
        <v>65</v>
      </c>
      <c r="C43" s="16"/>
      <c r="D43" s="16">
        <v>252</v>
      </c>
      <c r="E43" s="16">
        <v>0</v>
      </c>
      <c r="F43" s="16">
        <v>104</v>
      </c>
      <c r="G43" s="16">
        <v>0</v>
      </c>
      <c r="H43" s="16">
        <v>6</v>
      </c>
      <c r="I43" s="16">
        <v>1</v>
      </c>
      <c r="J43" s="16">
        <v>0</v>
      </c>
      <c r="K43" s="16">
        <v>0</v>
      </c>
      <c r="L43" s="16">
        <v>0</v>
      </c>
    </row>
    <row r="44" spans="1:12" x14ac:dyDescent="0.25">
      <c r="A44" t="s">
        <v>66</v>
      </c>
      <c r="C44" s="16"/>
      <c r="D44" s="16">
        <v>209</v>
      </c>
      <c r="E44" s="16">
        <v>0</v>
      </c>
      <c r="F44" s="16">
        <v>105</v>
      </c>
      <c r="G44" s="16">
        <v>0</v>
      </c>
      <c r="H44" s="16">
        <v>2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t="s">
        <v>67</v>
      </c>
      <c r="C45" s="16"/>
      <c r="D45" s="16">
        <v>1345</v>
      </c>
      <c r="E45" s="16">
        <v>14</v>
      </c>
      <c r="F45" s="16">
        <v>487</v>
      </c>
      <c r="G45" s="16">
        <v>0</v>
      </c>
      <c r="H45" s="16">
        <v>193</v>
      </c>
      <c r="I45" s="16">
        <v>2</v>
      </c>
      <c r="J45" s="16">
        <v>0</v>
      </c>
      <c r="K45" s="16">
        <v>0</v>
      </c>
      <c r="L45" s="16">
        <v>0</v>
      </c>
    </row>
    <row r="46" spans="1:12" x14ac:dyDescent="0.25">
      <c r="A46" t="s">
        <v>46</v>
      </c>
      <c r="C46" s="16"/>
      <c r="D46" s="16">
        <v>33</v>
      </c>
      <c r="E46" s="16">
        <v>0</v>
      </c>
      <c r="F46" s="16">
        <v>32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1:12" x14ac:dyDescent="0.25">
      <c r="A47" t="s">
        <v>47</v>
      </c>
      <c r="C47" s="16"/>
      <c r="D47" s="16">
        <v>1338</v>
      </c>
      <c r="E47" s="16">
        <v>67</v>
      </c>
      <c r="F47" s="16">
        <v>2441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t="s">
        <v>48</v>
      </c>
      <c r="C48" s="16"/>
      <c r="D48" s="16">
        <v>68</v>
      </c>
      <c r="E48" s="16">
        <v>0</v>
      </c>
      <c r="F48" s="16">
        <v>34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4</v>
      </c>
    </row>
    <row r="49" spans="1:12" x14ac:dyDescent="0.25">
      <c r="A49" t="s">
        <v>68</v>
      </c>
      <c r="C49" s="16"/>
      <c r="D49" s="16">
        <v>233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</sheetData>
  <mergeCells count="15">
    <mergeCell ref="N8:T8"/>
    <mergeCell ref="D8:L8"/>
    <mergeCell ref="N9:N10"/>
    <mergeCell ref="O9:O10"/>
    <mergeCell ref="P9:P10"/>
    <mergeCell ref="Q9:Q10"/>
    <mergeCell ref="R9:R10"/>
    <mergeCell ref="S9:S10"/>
    <mergeCell ref="T9:T10"/>
    <mergeCell ref="D9:E9"/>
    <mergeCell ref="F9:G9"/>
    <mergeCell ref="J9:K9"/>
    <mergeCell ref="D2:E2"/>
    <mergeCell ref="F2:G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Giray YAĞLIKÇI</dc:creator>
  <cp:lastModifiedBy>Abdullah Giray YAĞLIKÇI</cp:lastModifiedBy>
  <dcterms:created xsi:type="dcterms:W3CDTF">2014-07-20T02:06:26Z</dcterms:created>
  <dcterms:modified xsi:type="dcterms:W3CDTF">2014-07-20T13:10:57Z</dcterms:modified>
</cp:coreProperties>
</file>