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clay\Circuit\R6\"/>
    </mc:Choice>
  </mc:AlternateContent>
  <bookViews>
    <workbookView xWindow="0" yWindow="0" windowWidth="28800" windowHeight="12585"/>
  </bookViews>
  <sheets>
    <sheet name="CLAYR6_ENG BILL OF MATERIALS" sheetId="1" r:id="rId1"/>
  </sheets>
  <definedNames>
    <definedName name="_xlnm._FilterDatabase" localSheetId="0" hidden="1">'CLAYR6_ENG BILL OF MATERIALS'!$A$1:$Z$53</definedName>
  </definedNames>
  <calcPr calcId="152511"/>
</workbook>
</file>

<file path=xl/calcChain.xml><?xml version="1.0" encoding="utf-8"?>
<calcChain xmlns="http://schemas.openxmlformats.org/spreadsheetml/2006/main">
  <c r="AC63" i="1" l="1"/>
  <c r="AC24" i="1" l="1"/>
  <c r="AD24" i="1"/>
  <c r="AE24" i="1"/>
  <c r="AC27" i="1"/>
  <c r="AD27" i="1"/>
  <c r="AE27" i="1"/>
  <c r="AC42" i="1"/>
  <c r="AD42" i="1"/>
  <c r="AE42" i="1"/>
  <c r="AC43" i="1"/>
  <c r="AD43" i="1"/>
  <c r="AE43" i="1"/>
  <c r="AC44" i="1"/>
  <c r="AD44" i="1"/>
  <c r="AE44" i="1"/>
  <c r="AC46" i="1"/>
  <c r="AD46" i="1"/>
  <c r="AE46" i="1"/>
  <c r="AC48" i="1"/>
  <c r="AD48" i="1"/>
  <c r="AE48" i="1"/>
  <c r="AC50" i="1"/>
  <c r="AD50" i="1"/>
  <c r="AE50" i="1"/>
  <c r="AA24" i="1"/>
  <c r="AB24" i="1"/>
  <c r="AA27" i="1"/>
  <c r="AB27" i="1"/>
  <c r="AA42" i="1"/>
  <c r="AB42" i="1"/>
  <c r="AA43" i="1"/>
  <c r="AB43" i="1"/>
  <c r="AA44" i="1"/>
  <c r="AB44" i="1"/>
  <c r="AA46" i="1"/>
  <c r="AB46" i="1"/>
  <c r="AA48" i="1"/>
  <c r="AB48" i="1"/>
  <c r="AA50" i="1"/>
  <c r="AB50" i="1"/>
  <c r="X45" i="1"/>
  <c r="I45" i="1" s="1"/>
  <c r="AC45" i="1" s="1"/>
  <c r="X3" i="1"/>
  <c r="I3" i="1" s="1"/>
  <c r="AA3" i="1" s="1"/>
  <c r="Y3" i="1"/>
  <c r="X4" i="1"/>
  <c r="I4" i="1" s="1"/>
  <c r="AC4" i="1" s="1"/>
  <c r="Y4" i="1"/>
  <c r="X5" i="1"/>
  <c r="I5" i="1" s="1"/>
  <c r="Y5" i="1"/>
  <c r="X6" i="1"/>
  <c r="I6" i="1" s="1"/>
  <c r="AE6" i="1" s="1"/>
  <c r="Y6" i="1"/>
  <c r="X7" i="1"/>
  <c r="I7" i="1" s="1"/>
  <c r="AC7" i="1" s="1"/>
  <c r="Y7" i="1"/>
  <c r="X8" i="1"/>
  <c r="I8" i="1" s="1"/>
  <c r="AA8" i="1" s="1"/>
  <c r="Y8" i="1"/>
  <c r="X9" i="1"/>
  <c r="I9" i="1" s="1"/>
  <c r="Y9" i="1"/>
  <c r="X10" i="1"/>
  <c r="I10" i="1" s="1"/>
  <c r="AB10" i="1" s="1"/>
  <c r="Y10" i="1"/>
  <c r="X11" i="1"/>
  <c r="I11" i="1" s="1"/>
  <c r="AA11" i="1" s="1"/>
  <c r="Y11" i="1"/>
  <c r="X12" i="1"/>
  <c r="I12" i="1" s="1"/>
  <c r="AC12" i="1" s="1"/>
  <c r="Y12" i="1"/>
  <c r="X13" i="1"/>
  <c r="I13" i="1" s="1"/>
  <c r="AC13" i="1" s="1"/>
  <c r="Y13" i="1"/>
  <c r="X14" i="1"/>
  <c r="I14" i="1" s="1"/>
  <c r="AE14" i="1" s="1"/>
  <c r="Y14" i="1"/>
  <c r="X15" i="1"/>
  <c r="I15" i="1" s="1"/>
  <c r="AC15" i="1" s="1"/>
  <c r="Y15" i="1"/>
  <c r="X16" i="1"/>
  <c r="I16" i="1" s="1"/>
  <c r="AA16" i="1" s="1"/>
  <c r="Y16" i="1"/>
  <c r="X17" i="1"/>
  <c r="Y17" i="1"/>
  <c r="X18" i="1"/>
  <c r="I18" i="1" s="1"/>
  <c r="Y18" i="1"/>
  <c r="X19" i="1"/>
  <c r="I19" i="1" s="1"/>
  <c r="AA19" i="1" s="1"/>
  <c r="Y19" i="1"/>
  <c r="X20" i="1"/>
  <c r="I20" i="1" s="1"/>
  <c r="Y20" i="1"/>
  <c r="X21" i="1"/>
  <c r="I21" i="1" s="1"/>
  <c r="AC21" i="1" s="1"/>
  <c r="Y21" i="1"/>
  <c r="X22" i="1"/>
  <c r="I22" i="1" s="1"/>
  <c r="Y22" i="1"/>
  <c r="X23" i="1"/>
  <c r="I23" i="1" s="1"/>
  <c r="AC23" i="1" s="1"/>
  <c r="Y23" i="1"/>
  <c r="X24" i="1"/>
  <c r="Y24" i="1"/>
  <c r="X25" i="1"/>
  <c r="I25" i="1" s="1"/>
  <c r="Y25" i="1"/>
  <c r="X26" i="1"/>
  <c r="I26" i="1" s="1"/>
  <c r="Y26" i="1"/>
  <c r="X27" i="1"/>
  <c r="Y27" i="1"/>
  <c r="X28" i="1"/>
  <c r="I28" i="1" s="1"/>
  <c r="AC28" i="1" s="1"/>
  <c r="Y28" i="1"/>
  <c r="X29" i="1"/>
  <c r="I29" i="1" s="1"/>
  <c r="AC29" i="1" s="1"/>
  <c r="Y29" i="1"/>
  <c r="X30" i="1"/>
  <c r="I30" i="1" s="1"/>
  <c r="Y30" i="1"/>
  <c r="X31" i="1"/>
  <c r="I31" i="1" s="1"/>
  <c r="AC31" i="1" s="1"/>
  <c r="Y31" i="1"/>
  <c r="X32" i="1"/>
  <c r="I32" i="1" s="1"/>
  <c r="AA32" i="1" s="1"/>
  <c r="Y32" i="1"/>
  <c r="X33" i="1"/>
  <c r="I33" i="1" s="1"/>
  <c r="Y33" i="1"/>
  <c r="X34" i="1"/>
  <c r="I34" i="1" s="1"/>
  <c r="Y34" i="1"/>
  <c r="X35" i="1"/>
  <c r="Y35" i="1"/>
  <c r="X36" i="1"/>
  <c r="I36" i="1" s="1"/>
  <c r="AC36" i="1" s="1"/>
  <c r="Y36" i="1"/>
  <c r="X37" i="1"/>
  <c r="I37" i="1" s="1"/>
  <c r="AC37" i="1" s="1"/>
  <c r="Y37" i="1"/>
  <c r="X38" i="1"/>
  <c r="I38" i="1" s="1"/>
  <c r="AE38" i="1" s="1"/>
  <c r="Y38" i="1"/>
  <c r="X39" i="1"/>
  <c r="I39" i="1" s="1"/>
  <c r="AC39" i="1" s="1"/>
  <c r="Y39" i="1"/>
  <c r="X40" i="1"/>
  <c r="I40" i="1" s="1"/>
  <c r="AA40" i="1" s="1"/>
  <c r="Y40" i="1"/>
  <c r="X41" i="1"/>
  <c r="I41" i="1" s="1"/>
  <c r="AD41" i="1" s="1"/>
  <c r="Y41" i="1"/>
  <c r="X42" i="1"/>
  <c r="Y42" i="1"/>
  <c r="X43" i="1"/>
  <c r="Y43" i="1"/>
  <c r="X44" i="1"/>
  <c r="Y44" i="1"/>
  <c r="Y45" i="1"/>
  <c r="X46" i="1"/>
  <c r="Y46" i="1"/>
  <c r="X47" i="1"/>
  <c r="I47" i="1" s="1"/>
  <c r="AC47" i="1" s="1"/>
  <c r="Y47" i="1"/>
  <c r="X48" i="1"/>
  <c r="Y48" i="1"/>
  <c r="X49" i="1"/>
  <c r="I49" i="1" s="1"/>
  <c r="AD49" i="1" s="1"/>
  <c r="Y49" i="1"/>
  <c r="X50" i="1"/>
  <c r="Y50" i="1"/>
  <c r="X51" i="1"/>
  <c r="I51" i="1" s="1"/>
  <c r="AA51" i="1" s="1"/>
  <c r="Y51" i="1"/>
  <c r="X52" i="1"/>
  <c r="I52" i="1" s="1"/>
  <c r="AC52" i="1" s="1"/>
  <c r="Y52" i="1"/>
  <c r="X53" i="1"/>
  <c r="I53" i="1" s="1"/>
  <c r="AC53" i="1" s="1"/>
  <c r="Y53" i="1"/>
  <c r="X2" i="1"/>
  <c r="I2" i="1" s="1"/>
  <c r="AC2" i="1" s="1"/>
  <c r="Y2" i="1"/>
  <c r="I35" i="1"/>
  <c r="AA35" i="1" s="1"/>
  <c r="V4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1" i="1"/>
  <c r="V22" i="1"/>
  <c r="V23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1" i="1"/>
  <c r="V42" i="1"/>
  <c r="V44" i="1"/>
  <c r="V45" i="1"/>
  <c r="V46" i="1"/>
  <c r="V47" i="1"/>
  <c r="V48" i="1"/>
  <c r="V50" i="1"/>
  <c r="V51" i="1"/>
  <c r="V52" i="1"/>
  <c r="V53" i="1"/>
  <c r="V2" i="1"/>
  <c r="P53" i="1"/>
  <c r="O53" i="1"/>
  <c r="N53" i="1"/>
  <c r="K53" i="1"/>
  <c r="P52" i="1"/>
  <c r="O52" i="1"/>
  <c r="N52" i="1"/>
  <c r="K52" i="1"/>
  <c r="P51" i="1"/>
  <c r="O51" i="1"/>
  <c r="N51" i="1"/>
  <c r="K51" i="1"/>
  <c r="P50" i="1"/>
  <c r="O50" i="1"/>
  <c r="N50" i="1"/>
  <c r="K50" i="1"/>
  <c r="P49" i="1"/>
  <c r="O49" i="1"/>
  <c r="N49" i="1"/>
  <c r="K49" i="1"/>
  <c r="Z49" i="1" s="1"/>
  <c r="P48" i="1"/>
  <c r="O48" i="1"/>
  <c r="N48" i="1"/>
  <c r="K48" i="1"/>
  <c r="P47" i="1"/>
  <c r="O47" i="1"/>
  <c r="N47" i="1"/>
  <c r="K47" i="1"/>
  <c r="P46" i="1"/>
  <c r="O46" i="1"/>
  <c r="N46" i="1"/>
  <c r="K46" i="1"/>
  <c r="P45" i="1"/>
  <c r="O45" i="1"/>
  <c r="N45" i="1"/>
  <c r="K45" i="1"/>
  <c r="P44" i="1"/>
  <c r="O44" i="1"/>
  <c r="N44" i="1"/>
  <c r="K44" i="1"/>
  <c r="P43" i="1"/>
  <c r="O43" i="1"/>
  <c r="N43" i="1"/>
  <c r="K43" i="1"/>
  <c r="Z43" i="1" s="1"/>
  <c r="P42" i="1"/>
  <c r="O42" i="1"/>
  <c r="N42" i="1"/>
  <c r="K42" i="1"/>
  <c r="P41" i="1"/>
  <c r="O41" i="1"/>
  <c r="N41" i="1"/>
  <c r="K41" i="1"/>
  <c r="P40" i="1"/>
  <c r="O40" i="1"/>
  <c r="N40" i="1"/>
  <c r="K40" i="1"/>
  <c r="P39" i="1"/>
  <c r="O39" i="1"/>
  <c r="N39" i="1"/>
  <c r="K39" i="1"/>
  <c r="P38" i="1"/>
  <c r="O38" i="1"/>
  <c r="N38" i="1"/>
  <c r="K38" i="1"/>
  <c r="P37" i="1"/>
  <c r="O37" i="1"/>
  <c r="N37" i="1"/>
  <c r="K37" i="1"/>
  <c r="P36" i="1"/>
  <c r="O36" i="1"/>
  <c r="N36" i="1"/>
  <c r="K36" i="1"/>
  <c r="P35" i="1"/>
  <c r="O35" i="1"/>
  <c r="N35" i="1"/>
  <c r="K35" i="1"/>
  <c r="P34" i="1"/>
  <c r="O34" i="1"/>
  <c r="N34" i="1"/>
  <c r="K34" i="1"/>
  <c r="P33" i="1"/>
  <c r="O33" i="1"/>
  <c r="N33" i="1"/>
  <c r="K33" i="1"/>
  <c r="P32" i="1"/>
  <c r="O32" i="1"/>
  <c r="N32" i="1"/>
  <c r="K32" i="1"/>
  <c r="P31" i="1"/>
  <c r="O31" i="1"/>
  <c r="N31" i="1"/>
  <c r="K31" i="1"/>
  <c r="P30" i="1"/>
  <c r="O30" i="1"/>
  <c r="N30" i="1"/>
  <c r="K30" i="1"/>
  <c r="P29" i="1"/>
  <c r="O29" i="1"/>
  <c r="N29" i="1"/>
  <c r="K29" i="1"/>
  <c r="P28" i="1"/>
  <c r="O28" i="1"/>
  <c r="N28" i="1"/>
  <c r="K28" i="1"/>
  <c r="P27" i="1"/>
  <c r="O27" i="1"/>
  <c r="N27" i="1"/>
  <c r="K27" i="1"/>
  <c r="P26" i="1"/>
  <c r="O26" i="1"/>
  <c r="N26" i="1"/>
  <c r="K26" i="1"/>
  <c r="P25" i="1"/>
  <c r="O25" i="1"/>
  <c r="N25" i="1"/>
  <c r="K25" i="1"/>
  <c r="P24" i="1"/>
  <c r="O24" i="1"/>
  <c r="N24" i="1"/>
  <c r="K24" i="1"/>
  <c r="Z24" i="1" s="1"/>
  <c r="P23" i="1"/>
  <c r="O23" i="1"/>
  <c r="N23" i="1"/>
  <c r="K23" i="1"/>
  <c r="P22" i="1"/>
  <c r="O22" i="1"/>
  <c r="N22" i="1"/>
  <c r="K22" i="1"/>
  <c r="P21" i="1"/>
  <c r="O21" i="1"/>
  <c r="N21" i="1"/>
  <c r="K21" i="1"/>
  <c r="P20" i="1"/>
  <c r="O20" i="1"/>
  <c r="N20" i="1"/>
  <c r="K20" i="1"/>
  <c r="Z20" i="1" s="1"/>
  <c r="P19" i="1"/>
  <c r="O19" i="1"/>
  <c r="N19" i="1"/>
  <c r="K19" i="1"/>
  <c r="Z19" i="1" s="1"/>
  <c r="P18" i="1"/>
  <c r="O18" i="1"/>
  <c r="N18" i="1"/>
  <c r="K18" i="1"/>
  <c r="P17" i="1"/>
  <c r="O17" i="1"/>
  <c r="N17" i="1"/>
  <c r="K17" i="1"/>
  <c r="P16" i="1"/>
  <c r="O16" i="1"/>
  <c r="N16" i="1"/>
  <c r="K16" i="1"/>
  <c r="P15" i="1"/>
  <c r="O15" i="1"/>
  <c r="N15" i="1"/>
  <c r="K15" i="1"/>
  <c r="P14" i="1"/>
  <c r="O14" i="1"/>
  <c r="N14" i="1"/>
  <c r="K14" i="1"/>
  <c r="P13" i="1"/>
  <c r="O13" i="1"/>
  <c r="N13" i="1"/>
  <c r="K13" i="1"/>
  <c r="P12" i="1"/>
  <c r="O12" i="1"/>
  <c r="N12" i="1"/>
  <c r="K12" i="1"/>
  <c r="P11" i="1"/>
  <c r="O11" i="1"/>
  <c r="N11" i="1"/>
  <c r="K11" i="1"/>
  <c r="P10" i="1"/>
  <c r="O10" i="1"/>
  <c r="N10" i="1"/>
  <c r="K10" i="1"/>
  <c r="P9" i="1"/>
  <c r="O9" i="1"/>
  <c r="N9" i="1"/>
  <c r="K9" i="1"/>
  <c r="P8" i="1"/>
  <c r="O8" i="1"/>
  <c r="N8" i="1"/>
  <c r="K8" i="1"/>
  <c r="P7" i="1"/>
  <c r="O7" i="1"/>
  <c r="N7" i="1"/>
  <c r="K7" i="1"/>
  <c r="P6" i="1"/>
  <c r="O6" i="1"/>
  <c r="N6" i="1"/>
  <c r="K6" i="1"/>
  <c r="P5" i="1"/>
  <c r="O5" i="1"/>
  <c r="N5" i="1"/>
  <c r="K5" i="1"/>
  <c r="P4" i="1"/>
  <c r="O4" i="1"/>
  <c r="N4" i="1"/>
  <c r="K4" i="1"/>
  <c r="P3" i="1"/>
  <c r="O3" i="1"/>
  <c r="N3" i="1"/>
  <c r="K3" i="1"/>
  <c r="P2" i="1"/>
  <c r="O2" i="1"/>
  <c r="N2" i="1"/>
  <c r="K2" i="1"/>
  <c r="Q13" i="1" l="1"/>
  <c r="Q18" i="1"/>
  <c r="Q31" i="1"/>
  <c r="AB26" i="1"/>
  <c r="AA26" i="1"/>
  <c r="Q53" i="1"/>
  <c r="AE32" i="1"/>
  <c r="AE16" i="1"/>
  <c r="Q34" i="1"/>
  <c r="Q38" i="1"/>
  <c r="Q42" i="1"/>
  <c r="Q52" i="1"/>
  <c r="Z42" i="1"/>
  <c r="Q23" i="1"/>
  <c r="Z52" i="1"/>
  <c r="Z48" i="1"/>
  <c r="AD45" i="1"/>
  <c r="Z38" i="1"/>
  <c r="AD19" i="1"/>
  <c r="Q24" i="1"/>
  <c r="Q26" i="1"/>
  <c r="Q36" i="1"/>
  <c r="Q48" i="1"/>
  <c r="Q50" i="1"/>
  <c r="AB49" i="1"/>
  <c r="AC49" i="1"/>
  <c r="AD14" i="1"/>
  <c r="Q4" i="1"/>
  <c r="AC41" i="1"/>
  <c r="AE11" i="1"/>
  <c r="Q14" i="1"/>
  <c r="AA14" i="1"/>
  <c r="AE40" i="1"/>
  <c r="AD11" i="1"/>
  <c r="Q10" i="1"/>
  <c r="Q7" i="1"/>
  <c r="AA10" i="1"/>
  <c r="AD38" i="1"/>
  <c r="AD6" i="1"/>
  <c r="Q5" i="1"/>
  <c r="Q25" i="1"/>
  <c r="Q29" i="1"/>
  <c r="Z41" i="1"/>
  <c r="Z5" i="1"/>
  <c r="AA38" i="1"/>
  <c r="AA6" i="1"/>
  <c r="AE35" i="1"/>
  <c r="AE3" i="1"/>
  <c r="Z10" i="1"/>
  <c r="Q3" i="1"/>
  <c r="Q37" i="1"/>
  <c r="Q39" i="1"/>
  <c r="Q43" i="1"/>
  <c r="Q45" i="1"/>
  <c r="Q47" i="1"/>
  <c r="AB53" i="1"/>
  <c r="AB45" i="1"/>
  <c r="AD35" i="1"/>
  <c r="AE19" i="1"/>
  <c r="AD3" i="1"/>
  <c r="AD9" i="1"/>
  <c r="AE9" i="1"/>
  <c r="AC9" i="1"/>
  <c r="AA9" i="1"/>
  <c r="AB9" i="1"/>
  <c r="AC20" i="1"/>
  <c r="AD20" i="1"/>
  <c r="AE20" i="1"/>
  <c r="AA20" i="1"/>
  <c r="AB20" i="1"/>
  <c r="AD17" i="1"/>
  <c r="AC17" i="1"/>
  <c r="AE17" i="1"/>
  <c r="AA17" i="1"/>
  <c r="AB17" i="1"/>
  <c r="AD33" i="1"/>
  <c r="AE33" i="1"/>
  <c r="AA33" i="1"/>
  <c r="AB33" i="1"/>
  <c r="AC33" i="1"/>
  <c r="AD25" i="1"/>
  <c r="AE25" i="1"/>
  <c r="AB25" i="1"/>
  <c r="AA25" i="1"/>
  <c r="AC25" i="1"/>
  <c r="AC5" i="1"/>
  <c r="AD5" i="1"/>
  <c r="AE5" i="1"/>
  <c r="AA5" i="1"/>
  <c r="AB5" i="1"/>
  <c r="AB34" i="1"/>
  <c r="AC34" i="1"/>
  <c r="AA34" i="1"/>
  <c r="AD34" i="1"/>
  <c r="AE34" i="1"/>
  <c r="AE30" i="1"/>
  <c r="AB30" i="1"/>
  <c r="AA30" i="1"/>
  <c r="AC30" i="1"/>
  <c r="AD30" i="1"/>
  <c r="AE22" i="1"/>
  <c r="AB22" i="1"/>
  <c r="AC22" i="1"/>
  <c r="AD22" i="1"/>
  <c r="AA22" i="1"/>
  <c r="AB18" i="1"/>
  <c r="AC18" i="1"/>
  <c r="AA18" i="1"/>
  <c r="AD18" i="1"/>
  <c r="AE18" i="1"/>
  <c r="AB29" i="1"/>
  <c r="AB21" i="1"/>
  <c r="AB13" i="1"/>
  <c r="AD2" i="1"/>
  <c r="AD51" i="1"/>
  <c r="AC38" i="1"/>
  <c r="AC14" i="1"/>
  <c r="AE8" i="1"/>
  <c r="AC6" i="1"/>
  <c r="Q2" i="1"/>
  <c r="Q21" i="1"/>
  <c r="Q40" i="1"/>
  <c r="Q51" i="1"/>
  <c r="Z50" i="1"/>
  <c r="Z31" i="1"/>
  <c r="Z22" i="1"/>
  <c r="Z12" i="1"/>
  <c r="Z3" i="1"/>
  <c r="AA53" i="1"/>
  <c r="AA49" i="1"/>
  <c r="AA45" i="1"/>
  <c r="AA41" i="1"/>
  <c r="AA37" i="1"/>
  <c r="AA29" i="1"/>
  <c r="AA21" i="1"/>
  <c r="AA13" i="1"/>
  <c r="AE53" i="1"/>
  <c r="AC51" i="1"/>
  <c r="AE45" i="1"/>
  <c r="AD40" i="1"/>
  <c r="AE37" i="1"/>
  <c r="AC35" i="1"/>
  <c r="AD32" i="1"/>
  <c r="AE29" i="1"/>
  <c r="AE21" i="1"/>
  <c r="AC19" i="1"/>
  <c r="AD16" i="1"/>
  <c r="AE13" i="1"/>
  <c r="AC11" i="1"/>
  <c r="AD8" i="1"/>
  <c r="AC3" i="1"/>
  <c r="AB37" i="1"/>
  <c r="AB52" i="1"/>
  <c r="AB40" i="1"/>
  <c r="AB36" i="1"/>
  <c r="AB32" i="1"/>
  <c r="AB28" i="1"/>
  <c r="AB16" i="1"/>
  <c r="AB12" i="1"/>
  <c r="AB8" i="1"/>
  <c r="AB4" i="1"/>
  <c r="AD53" i="1"/>
  <c r="AC40" i="1"/>
  <c r="AD37" i="1"/>
  <c r="AC32" i="1"/>
  <c r="AD29" i="1"/>
  <c r="AE26" i="1"/>
  <c r="AD21" i="1"/>
  <c r="AC16" i="1"/>
  <c r="AD13" i="1"/>
  <c r="AE10" i="1"/>
  <c r="AC8" i="1"/>
  <c r="Q15" i="1"/>
  <c r="Z32" i="1"/>
  <c r="AB41" i="1"/>
  <c r="Q44" i="1"/>
  <c r="AA52" i="1"/>
  <c r="AA36" i="1"/>
  <c r="AA28" i="1"/>
  <c r="AA12" i="1"/>
  <c r="AA4" i="1"/>
  <c r="AE47" i="1"/>
  <c r="AE39" i="1"/>
  <c r="AE31" i="1"/>
  <c r="AD26" i="1"/>
  <c r="AE23" i="1"/>
  <c r="AE15" i="1"/>
  <c r="AD10" i="1"/>
  <c r="AE7" i="1"/>
  <c r="AB2" i="1"/>
  <c r="Q9" i="1"/>
  <c r="Z13" i="1"/>
  <c r="AB51" i="1"/>
  <c r="AB47" i="1"/>
  <c r="AB39" i="1"/>
  <c r="AB35" i="1"/>
  <c r="AB31" i="1"/>
  <c r="AB23" i="1"/>
  <c r="AB19" i="1"/>
  <c r="AB15" i="1"/>
  <c r="AB11" i="1"/>
  <c r="AB7" i="1"/>
  <c r="AB3" i="1"/>
  <c r="AE52" i="1"/>
  <c r="AD47" i="1"/>
  <c r="AD39" i="1"/>
  <c r="AE36" i="1"/>
  <c r="AD31" i="1"/>
  <c r="AE28" i="1"/>
  <c r="AC26" i="1"/>
  <c r="AD23" i="1"/>
  <c r="AD15" i="1"/>
  <c r="AE12" i="1"/>
  <c r="AC10" i="1"/>
  <c r="AD7" i="1"/>
  <c r="AE4" i="1"/>
  <c r="AE51" i="1"/>
  <c r="Z51" i="1"/>
  <c r="Z23" i="1"/>
  <c r="Q20" i="1"/>
  <c r="Q35" i="1"/>
  <c r="Z45" i="1"/>
  <c r="AA47" i="1"/>
  <c r="AA39" i="1"/>
  <c r="AA31" i="1"/>
  <c r="AA23" i="1"/>
  <c r="AA15" i="1"/>
  <c r="AA7" i="1"/>
  <c r="AD52" i="1"/>
  <c r="AE49" i="1"/>
  <c r="AE41" i="1"/>
  <c r="AD36" i="1"/>
  <c r="AD28" i="1"/>
  <c r="AD12" i="1"/>
  <c r="AD4" i="1"/>
  <c r="AE2" i="1"/>
  <c r="Z44" i="1"/>
  <c r="AA2" i="1"/>
  <c r="AB38" i="1"/>
  <c r="AB14" i="1"/>
  <c r="AB6" i="1"/>
  <c r="Z53" i="1"/>
  <c r="Z34" i="1"/>
  <c r="Z26" i="1"/>
  <c r="Z15" i="1"/>
  <c r="Z7" i="1"/>
  <c r="Z39" i="1"/>
  <c r="Q11" i="1"/>
  <c r="Q22" i="1"/>
  <c r="Q33" i="1"/>
  <c r="Q49" i="1"/>
  <c r="Z33" i="1"/>
  <c r="Z25" i="1"/>
  <c r="Z14" i="1"/>
  <c r="Z6" i="1"/>
  <c r="Q6" i="1"/>
  <c r="Q19" i="1"/>
  <c r="Q30" i="1"/>
  <c r="Q46" i="1"/>
  <c r="Z30" i="1"/>
  <c r="Z21" i="1"/>
  <c r="Z2" i="1"/>
  <c r="Z40" i="1"/>
  <c r="Z4" i="1"/>
  <c r="Q28" i="1"/>
  <c r="Q8" i="1"/>
  <c r="Z11" i="1"/>
  <c r="Q12" i="1"/>
  <c r="Q32" i="1"/>
  <c r="Q41" i="1"/>
  <c r="Z47" i="1"/>
  <c r="Z37" i="1"/>
  <c r="Z29" i="1"/>
  <c r="Z18" i="1"/>
  <c r="Z46" i="1"/>
  <c r="Z36" i="1"/>
  <c r="Z28" i="1"/>
  <c r="Z17" i="1"/>
  <c r="Z9" i="1"/>
  <c r="Q17" i="1"/>
  <c r="Q16" i="1"/>
  <c r="Q27" i="1"/>
  <c r="Z35" i="1"/>
  <c r="Z27" i="1"/>
  <c r="Z16" i="1"/>
  <c r="Z8" i="1"/>
  <c r="AC56" i="1" l="1"/>
  <c r="AD56" i="1"/>
  <c r="AE56" i="1"/>
  <c r="AG56" i="1" l="1"/>
</calcChain>
</file>

<file path=xl/sharedStrings.xml><?xml version="1.0" encoding="utf-8"?>
<sst xmlns="http://schemas.openxmlformats.org/spreadsheetml/2006/main" count="399" uniqueCount="266">
  <si>
    <t>RES SMD 1K Ohm 1% 1/16W 0402</t>
  </si>
  <si>
    <t>CAP CER 5.6PF 50V NP0 0402</t>
  </si>
  <si>
    <t>LED RGB Diffused 4SMD</t>
  </si>
  <si>
    <t>OSRAM Semiconductors</t>
  </si>
  <si>
    <t>2450AT18A100E</t>
  </si>
  <si>
    <t>FIXED IND 2.7NH 300MA 170 MOHM</t>
  </si>
  <si>
    <t>71-CRCW0402-1.0K-E3</t>
  </si>
  <si>
    <t>Lite-On</t>
  </si>
  <si>
    <t>810-C1005X7R1H222K</t>
  </si>
  <si>
    <t>L-07C8N2JV6T</t>
  </si>
  <si>
    <t>.033uF</t>
  </si>
  <si>
    <t>1.0pF</t>
  </si>
  <si>
    <t>2200pF</t>
  </si>
  <si>
    <t>7.68k</t>
  </si>
  <si>
    <t>LB QH9G-N100-35-1</t>
  </si>
  <si>
    <t>81-GRM1555C1H5R6CA1D</t>
  </si>
  <si>
    <t>859-LTST-C19FD1WT</t>
  </si>
  <si>
    <t>Crystal 32.7680kHz 20ppm 12.5pF 90kOhm</t>
  </si>
  <si>
    <t>Crystal 26MHz 30ppm 18pf 40ohm</t>
  </si>
  <si>
    <t>22pF</t>
  </si>
  <si>
    <t>CAP CER 22PF 50V C0G 0402</t>
  </si>
  <si>
    <t>71-CRCW0402-220K-E3</t>
  </si>
  <si>
    <t>BK2125HM601-T</t>
  </si>
  <si>
    <t>CAP CER 0.033UF 50V X7R 0402</t>
  </si>
  <si>
    <t>3.0k</t>
  </si>
  <si>
    <t>L_07C2N7SV6T</t>
  </si>
  <si>
    <t>7M-26.000MAAJ-T</t>
  </si>
  <si>
    <t>ON Semiconductor</t>
  </si>
  <si>
    <t>C1005C0G1H150J050BA</t>
  </si>
  <si>
    <t>B3U-1000P</t>
  </si>
  <si>
    <t>TPS61201DRCT</t>
  </si>
  <si>
    <t>C1005C0G1H010B050BA</t>
  </si>
  <si>
    <t>609-2450AT18A100E</t>
  </si>
  <si>
    <t>MPU9250</t>
  </si>
  <si>
    <t>810-C1005X7R1C104K</t>
  </si>
  <si>
    <t>963-BK2125HM601-T</t>
  </si>
  <si>
    <t>CRCW04021K00FKED</t>
  </si>
  <si>
    <t>CRCW040210K0FKED</t>
  </si>
  <si>
    <t>CRCW0402220KFKED</t>
  </si>
  <si>
    <t>Item Number</t>
  </si>
  <si>
    <t>Crystal 16MHz 30ppm 18pF 40ohm</t>
  </si>
  <si>
    <t>LTST_C19FD1WT</t>
  </si>
  <si>
    <t>WiFi IC</t>
  </si>
  <si>
    <t>1\1</t>
  </si>
  <si>
    <t>RES SMD 7.68K OHM 1% 1/16W 0402</t>
  </si>
  <si>
    <t>1M</t>
  </si>
  <si>
    <t>CRCW040230R0FKED</t>
  </si>
  <si>
    <t>7B_16_000MAAJ_T</t>
  </si>
  <si>
    <t>571-6404562</t>
  </si>
  <si>
    <t>Quantity</t>
  </si>
  <si>
    <t>L_07C8N2JV6T</t>
  </si>
  <si>
    <t>CONN HEADER PH SIDE 2POS 2mm</t>
  </si>
  <si>
    <t>71-CRCW0402-100K-E3</t>
  </si>
  <si>
    <t>1.5pF</t>
  </si>
  <si>
    <t>Manufacturer</t>
  </si>
  <si>
    <t>CRCW04023K00FKED</t>
  </si>
  <si>
    <t>717-7B-16.000MAAJ-T</t>
  </si>
  <si>
    <t>71-CRCW0402-30-E3</t>
  </si>
  <si>
    <t>71-CRCW0402-10K-E3</t>
  </si>
  <si>
    <t>IC RF Transciever 2.4GHz 20QFN</t>
  </si>
  <si>
    <t>78-SE20AFJ-M3/6A</t>
  </si>
  <si>
    <t>Vendor</t>
  </si>
  <si>
    <t>30</t>
  </si>
  <si>
    <t>PKMCS0909E4000_R1</t>
  </si>
  <si>
    <t>JST2_SIDE_TH</t>
  </si>
  <si>
    <t>CONN HEADER 10POS DUAL .05" SMD</t>
  </si>
  <si>
    <t>RES SMD 10k OHM 1% 1/16W 0402</t>
  </si>
  <si>
    <t>FTSH-105-01-F-DV</t>
  </si>
  <si>
    <t>S2B-PH-K-S(LF)(SN)</t>
  </si>
  <si>
    <t>CRCW04022M55FKED</t>
  </si>
  <si>
    <t>609-L-07C8N2JV6T</t>
  </si>
  <si>
    <t>GRM21BR71A106MA73L</t>
  </si>
  <si>
    <t>next level qty</t>
  </si>
  <si>
    <t>CONN HEADER VERT 2POS .100 TIN</t>
  </si>
  <si>
    <t>L-07C2N7SV6T</t>
  </si>
  <si>
    <t>MMBT3904LT1G</t>
  </si>
  <si>
    <t>Murata Electronics North America</t>
  </si>
  <si>
    <t>RES SMD 22k OHM 1% 1/16W 0402</t>
  </si>
  <si>
    <t>653-B3U-1000P</t>
  </si>
  <si>
    <t>PKMCS0909E4000-R1</t>
  </si>
  <si>
    <t>8MHz</t>
  </si>
  <si>
    <t>RES SMD 220k OHM 1% 1/16W 0402</t>
  </si>
  <si>
    <t>CAP CER 2200PF 50V X7R 0402</t>
  </si>
  <si>
    <t>IS31FL3236</t>
  </si>
  <si>
    <t>Price 1</t>
  </si>
  <si>
    <t>810-CGA2B2C0G1H4R7C</t>
  </si>
  <si>
    <t>ABS06-32.768KHZ-T</t>
  </si>
  <si>
    <t>C1005X7R1H333K050BB</t>
  </si>
  <si>
    <t>C1005X5R0J105K050BB</t>
  </si>
  <si>
    <t>810-C1005C0G1H1R5B</t>
  </si>
  <si>
    <t>815-ABS06-32.768K-T</t>
  </si>
  <si>
    <t>FIXED IND 3.9NH 300MA 220 MOHM</t>
  </si>
  <si>
    <t>71-CRCW04022M55FKED</t>
  </si>
  <si>
    <t>NRF24L01P-T</t>
  </si>
  <si>
    <t>15pF</t>
  </si>
  <si>
    <t>ISSI</t>
  </si>
  <si>
    <t>OSC X0 8.000MHz CMOS SMD</t>
  </si>
  <si>
    <t>Abracon LLC</t>
  </si>
  <si>
    <t>963-BRL3225T2R2M</t>
  </si>
  <si>
    <t>Nordic Semiconductor</t>
  </si>
  <si>
    <t>12k</t>
  </si>
  <si>
    <t>Winbond Electronics</t>
  </si>
  <si>
    <t>CUS-12TB</t>
  </si>
  <si>
    <t>IC REG BST 3.3V 1.2A SYNC 10SON</t>
  </si>
  <si>
    <t>CRCW0402100KFKED</t>
  </si>
  <si>
    <t>810-C1005C0G1H220J</t>
  </si>
  <si>
    <t>2.7nH</t>
  </si>
  <si>
    <t>841-MK64FN1M0VLL12</t>
  </si>
  <si>
    <t>Omron Electronics</t>
  </si>
  <si>
    <t>CRCW04021k00FKED</t>
  </si>
  <si>
    <t>C1005C0G1H1R5B050BA</t>
  </si>
  <si>
    <t>5.6pF</t>
  </si>
  <si>
    <t>71-CRCW0402-1.0M-E3</t>
  </si>
  <si>
    <t>100k</t>
  </si>
  <si>
    <t>977</t>
  </si>
  <si>
    <t>Stock</t>
  </si>
  <si>
    <t>TRANS NPN 40V .2A SOT23</t>
  </si>
  <si>
    <t>200</t>
  </si>
  <si>
    <t>CAP CER 10UF 10V X7R 0805</t>
  </si>
  <si>
    <t>Switch, SPDT, 4V, 300mA</t>
  </si>
  <si>
    <t>C1005C0G1H220J050BA</t>
  </si>
  <si>
    <t>L-07C3N9SV6T</t>
  </si>
  <si>
    <t>3.9nH</t>
  </si>
  <si>
    <t>LED Blue Diffused 0402</t>
  </si>
  <si>
    <t>CAP CER 15PF 50V C0G 0402</t>
  </si>
  <si>
    <t>949-NRF24L01P-T</t>
  </si>
  <si>
    <t>SE20AFJ-M3/6A</t>
  </si>
  <si>
    <t>7B-16.000MAAJ-T</t>
  </si>
  <si>
    <t>2x5 SMT</t>
  </si>
  <si>
    <t>extended cost</t>
  </si>
  <si>
    <t>815-ASCO-8-EK-T3</t>
  </si>
  <si>
    <t>Johanson Technology Inc</t>
  </si>
  <si>
    <t>2.2uH</t>
  </si>
  <si>
    <t>863-MMBT3904LT1G</t>
  </si>
  <si>
    <t>Freescale</t>
  </si>
  <si>
    <t>Espressif</t>
  </si>
  <si>
    <t>16MHz</t>
  </si>
  <si>
    <t>9DOF IMU</t>
  </si>
  <si>
    <t>ANTENNA CHIP 2.4GHz</t>
  </si>
  <si>
    <t>Manufacturer Part Number</t>
  </si>
  <si>
    <t>LB_QH9G-N100-35-1</t>
  </si>
  <si>
    <t>CAP CER 0.1UF 16V X7R 0402</t>
  </si>
  <si>
    <t>NRF24L01P</t>
  </si>
  <si>
    <t>609-L-07C2N7SV6T</t>
  </si>
  <si>
    <t>TDK Corporation</t>
  </si>
  <si>
    <t>10uF</t>
  </si>
  <si>
    <t>CGA2B2C0G1H4R7C050BA</t>
  </si>
  <si>
    <t>RES SMD 30 OHM 1% 1/16W 0402</t>
  </si>
  <si>
    <t>CRCW04027k68FKED</t>
  </si>
  <si>
    <t>boards/next qty</t>
  </si>
  <si>
    <t>870-31FL3236-QFLS2TR</t>
  </si>
  <si>
    <t>boards/qty</t>
  </si>
  <si>
    <t>640456_2</t>
  </si>
  <si>
    <t>Vishay/Dale</t>
  </si>
  <si>
    <t>Copal Electronics Inc</t>
  </si>
  <si>
    <t>Min\Mult Order Qty</t>
  </si>
  <si>
    <t>FIXED IND 2.2UH 1.6A 78 MOHM SMD</t>
  </si>
  <si>
    <t>C1608X7S0J106M080AC</t>
  </si>
  <si>
    <t>RES SMD 200 OHM 1% 1/16W 0402</t>
  </si>
  <si>
    <t>TI</t>
  </si>
  <si>
    <t>81-PKMCS0909E4000-R1</t>
  </si>
  <si>
    <t>600 Ohm</t>
  </si>
  <si>
    <t>34.728kHz</t>
  </si>
  <si>
    <t>Cost</t>
  </si>
  <si>
    <t>L_07C3N9SV6T</t>
  </si>
  <si>
    <t>Samtec</t>
  </si>
  <si>
    <t>RES SMD 2.55M OHM 1% 1/16W 0402</t>
  </si>
  <si>
    <t>71-CRCW0402-200-E3</t>
  </si>
  <si>
    <t>810-C1005X5R0J105K</t>
  </si>
  <si>
    <t>next level cost</t>
  </si>
  <si>
    <t>Price 2</t>
  </si>
  <si>
    <t>ASCO-8.000MHZ-EK-T3</t>
  </si>
  <si>
    <t>71-CRCW0402-7.68K-E3</t>
  </si>
  <si>
    <t>RES SMD 3K Ohm 1% 1/16W 0402</t>
  </si>
  <si>
    <t>Value</t>
  </si>
  <si>
    <t>MK64FN1M0VLL12</t>
  </si>
  <si>
    <t>640456-2</t>
  </si>
  <si>
    <t>SE20AFJ_M3_6A</t>
  </si>
  <si>
    <t>810-C1005C0G1H150J</t>
  </si>
  <si>
    <t>SWITCH TACTILE SPST-NO 0.05A 12V</t>
  </si>
  <si>
    <t>CAP CER 1UF 6.3V X5R 0402</t>
  </si>
  <si>
    <t>FERRITE BEAD 600 OHM 0805</t>
  </si>
  <si>
    <t>609-L-07C3N9SV6T</t>
  </si>
  <si>
    <t>JST Sales America Inc.</t>
  </si>
  <si>
    <t>71-CRCW0402-12K-E3</t>
  </si>
  <si>
    <t>926-LM3658SD/NOPB</t>
  </si>
  <si>
    <t>26MHz</t>
  </si>
  <si>
    <t>8.2nH</t>
  </si>
  <si>
    <t>Vishay Semiconductor Diodes Division</t>
  </si>
  <si>
    <t>3904</t>
  </si>
  <si>
    <t>4.7pF</t>
  </si>
  <si>
    <t>alibaba, nia huang</t>
  </si>
  <si>
    <t>RES SMD 1M OHM 1% 1/16W 0402</t>
  </si>
  <si>
    <t>W25Q80DVSNIG</t>
  </si>
  <si>
    <t>Description</t>
  </si>
  <si>
    <t>810-C1608X7S0J106M</t>
  </si>
  <si>
    <t>Part Number</t>
  </si>
  <si>
    <t>1.0K</t>
  </si>
  <si>
    <t>IC FLASH 8MBIT 104MHZ 8SOIC</t>
  </si>
  <si>
    <t>81-GRM21BR71A106MA3L</t>
  </si>
  <si>
    <t>7M_26_000MAAJ_T</t>
  </si>
  <si>
    <t>ABS06_32_768KHZ_T</t>
  </si>
  <si>
    <t>BRL3225T2R2M</t>
  </si>
  <si>
    <t>C1005X7R1H222K050BA</t>
  </si>
  <si>
    <t>FIXED IND 8.2NH 250MA 400 MOHM</t>
  </si>
  <si>
    <t>.1uf</t>
  </si>
  <si>
    <t>Invensense</t>
  </si>
  <si>
    <t>RES SMD 100K OHM 1% 1/16W</t>
  </si>
  <si>
    <t>CAP CER 1PF 50V C0G 0402</t>
  </si>
  <si>
    <t>CRCW04021M00FKED</t>
  </si>
  <si>
    <t>CRCW040212K0FKED</t>
  </si>
  <si>
    <t>71-CRCW0402-22K-E3</t>
  </si>
  <si>
    <t>717-7M-26.000MAAJ-T</t>
  </si>
  <si>
    <t>next level ext</t>
  </si>
  <si>
    <t>Mouser Part Number</t>
  </si>
  <si>
    <t>Taiyo Yuden</t>
  </si>
  <si>
    <t>LB_QH9G_N100_35_1</t>
  </si>
  <si>
    <t>TE Connectivity</t>
  </si>
  <si>
    <t>CRCW0402200RFKED</t>
  </si>
  <si>
    <t>10k</t>
  </si>
  <si>
    <t>LED Driver, 36 channel, 38mA/channel</t>
  </si>
  <si>
    <t>CRCW040222K0FKED</t>
  </si>
  <si>
    <t>720-LBVH9GN1P2351Z</t>
  </si>
  <si>
    <t>71-CRCW0402-3K-E3</t>
  </si>
  <si>
    <t>CAP CER 10UF 6.3V X7S 0603</t>
  </si>
  <si>
    <t>BUZZER PIEZO +/-12.5v 4KHz SMD</t>
  </si>
  <si>
    <t>ASCO_8_000MHZ_EK_T3</t>
  </si>
  <si>
    <t>DIODE GEN PURP 600V 2A DO221AC</t>
  </si>
  <si>
    <t>CAP CER 4.7PF 50V C0G 0402</t>
  </si>
  <si>
    <t>IS31FL3236-QFLS2-TR</t>
  </si>
  <si>
    <t>810-C1005X7R1H333K</t>
  </si>
  <si>
    <t>2.55M</t>
  </si>
  <si>
    <t>CAP CER 1.5PF 50V C0G 0402</t>
  </si>
  <si>
    <t>810-C1005C0G1H010B</t>
  </si>
  <si>
    <t>TXC Corporation</t>
  </si>
  <si>
    <t>n/a</t>
  </si>
  <si>
    <t>C1005X7R1C104K050BC</t>
  </si>
  <si>
    <t>ESP8266EX</t>
  </si>
  <si>
    <t>2500\2500</t>
  </si>
  <si>
    <t>595-TPS61201DRCT</t>
  </si>
  <si>
    <t>IC MCU KINETIS 1MB 100LQFP</t>
  </si>
  <si>
    <t>LM3658</t>
  </si>
  <si>
    <t>GRM1555C1H5R6CA01D</t>
  </si>
  <si>
    <t>220k</t>
  </si>
  <si>
    <t>LTST-C19FD1WT</t>
  </si>
  <si>
    <t>BK2125HM601_T</t>
  </si>
  <si>
    <t>1uF</t>
  </si>
  <si>
    <t>22k</t>
  </si>
  <si>
    <t>IC USB/AC LI-ION CHARGER 10WSON</t>
  </si>
  <si>
    <t>RES SMD 12k OHM 1% 1/16W 0402</t>
  </si>
  <si>
    <t>LM3658SD/NOPB</t>
  </si>
  <si>
    <t>mouser cheaper</t>
  </si>
  <si>
    <t>mouser cheaper next level</t>
  </si>
  <si>
    <t>dk cost</t>
  </si>
  <si>
    <t>mouser cost</t>
  </si>
  <si>
    <t>ab cost</t>
  </si>
  <si>
    <t>subtot</t>
  </si>
  <si>
    <t>shipping</t>
  </si>
  <si>
    <t>usps priority</t>
  </si>
  <si>
    <t>total</t>
  </si>
  <si>
    <t>dk order</t>
  </si>
  <si>
    <t>mouser order</t>
  </si>
  <si>
    <t>NOO20151216-NO2</t>
  </si>
  <si>
    <t xml:space="preserve">julixin electronics </t>
  </si>
  <si>
    <t>alibaba</t>
  </si>
  <si>
    <t>paypal fee for alibaba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</si>
</sst>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  <numFmt numFmtId="165" formatCode="_(&quot;$&quot;* #,##0.0000_);_(&quot;$&quot;* \(#,##0.0000\);_(&quot;$&quot;* &quot;-&quot;??_);_(@_)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4" fontId="3" fillId="0" borderId="0" applyFont="0" applyFill="0" applyBorder="0" applyAlignment="0" applyProtection="0"/>
    <xf numFmtId="0" fontId="3" fillId="0" borderId="0"/>
    <xf numFmtId="0" fontId="4" fillId="2" borderId="1" applyNumberFormat="0" applyAlignment="0" applyProtection="0"/>
  </cellStyleXfs>
  <cellXfs count="29"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/>
    <xf numFmtId="1" fontId="0" fillId="0" borderId="0" xfId="2" applyNumberFormat="1" applyFont="1" applyFill="1"/>
    <xf numFmtId="0" fontId="0" fillId="0" borderId="0" xfId="0" quotePrefix="1" applyAlignment="1"/>
    <xf numFmtId="44" fontId="0" fillId="0" borderId="0" xfId="1" applyFont="1" applyFill="1"/>
    <xf numFmtId="49" fontId="0" fillId="0" borderId="0" xfId="2" applyNumberFormat="1" applyFont="1" applyAlignment="1">
      <alignment wrapText="1"/>
    </xf>
    <xf numFmtId="49" fontId="0" fillId="0" borderId="0" xfId="2" applyNumberFormat="1" applyFont="1"/>
    <xf numFmtId="44" fontId="0" fillId="0" borderId="0" xfId="1" applyFont="1" applyAlignment="1"/>
    <xf numFmtId="164" fontId="0" fillId="0" borderId="0" xfId="1" applyNumberFormat="1" applyFont="1"/>
    <xf numFmtId="1" fontId="3" fillId="0" borderId="0" xfId="2" applyNumberFormat="1"/>
    <xf numFmtId="1" fontId="0" fillId="0" borderId="0" xfId="0" applyNumberFormat="1" applyAlignment="1"/>
    <xf numFmtId="49" fontId="3" fillId="0" borderId="0" xfId="2" applyNumberFormat="1"/>
    <xf numFmtId="44" fontId="0" fillId="0" borderId="0" xfId="1" quotePrefix="1" applyFont="1" applyAlignment="1"/>
    <xf numFmtId="165" fontId="0" fillId="0" borderId="0" xfId="1" applyNumberFormat="1" applyFont="1" applyFill="1"/>
    <xf numFmtId="165" fontId="0" fillId="0" borderId="0" xfId="1" applyNumberFormat="1" applyFont="1" applyAlignment="1"/>
    <xf numFmtId="8" fontId="0" fillId="0" borderId="0" xfId="1" quotePrefix="1" applyNumberFormat="1" applyFont="1" applyAlignment="1"/>
    <xf numFmtId="0" fontId="0" fillId="0" borderId="0" xfId="0" quotePrefix="1" applyNumberFormat="1" applyAlignment="1"/>
    <xf numFmtId="3" fontId="0" fillId="0" borderId="0" xfId="0" quotePrefix="1" applyNumberFormat="1" applyAlignment="1"/>
    <xf numFmtId="0" fontId="0" fillId="0" borderId="0" xfId="2" applyNumberFormat="1" applyFont="1" applyFill="1"/>
    <xf numFmtId="0" fontId="0" fillId="0" borderId="0" xfId="0" applyNumberFormat="1" applyAlignment="1"/>
    <xf numFmtId="3" fontId="0" fillId="0" borderId="0" xfId="0" applyNumberFormat="1" applyAlignment="1"/>
    <xf numFmtId="1" fontId="4" fillId="2" borderId="1" xfId="3" applyNumberFormat="1"/>
    <xf numFmtId="0" fontId="4" fillId="2" borderId="1" xfId="3" applyAlignment="1"/>
    <xf numFmtId="0" fontId="3" fillId="0" borderId="0" xfId="2"/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4">
    <cellStyle name="Calculation" xfId="3" builtinId="22"/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tabSelected="1" topLeftCell="J52" workbookViewId="0">
      <selection activeCell="AC64" sqref="AC64"/>
    </sheetView>
  </sheetViews>
  <sheetFormatPr defaultColWidth="9" defaultRowHeight="15"/>
  <cols>
    <col min="1" max="1" width="11.7109375" bestFit="1" customWidth="1"/>
    <col min="2" max="2" width="8" bestFit="1" customWidth="1"/>
    <col min="3" max="3" width="18.85546875" bestFit="1" customWidth="1"/>
    <col min="4" max="4" width="35.5703125" bestFit="1" customWidth="1"/>
    <col min="5" max="5" width="22.42578125" bestFit="1" customWidth="1"/>
    <col min="6" max="6" width="31.42578125" bestFit="1" customWidth="1"/>
    <col min="7" max="7" width="23" bestFit="1" customWidth="1"/>
    <col min="8" max="8" width="10" style="2" bestFit="1" customWidth="1"/>
    <col min="9" max="9" width="15.5703125" style="20" bestFit="1" customWidth="1"/>
    <col min="10" max="10" width="8" style="23" bestFit="1" customWidth="1"/>
    <col min="11" max="11" width="17.42578125" style="8" bestFit="1" customWidth="1"/>
    <col min="12" max="12" width="17.7109375" style="15" bestFit="1" customWidth="1"/>
    <col min="13" max="13" width="3.7109375" style="24" customWidth="1"/>
    <col min="14" max="15" width="1.5703125" customWidth="1"/>
    <col min="16" max="16" width="2.140625" customWidth="1"/>
    <col min="17" max="17" width="2.42578125" customWidth="1"/>
    <col min="18" max="18" width="23.7109375" bestFit="1" customWidth="1"/>
    <col min="19" max="20" width="12.5703125" style="8" bestFit="1" customWidth="1"/>
    <col min="21" max="21" width="9" bestFit="1" customWidth="1"/>
    <col min="22" max="22" width="9" style="8"/>
    <col min="23" max="23" width="17.28515625" bestFit="1" customWidth="1"/>
    <col min="24" max="24" width="15.42578125" bestFit="1" customWidth="1"/>
    <col min="25" max="25" width="25" bestFit="1" customWidth="1"/>
  </cols>
  <sheetData>
    <row r="1" spans="1:31">
      <c r="A1" s="10" t="s">
        <v>39</v>
      </c>
      <c r="B1" s="10" t="s">
        <v>49</v>
      </c>
      <c r="C1" s="10" t="s">
        <v>174</v>
      </c>
      <c r="D1" s="10" t="s">
        <v>194</v>
      </c>
      <c r="E1" s="10" t="s">
        <v>196</v>
      </c>
      <c r="F1" s="10" t="s">
        <v>54</v>
      </c>
      <c r="G1" s="10" t="s">
        <v>139</v>
      </c>
      <c r="H1" s="9" t="s">
        <v>163</v>
      </c>
      <c r="I1" s="19" t="s">
        <v>61</v>
      </c>
      <c r="J1" s="22" t="s">
        <v>49</v>
      </c>
      <c r="K1" s="5" t="s">
        <v>129</v>
      </c>
      <c r="L1" s="14" t="s">
        <v>169</v>
      </c>
      <c r="M1" s="24" t="s">
        <v>72</v>
      </c>
      <c r="N1" s="3" t="s">
        <v>213</v>
      </c>
      <c r="O1" s="3" t="s">
        <v>151</v>
      </c>
      <c r="P1" s="3" t="s">
        <v>149</v>
      </c>
      <c r="R1" s="4" t="s">
        <v>214</v>
      </c>
      <c r="S1" s="13" t="s">
        <v>84</v>
      </c>
      <c r="T1" s="13" t="s">
        <v>170</v>
      </c>
      <c r="U1" s="4" t="s">
        <v>115</v>
      </c>
      <c r="W1" s="4" t="s">
        <v>155</v>
      </c>
      <c r="X1" t="s">
        <v>251</v>
      </c>
      <c r="Y1" t="s">
        <v>252</v>
      </c>
      <c r="AC1" t="s">
        <v>253</v>
      </c>
      <c r="AD1" t="s">
        <v>254</v>
      </c>
      <c r="AE1" t="s">
        <v>255</v>
      </c>
    </row>
    <row r="2" spans="1:31">
      <c r="A2" s="10">
        <v>1</v>
      </c>
      <c r="B2" s="11">
        <v>2</v>
      </c>
      <c r="C2" s="7" t="s">
        <v>4</v>
      </c>
      <c r="D2" s="12" t="s">
        <v>138</v>
      </c>
      <c r="E2" s="12" t="s">
        <v>4</v>
      </c>
      <c r="F2" s="12" t="s">
        <v>131</v>
      </c>
      <c r="G2" s="12" t="s">
        <v>4</v>
      </c>
      <c r="H2" s="1">
        <v>0.79500000000000004</v>
      </c>
      <c r="I2" s="19" t="str">
        <f>IF(X2="yep","mouser","dk")</f>
        <v>mouser</v>
      </c>
      <c r="J2" s="23">
        <v>11</v>
      </c>
      <c r="K2" s="8">
        <f t="shared" ref="K2:K53" si="0">J2*H2</f>
        <v>8.745000000000001</v>
      </c>
      <c r="L2" s="15">
        <v>0.66</v>
      </c>
      <c r="M2" s="24">
        <v>25</v>
      </c>
      <c r="N2" s="8">
        <f t="shared" ref="N2:N53" si="1">M2*L2</f>
        <v>16.5</v>
      </c>
      <c r="O2">
        <f t="shared" ref="O2:O53" si="2">J2/B2</f>
        <v>5.5</v>
      </c>
      <c r="P2">
        <f t="shared" ref="P2:P53" si="3">M2/B2</f>
        <v>12.5</v>
      </c>
      <c r="Q2" t="str">
        <f t="shared" ref="Q2:Q53" si="4">IF(N2&lt;K2,"buy more", "ok")</f>
        <v>ok</v>
      </c>
      <c r="R2" s="4" t="s">
        <v>32</v>
      </c>
      <c r="S2" s="16">
        <v>0.58499999999999996</v>
      </c>
      <c r="T2" s="16">
        <v>0.58499999999999996</v>
      </c>
      <c r="U2" s="18">
        <v>7686</v>
      </c>
      <c r="V2" s="8">
        <f>T2*M2</f>
        <v>14.625</v>
      </c>
      <c r="W2" s="4" t="s">
        <v>43</v>
      </c>
      <c r="X2" t="str">
        <f>IF(AND(U2&gt;=J2,S2&lt;H2),"yep","no way man")</f>
        <v>yep</v>
      </c>
      <c r="Y2" t="str">
        <f>IF(AND(U2&gt;=J2,T2&lt;L2),"yep","no way man")</f>
        <v>yep</v>
      </c>
      <c r="Z2" t="str">
        <f>IF(V2&lt;K2,"cheap","uncheap")</f>
        <v>uncheap</v>
      </c>
      <c r="AA2">
        <f>IF(I2="mouser",S2*J2,H2*J2)</f>
        <v>6.4349999999999996</v>
      </c>
      <c r="AB2" t="str">
        <f>I2</f>
        <v>mouser</v>
      </c>
      <c r="AC2">
        <f>IF(I2="dk",J2*H2,0)</f>
        <v>0</v>
      </c>
      <c r="AD2">
        <f>IF(I2="mouser",J2*S2,0)</f>
        <v>6.4349999999999996</v>
      </c>
      <c r="AE2">
        <f>IF(I2="alibaba, nia huang",J2*H2,0)</f>
        <v>0</v>
      </c>
    </row>
    <row r="3" spans="1:31">
      <c r="A3" s="10">
        <v>2</v>
      </c>
      <c r="B3" s="11">
        <v>4</v>
      </c>
      <c r="C3" s="12" t="s">
        <v>246</v>
      </c>
      <c r="D3" s="12" t="s">
        <v>180</v>
      </c>
      <c r="E3" s="12" t="s">
        <v>88</v>
      </c>
      <c r="F3" s="12" t="s">
        <v>144</v>
      </c>
      <c r="G3" s="12" t="s">
        <v>88</v>
      </c>
      <c r="H3" s="1">
        <v>1.6299999999999999E-2</v>
      </c>
      <c r="I3" s="19" t="str">
        <f t="shared" ref="I3:I41" si="5">IF(X3="yep","mouser","dk")</f>
        <v>mouser</v>
      </c>
      <c r="J3" s="23">
        <v>100</v>
      </c>
      <c r="K3" s="8">
        <f t="shared" si="0"/>
        <v>1.63</v>
      </c>
      <c r="L3" s="15">
        <v>0.1336</v>
      </c>
      <c r="M3" s="24">
        <v>250</v>
      </c>
      <c r="N3" s="8">
        <f t="shared" si="1"/>
        <v>33.4</v>
      </c>
      <c r="O3">
        <f t="shared" si="2"/>
        <v>25</v>
      </c>
      <c r="P3">
        <f t="shared" si="3"/>
        <v>62.5</v>
      </c>
      <c r="Q3" t="str">
        <f t="shared" si="4"/>
        <v>ok</v>
      </c>
      <c r="R3" s="4" t="s">
        <v>168</v>
      </c>
      <c r="S3" s="16">
        <v>1.2999999999999999E-2</v>
      </c>
      <c r="T3" s="16">
        <v>1.2999999999999999E-2</v>
      </c>
      <c r="U3" s="18">
        <v>160146</v>
      </c>
      <c r="V3" s="8">
        <f t="shared" ref="V3:V53" si="6">T3*M3</f>
        <v>3.25</v>
      </c>
      <c r="W3" s="4" t="s">
        <v>43</v>
      </c>
      <c r="X3" t="str">
        <f t="shared" ref="X3:X53" si="7">IF(AND(U3&gt;=J3,S3&lt;H3),"yep","no way man")</f>
        <v>yep</v>
      </c>
      <c r="Y3" t="str">
        <f t="shared" ref="Y3:Y53" si="8">IF(AND(U3&gt;=J3,T3&lt;L3),"yep","no way man")</f>
        <v>yep</v>
      </c>
      <c r="Z3" t="str">
        <f t="shared" ref="Z3:Z53" si="9">IF(V3&lt;K3,"cheap","uncheap")</f>
        <v>uncheap</v>
      </c>
      <c r="AA3">
        <f t="shared" ref="AA3:AA53" si="10">IF(I3="mouser",S3*J3,H3*J3)</f>
        <v>1.3</v>
      </c>
      <c r="AB3" t="str">
        <f t="shared" ref="AB3:AB53" si="11">I3</f>
        <v>mouser</v>
      </c>
      <c r="AC3">
        <f t="shared" ref="AC3:AC53" si="12">IF(I3="dk",J3*H3,0)</f>
        <v>0</v>
      </c>
      <c r="AD3">
        <f t="shared" ref="AD3:AD53" si="13">IF(I3="mouser",J3*S3,0)</f>
        <v>1.3</v>
      </c>
      <c r="AE3">
        <f t="shared" ref="AE3:AE53" si="14">IF(I3="alibaba, nia huang",J3*H3,0)</f>
        <v>0</v>
      </c>
    </row>
    <row r="4" spans="1:31">
      <c r="A4" s="10">
        <v>3</v>
      </c>
      <c r="B4" s="11">
        <v>16</v>
      </c>
      <c r="C4" s="12" t="s">
        <v>205</v>
      </c>
      <c r="D4" s="12" t="s">
        <v>141</v>
      </c>
      <c r="E4" s="12" t="s">
        <v>236</v>
      </c>
      <c r="F4" s="12" t="s">
        <v>144</v>
      </c>
      <c r="G4" s="12" t="s">
        <v>236</v>
      </c>
      <c r="H4" s="1">
        <v>1.21E-2</v>
      </c>
      <c r="I4" s="19" t="str">
        <f t="shared" si="5"/>
        <v>mouser</v>
      </c>
      <c r="J4" s="23">
        <v>250</v>
      </c>
      <c r="K4" s="8">
        <f t="shared" si="0"/>
        <v>3.0249999999999999</v>
      </c>
      <c r="L4" s="15">
        <v>9.92E-3</v>
      </c>
      <c r="M4" s="24">
        <v>250</v>
      </c>
      <c r="N4" s="8">
        <f t="shared" si="1"/>
        <v>2.48</v>
      </c>
      <c r="O4">
        <f t="shared" si="2"/>
        <v>15.625</v>
      </c>
      <c r="P4">
        <f t="shared" si="3"/>
        <v>15.625</v>
      </c>
      <c r="Q4" t="str">
        <f t="shared" si="4"/>
        <v>buy more</v>
      </c>
      <c r="R4" s="4" t="s">
        <v>34</v>
      </c>
      <c r="S4" s="16">
        <v>8.9999999999999993E-3</v>
      </c>
      <c r="T4" s="16">
        <v>8.9999999999999993E-3</v>
      </c>
      <c r="U4" s="18">
        <v>611716</v>
      </c>
      <c r="V4" s="8">
        <f>T4*M4</f>
        <v>2.25</v>
      </c>
      <c r="W4" s="4" t="s">
        <v>43</v>
      </c>
      <c r="X4" t="str">
        <f t="shared" si="7"/>
        <v>yep</v>
      </c>
      <c r="Y4" t="str">
        <f t="shared" si="8"/>
        <v>yep</v>
      </c>
      <c r="Z4" t="str">
        <f t="shared" si="9"/>
        <v>cheap</v>
      </c>
      <c r="AA4">
        <f t="shared" si="10"/>
        <v>2.25</v>
      </c>
      <c r="AB4" t="str">
        <f t="shared" si="11"/>
        <v>mouser</v>
      </c>
      <c r="AC4">
        <f t="shared" si="12"/>
        <v>0</v>
      </c>
      <c r="AD4">
        <f t="shared" si="13"/>
        <v>2.25</v>
      </c>
      <c r="AE4">
        <f t="shared" si="14"/>
        <v>0</v>
      </c>
    </row>
    <row r="5" spans="1:31">
      <c r="A5" s="10">
        <v>4</v>
      </c>
      <c r="B5" s="11">
        <v>6</v>
      </c>
      <c r="C5" s="7" t="s">
        <v>145</v>
      </c>
      <c r="D5" s="7" t="s">
        <v>224</v>
      </c>
      <c r="E5" s="12" t="s">
        <v>157</v>
      </c>
      <c r="F5" s="12" t="s">
        <v>144</v>
      </c>
      <c r="G5" s="12" t="s">
        <v>157</v>
      </c>
      <c r="H5" s="1">
        <v>0.24379999999999999</v>
      </c>
      <c r="I5" s="19" t="str">
        <f t="shared" si="5"/>
        <v>mouser</v>
      </c>
      <c r="J5" s="23">
        <v>100</v>
      </c>
      <c r="K5" s="8">
        <f t="shared" si="0"/>
        <v>24.38</v>
      </c>
      <c r="L5" s="15">
        <v>0.20252000000000001</v>
      </c>
      <c r="M5" s="24">
        <v>250</v>
      </c>
      <c r="N5" s="8">
        <f t="shared" si="1"/>
        <v>50.63</v>
      </c>
      <c r="O5">
        <f t="shared" si="2"/>
        <v>16.666666666666668</v>
      </c>
      <c r="P5">
        <f t="shared" si="3"/>
        <v>41.666666666666664</v>
      </c>
      <c r="Q5" t="str">
        <f t="shared" si="4"/>
        <v>ok</v>
      </c>
      <c r="R5" s="4" t="s">
        <v>195</v>
      </c>
      <c r="S5" s="16">
        <v>0.184</v>
      </c>
      <c r="T5" s="16">
        <v>0.184</v>
      </c>
      <c r="U5" s="18">
        <v>21517</v>
      </c>
      <c r="V5" s="8">
        <f t="shared" si="6"/>
        <v>46</v>
      </c>
      <c r="W5" s="4" t="s">
        <v>43</v>
      </c>
      <c r="X5" t="str">
        <f t="shared" si="7"/>
        <v>yep</v>
      </c>
      <c r="Y5" t="str">
        <f t="shared" si="8"/>
        <v>yep</v>
      </c>
      <c r="Z5" t="str">
        <f t="shared" si="9"/>
        <v>uncheap</v>
      </c>
      <c r="AA5">
        <f t="shared" si="10"/>
        <v>18.399999999999999</v>
      </c>
      <c r="AB5" t="str">
        <f t="shared" si="11"/>
        <v>mouser</v>
      </c>
      <c r="AC5">
        <f t="shared" si="12"/>
        <v>0</v>
      </c>
      <c r="AD5">
        <f t="shared" si="13"/>
        <v>18.399999999999999</v>
      </c>
      <c r="AE5">
        <f t="shared" si="14"/>
        <v>0</v>
      </c>
    </row>
    <row r="6" spans="1:31">
      <c r="A6" s="10">
        <v>5</v>
      </c>
      <c r="B6" s="11">
        <v>1</v>
      </c>
      <c r="C6" s="12" t="s">
        <v>53</v>
      </c>
      <c r="D6" s="12" t="s">
        <v>232</v>
      </c>
      <c r="E6" s="12" t="s">
        <v>110</v>
      </c>
      <c r="F6" s="12" t="s">
        <v>144</v>
      </c>
      <c r="G6" s="12" t="s">
        <v>110</v>
      </c>
      <c r="H6" s="1">
        <v>2.5999999999999999E-3</v>
      </c>
      <c r="I6" s="19" t="str">
        <f t="shared" si="5"/>
        <v>dk</v>
      </c>
      <c r="J6">
        <v>11</v>
      </c>
      <c r="K6" s="8">
        <f t="shared" si="0"/>
        <v>2.86E-2</v>
      </c>
      <c r="L6" s="15">
        <v>1.21E-2</v>
      </c>
      <c r="M6">
        <v>100</v>
      </c>
      <c r="N6" s="8">
        <f t="shared" si="1"/>
        <v>1.21</v>
      </c>
      <c r="O6">
        <f t="shared" si="2"/>
        <v>11</v>
      </c>
      <c r="P6">
        <f t="shared" si="3"/>
        <v>100</v>
      </c>
      <c r="Q6" t="str">
        <f t="shared" si="4"/>
        <v>ok</v>
      </c>
      <c r="R6" s="4" t="s">
        <v>89</v>
      </c>
      <c r="S6" s="16">
        <v>2.5999999999999999E-2</v>
      </c>
      <c r="T6" s="16">
        <v>8.9999999999999993E-3</v>
      </c>
      <c r="U6" s="18">
        <v>36789</v>
      </c>
      <c r="V6" s="8">
        <f t="shared" si="6"/>
        <v>0.89999999999999991</v>
      </c>
      <c r="W6" s="4" t="s">
        <v>43</v>
      </c>
      <c r="X6" t="str">
        <f t="shared" si="7"/>
        <v>no way man</v>
      </c>
      <c r="Y6" t="str">
        <f t="shared" si="8"/>
        <v>yep</v>
      </c>
      <c r="Z6" t="str">
        <f t="shared" si="9"/>
        <v>uncheap</v>
      </c>
      <c r="AA6">
        <f t="shared" si="10"/>
        <v>2.86E-2</v>
      </c>
      <c r="AB6" t="str">
        <f t="shared" si="11"/>
        <v>dk</v>
      </c>
      <c r="AC6">
        <f t="shared" si="12"/>
        <v>2.86E-2</v>
      </c>
      <c r="AD6">
        <f t="shared" si="13"/>
        <v>0</v>
      </c>
      <c r="AE6">
        <f t="shared" si="14"/>
        <v>0</v>
      </c>
    </row>
    <row r="7" spans="1:31">
      <c r="A7" s="10">
        <v>6</v>
      </c>
      <c r="B7" s="11">
        <v>1</v>
      </c>
      <c r="C7" s="12" t="s">
        <v>11</v>
      </c>
      <c r="D7" s="12" t="s">
        <v>208</v>
      </c>
      <c r="E7" s="12" t="s">
        <v>31</v>
      </c>
      <c r="F7" s="12" t="s">
        <v>144</v>
      </c>
      <c r="G7" s="12" t="s">
        <v>31</v>
      </c>
      <c r="H7" s="1">
        <v>2.5999999999999999E-2</v>
      </c>
      <c r="I7" s="19" t="str">
        <f t="shared" si="5"/>
        <v>dk</v>
      </c>
      <c r="J7">
        <v>11</v>
      </c>
      <c r="K7" s="8">
        <f t="shared" si="0"/>
        <v>0.28599999999999998</v>
      </c>
      <c r="L7" s="15">
        <v>1.21E-2</v>
      </c>
      <c r="M7">
        <v>100</v>
      </c>
      <c r="N7" s="8">
        <f t="shared" si="1"/>
        <v>1.21</v>
      </c>
      <c r="O7">
        <f t="shared" si="2"/>
        <v>11</v>
      </c>
      <c r="P7">
        <f t="shared" si="3"/>
        <v>100</v>
      </c>
      <c r="Q7" t="str">
        <f t="shared" si="4"/>
        <v>ok</v>
      </c>
      <c r="R7" s="4" t="s">
        <v>233</v>
      </c>
      <c r="S7" s="16">
        <v>2.5999999999999999E-2</v>
      </c>
      <c r="T7" s="16">
        <v>8.9999999999999993E-3</v>
      </c>
      <c r="U7" s="18">
        <v>56156</v>
      </c>
      <c r="V7" s="8">
        <f t="shared" si="6"/>
        <v>0.89999999999999991</v>
      </c>
      <c r="W7" s="4" t="s">
        <v>43</v>
      </c>
      <c r="X7" t="str">
        <f t="shared" si="7"/>
        <v>no way man</v>
      </c>
      <c r="Y7" t="str">
        <f t="shared" si="8"/>
        <v>yep</v>
      </c>
      <c r="Z7" t="str">
        <f t="shared" si="9"/>
        <v>uncheap</v>
      </c>
      <c r="AA7">
        <f t="shared" si="10"/>
        <v>0.28599999999999998</v>
      </c>
      <c r="AB7" t="str">
        <f t="shared" si="11"/>
        <v>dk</v>
      </c>
      <c r="AC7">
        <f t="shared" si="12"/>
        <v>0.28599999999999998</v>
      </c>
      <c r="AD7">
        <f t="shared" si="13"/>
        <v>0</v>
      </c>
      <c r="AE7">
        <f t="shared" si="14"/>
        <v>0</v>
      </c>
    </row>
    <row r="8" spans="1:31">
      <c r="A8" s="10">
        <v>7</v>
      </c>
      <c r="B8" s="11">
        <v>1</v>
      </c>
      <c r="C8" s="12" t="s">
        <v>12</v>
      </c>
      <c r="D8" s="12" t="s">
        <v>82</v>
      </c>
      <c r="E8" s="12" t="s">
        <v>203</v>
      </c>
      <c r="F8" s="12" t="s">
        <v>144</v>
      </c>
      <c r="G8" s="12" t="s">
        <v>203</v>
      </c>
      <c r="H8" s="1">
        <v>2.4E-2</v>
      </c>
      <c r="I8" s="19" t="str">
        <f t="shared" si="5"/>
        <v>dk</v>
      </c>
      <c r="J8">
        <v>11</v>
      </c>
      <c r="K8" s="8">
        <f t="shared" si="0"/>
        <v>0.26400000000000001</v>
      </c>
      <c r="L8" s="15">
        <v>1.0999999999999999E-2</v>
      </c>
      <c r="M8">
        <v>100</v>
      </c>
      <c r="N8" s="8">
        <f t="shared" si="1"/>
        <v>1.0999999999999999</v>
      </c>
      <c r="O8">
        <f t="shared" si="2"/>
        <v>11</v>
      </c>
      <c r="P8">
        <f t="shared" si="3"/>
        <v>100</v>
      </c>
      <c r="Q8" t="str">
        <f t="shared" si="4"/>
        <v>ok</v>
      </c>
      <c r="R8" s="4" t="s">
        <v>8</v>
      </c>
      <c r="S8" s="16">
        <v>2.4E-2</v>
      </c>
      <c r="T8" s="16">
        <v>8.0000000000000002E-3</v>
      </c>
      <c r="U8" s="18">
        <v>34051</v>
      </c>
      <c r="V8" s="8">
        <f t="shared" si="6"/>
        <v>0.8</v>
      </c>
      <c r="W8" s="4" t="s">
        <v>43</v>
      </c>
      <c r="X8" t="str">
        <f t="shared" si="7"/>
        <v>no way man</v>
      </c>
      <c r="Y8" t="str">
        <f t="shared" si="8"/>
        <v>yep</v>
      </c>
      <c r="Z8" t="str">
        <f t="shared" si="9"/>
        <v>uncheap</v>
      </c>
      <c r="AA8">
        <f t="shared" si="10"/>
        <v>0.26400000000000001</v>
      </c>
      <c r="AB8" t="str">
        <f t="shared" si="11"/>
        <v>dk</v>
      </c>
      <c r="AC8">
        <f t="shared" si="12"/>
        <v>0.26400000000000001</v>
      </c>
      <c r="AD8">
        <f t="shared" si="13"/>
        <v>0</v>
      </c>
      <c r="AE8">
        <f t="shared" si="14"/>
        <v>0</v>
      </c>
    </row>
    <row r="9" spans="1:31">
      <c r="A9" s="10">
        <v>8</v>
      </c>
      <c r="B9" s="11">
        <v>1</v>
      </c>
      <c r="C9" s="12" t="s">
        <v>190</v>
      </c>
      <c r="D9" s="12" t="s">
        <v>228</v>
      </c>
      <c r="E9" s="12" t="s">
        <v>146</v>
      </c>
      <c r="F9" s="12" t="s">
        <v>144</v>
      </c>
      <c r="G9" s="12" t="s">
        <v>146</v>
      </c>
      <c r="H9" s="1">
        <v>0.06</v>
      </c>
      <c r="I9" s="19" t="str">
        <f t="shared" si="5"/>
        <v>dk</v>
      </c>
      <c r="J9">
        <v>11</v>
      </c>
      <c r="K9" s="8">
        <f t="shared" si="0"/>
        <v>0.65999999999999992</v>
      </c>
      <c r="L9" s="15">
        <v>2.75E-2</v>
      </c>
      <c r="M9">
        <v>100</v>
      </c>
      <c r="N9" s="8">
        <f t="shared" si="1"/>
        <v>2.75</v>
      </c>
      <c r="O9">
        <f t="shared" si="2"/>
        <v>11</v>
      </c>
      <c r="P9">
        <f t="shared" si="3"/>
        <v>100</v>
      </c>
      <c r="Q9" t="str">
        <f t="shared" si="4"/>
        <v>ok</v>
      </c>
      <c r="R9" s="4" t="s">
        <v>85</v>
      </c>
      <c r="S9" s="16">
        <v>6.0999999999999999E-2</v>
      </c>
      <c r="T9" s="16">
        <v>0.02</v>
      </c>
      <c r="U9" s="18">
        <v>16426</v>
      </c>
      <c r="V9" s="8">
        <f t="shared" si="6"/>
        <v>2</v>
      </c>
      <c r="W9" s="4" t="s">
        <v>43</v>
      </c>
      <c r="X9" t="str">
        <f t="shared" si="7"/>
        <v>no way man</v>
      </c>
      <c r="Y9" t="str">
        <f t="shared" si="8"/>
        <v>yep</v>
      </c>
      <c r="Z9" t="str">
        <f t="shared" si="9"/>
        <v>uncheap</v>
      </c>
      <c r="AA9">
        <f t="shared" si="10"/>
        <v>0.65999999999999992</v>
      </c>
      <c r="AB9" t="str">
        <f t="shared" si="11"/>
        <v>dk</v>
      </c>
      <c r="AC9">
        <f t="shared" si="12"/>
        <v>0.65999999999999992</v>
      </c>
      <c r="AD9">
        <f t="shared" si="13"/>
        <v>0</v>
      </c>
      <c r="AE9">
        <f t="shared" si="14"/>
        <v>0</v>
      </c>
    </row>
    <row r="10" spans="1:31">
      <c r="A10" s="10">
        <v>9</v>
      </c>
      <c r="B10" s="11">
        <v>2</v>
      </c>
      <c r="C10" s="12" t="s">
        <v>19</v>
      </c>
      <c r="D10" s="12" t="s">
        <v>20</v>
      </c>
      <c r="E10" s="12" t="s">
        <v>120</v>
      </c>
      <c r="F10" s="12" t="s">
        <v>144</v>
      </c>
      <c r="G10" s="12" t="s">
        <v>120</v>
      </c>
      <c r="H10" s="1">
        <v>2.4E-2</v>
      </c>
      <c r="I10" s="19" t="str">
        <f t="shared" si="5"/>
        <v>dk</v>
      </c>
      <c r="J10">
        <v>22</v>
      </c>
      <c r="K10" s="8">
        <f t="shared" si="0"/>
        <v>0.52800000000000002</v>
      </c>
      <c r="L10" s="15">
        <v>1.0999999999999999E-2</v>
      </c>
      <c r="M10">
        <v>100</v>
      </c>
      <c r="N10" s="8">
        <f t="shared" si="1"/>
        <v>1.0999999999999999</v>
      </c>
      <c r="O10">
        <f t="shared" si="2"/>
        <v>11</v>
      </c>
      <c r="P10">
        <f t="shared" si="3"/>
        <v>50</v>
      </c>
      <c r="Q10" t="str">
        <f t="shared" si="4"/>
        <v>ok</v>
      </c>
      <c r="R10" s="4" t="s">
        <v>105</v>
      </c>
      <c r="S10" s="16">
        <v>2.4E-2</v>
      </c>
      <c r="T10" s="16">
        <v>8.0000000000000002E-3</v>
      </c>
      <c r="U10" s="18">
        <v>53787</v>
      </c>
      <c r="V10" s="8">
        <f t="shared" si="6"/>
        <v>0.8</v>
      </c>
      <c r="W10" s="4" t="s">
        <v>43</v>
      </c>
      <c r="X10" t="str">
        <f t="shared" si="7"/>
        <v>no way man</v>
      </c>
      <c r="Y10" t="str">
        <f t="shared" si="8"/>
        <v>yep</v>
      </c>
      <c r="Z10" t="str">
        <f t="shared" si="9"/>
        <v>uncheap</v>
      </c>
      <c r="AA10">
        <f t="shared" si="10"/>
        <v>0.52800000000000002</v>
      </c>
      <c r="AB10" t="str">
        <f t="shared" si="11"/>
        <v>dk</v>
      </c>
      <c r="AC10">
        <f t="shared" si="12"/>
        <v>0.52800000000000002</v>
      </c>
      <c r="AD10">
        <f t="shared" si="13"/>
        <v>0</v>
      </c>
      <c r="AE10">
        <f t="shared" si="14"/>
        <v>0</v>
      </c>
    </row>
    <row r="11" spans="1:31">
      <c r="A11" s="10">
        <v>10</v>
      </c>
      <c r="B11" s="11">
        <v>1</v>
      </c>
      <c r="C11" s="12" t="s">
        <v>10</v>
      </c>
      <c r="D11" s="12" t="s">
        <v>23</v>
      </c>
      <c r="E11" s="12" t="s">
        <v>87</v>
      </c>
      <c r="F11" s="12" t="s">
        <v>144</v>
      </c>
      <c r="G11" s="12" t="s">
        <v>87</v>
      </c>
      <c r="H11" s="1">
        <v>7.1999999999999995E-2</v>
      </c>
      <c r="I11" s="19" t="str">
        <f t="shared" si="5"/>
        <v>dk</v>
      </c>
      <c r="J11">
        <v>11</v>
      </c>
      <c r="K11" s="8">
        <f t="shared" si="0"/>
        <v>0.79199999999999993</v>
      </c>
      <c r="L11" s="15">
        <v>3.3000000000000002E-2</v>
      </c>
      <c r="M11">
        <v>100</v>
      </c>
      <c r="N11" s="8">
        <f t="shared" si="1"/>
        <v>3.3000000000000003</v>
      </c>
      <c r="O11">
        <f t="shared" si="2"/>
        <v>11</v>
      </c>
      <c r="P11">
        <f t="shared" si="3"/>
        <v>100</v>
      </c>
      <c r="Q11" t="str">
        <f t="shared" si="4"/>
        <v>ok</v>
      </c>
      <c r="R11" s="4" t="s">
        <v>230</v>
      </c>
      <c r="S11" s="16">
        <v>7.2999999999999995E-2</v>
      </c>
      <c r="T11" s="16">
        <v>2.4E-2</v>
      </c>
      <c r="U11" s="18">
        <v>1572</v>
      </c>
      <c r="V11" s="8">
        <f t="shared" si="6"/>
        <v>2.4</v>
      </c>
      <c r="W11" s="4" t="s">
        <v>43</v>
      </c>
      <c r="X11" t="str">
        <f t="shared" si="7"/>
        <v>no way man</v>
      </c>
      <c r="Y11" t="str">
        <f t="shared" si="8"/>
        <v>yep</v>
      </c>
      <c r="Z11" t="str">
        <f t="shared" si="9"/>
        <v>uncheap</v>
      </c>
      <c r="AA11">
        <f t="shared" si="10"/>
        <v>0.79199999999999993</v>
      </c>
      <c r="AB11" t="str">
        <f t="shared" si="11"/>
        <v>dk</v>
      </c>
      <c r="AC11">
        <f t="shared" si="12"/>
        <v>0.79199999999999993</v>
      </c>
      <c r="AD11">
        <f t="shared" si="13"/>
        <v>0</v>
      </c>
      <c r="AE11">
        <f t="shared" si="14"/>
        <v>0</v>
      </c>
    </row>
    <row r="12" spans="1:31">
      <c r="A12" s="10">
        <v>11</v>
      </c>
      <c r="B12" s="11">
        <v>3</v>
      </c>
      <c r="C12" s="12" t="s">
        <v>145</v>
      </c>
      <c r="D12" s="12" t="s">
        <v>118</v>
      </c>
      <c r="E12" s="12" t="s">
        <v>71</v>
      </c>
      <c r="F12" s="12" t="s">
        <v>76</v>
      </c>
      <c r="G12" s="12" t="s">
        <v>71</v>
      </c>
      <c r="H12" s="1">
        <v>9.1999999999999998E-2</v>
      </c>
      <c r="I12" s="19" t="str">
        <f t="shared" si="5"/>
        <v>dk</v>
      </c>
      <c r="J12">
        <v>33</v>
      </c>
      <c r="K12" s="8">
        <f t="shared" si="0"/>
        <v>3.036</v>
      </c>
      <c r="L12" s="15">
        <v>7.6999999999999999E-2</v>
      </c>
      <c r="M12">
        <v>50</v>
      </c>
      <c r="N12" s="8">
        <f t="shared" si="1"/>
        <v>3.85</v>
      </c>
      <c r="O12">
        <f t="shared" si="2"/>
        <v>11</v>
      </c>
      <c r="P12">
        <f t="shared" si="3"/>
        <v>16.666666666666668</v>
      </c>
      <c r="Q12" t="str">
        <f t="shared" si="4"/>
        <v>ok</v>
      </c>
      <c r="R12" s="4" t="s">
        <v>199</v>
      </c>
      <c r="S12" s="16">
        <v>7.9000000000000001E-2</v>
      </c>
      <c r="T12" s="16">
        <v>7.9000000000000001E-2</v>
      </c>
      <c r="U12" s="18">
        <v>0</v>
      </c>
      <c r="V12" s="8">
        <f t="shared" si="6"/>
        <v>3.95</v>
      </c>
      <c r="W12" s="4" t="s">
        <v>43</v>
      </c>
      <c r="X12" t="str">
        <f t="shared" si="7"/>
        <v>no way man</v>
      </c>
      <c r="Y12" t="str">
        <f t="shared" si="8"/>
        <v>no way man</v>
      </c>
      <c r="Z12" t="str">
        <f t="shared" si="9"/>
        <v>uncheap</v>
      </c>
      <c r="AA12">
        <f t="shared" si="10"/>
        <v>3.036</v>
      </c>
      <c r="AB12" t="str">
        <f t="shared" si="11"/>
        <v>dk</v>
      </c>
      <c r="AC12">
        <f t="shared" si="12"/>
        <v>3.036</v>
      </c>
      <c r="AD12">
        <f t="shared" si="13"/>
        <v>0</v>
      </c>
      <c r="AE12">
        <f t="shared" si="14"/>
        <v>0</v>
      </c>
    </row>
    <row r="13" spans="1:31">
      <c r="A13" s="10">
        <v>12</v>
      </c>
      <c r="B13" s="11">
        <v>1</v>
      </c>
      <c r="C13" s="12" t="s">
        <v>111</v>
      </c>
      <c r="D13" s="12" t="s">
        <v>1</v>
      </c>
      <c r="E13" s="12" t="s">
        <v>242</v>
      </c>
      <c r="F13" s="12" t="s">
        <v>76</v>
      </c>
      <c r="G13" s="12" t="s">
        <v>242</v>
      </c>
      <c r="H13" s="1">
        <v>2.8000000000000001E-2</v>
      </c>
      <c r="I13" s="19" t="str">
        <f t="shared" si="5"/>
        <v>mouser</v>
      </c>
      <c r="J13" s="23">
        <v>11</v>
      </c>
      <c r="K13" s="8">
        <f t="shared" si="0"/>
        <v>0.308</v>
      </c>
      <c r="L13" s="15">
        <v>1.4999999999999999E-2</v>
      </c>
      <c r="M13" s="24">
        <v>50</v>
      </c>
      <c r="N13" s="8">
        <f t="shared" si="1"/>
        <v>0.75</v>
      </c>
      <c r="O13">
        <f t="shared" si="2"/>
        <v>11</v>
      </c>
      <c r="P13">
        <f t="shared" si="3"/>
        <v>50</v>
      </c>
      <c r="Q13" t="str">
        <f t="shared" si="4"/>
        <v>ok</v>
      </c>
      <c r="R13" s="4" t="s">
        <v>15</v>
      </c>
      <c r="S13" s="16">
        <v>1.4999999999999999E-2</v>
      </c>
      <c r="T13" s="16">
        <v>1.4999999999999999E-2</v>
      </c>
      <c r="U13" s="18">
        <v>52290</v>
      </c>
      <c r="V13" s="8">
        <f t="shared" si="6"/>
        <v>0.75</v>
      </c>
      <c r="W13" s="4" t="s">
        <v>43</v>
      </c>
      <c r="X13" t="str">
        <f t="shared" si="7"/>
        <v>yep</v>
      </c>
      <c r="Y13" t="str">
        <f t="shared" si="8"/>
        <v>no way man</v>
      </c>
      <c r="Z13" t="str">
        <f t="shared" si="9"/>
        <v>uncheap</v>
      </c>
      <c r="AA13">
        <f t="shared" si="10"/>
        <v>0.16499999999999998</v>
      </c>
      <c r="AB13" t="str">
        <f t="shared" si="11"/>
        <v>mouser</v>
      </c>
      <c r="AC13">
        <f t="shared" si="12"/>
        <v>0</v>
      </c>
      <c r="AD13">
        <f t="shared" si="13"/>
        <v>0.16499999999999998</v>
      </c>
      <c r="AE13">
        <f t="shared" si="14"/>
        <v>0</v>
      </c>
    </row>
    <row r="14" spans="1:31">
      <c r="A14" s="10">
        <v>13</v>
      </c>
      <c r="B14" s="11">
        <v>2</v>
      </c>
      <c r="C14" s="12" t="s">
        <v>94</v>
      </c>
      <c r="D14" s="12" t="s">
        <v>124</v>
      </c>
      <c r="E14" s="12" t="s">
        <v>28</v>
      </c>
      <c r="F14" s="12" t="s">
        <v>144</v>
      </c>
      <c r="G14" s="12" t="s">
        <v>28</v>
      </c>
      <c r="H14" s="1">
        <v>2.4E-2</v>
      </c>
      <c r="I14" s="19" t="str">
        <f t="shared" si="5"/>
        <v>dk</v>
      </c>
      <c r="J14">
        <v>22</v>
      </c>
      <c r="K14" s="8">
        <f t="shared" si="0"/>
        <v>0.52800000000000002</v>
      </c>
      <c r="L14" s="15">
        <v>1.0999999999999999E-2</v>
      </c>
      <c r="M14">
        <v>100</v>
      </c>
      <c r="N14" s="8">
        <f t="shared" si="1"/>
        <v>1.0999999999999999</v>
      </c>
      <c r="O14">
        <f t="shared" si="2"/>
        <v>11</v>
      </c>
      <c r="P14">
        <f t="shared" si="3"/>
        <v>50</v>
      </c>
      <c r="Q14" t="str">
        <f t="shared" si="4"/>
        <v>ok</v>
      </c>
      <c r="R14" s="4" t="s">
        <v>178</v>
      </c>
      <c r="S14" s="16">
        <v>2.4E-2</v>
      </c>
      <c r="T14" s="16">
        <v>8.0000000000000002E-3</v>
      </c>
      <c r="U14" s="18">
        <v>54486</v>
      </c>
      <c r="V14" s="8">
        <f t="shared" si="6"/>
        <v>0.8</v>
      </c>
      <c r="W14" s="4" t="s">
        <v>43</v>
      </c>
      <c r="X14" t="str">
        <f t="shared" si="7"/>
        <v>no way man</v>
      </c>
      <c r="Y14" t="str">
        <f t="shared" si="8"/>
        <v>yep</v>
      </c>
      <c r="Z14" t="str">
        <f t="shared" si="9"/>
        <v>uncheap</v>
      </c>
      <c r="AA14">
        <f t="shared" si="10"/>
        <v>0.52800000000000002</v>
      </c>
      <c r="AB14" t="str">
        <f t="shared" si="11"/>
        <v>dk</v>
      </c>
      <c r="AC14">
        <f t="shared" si="12"/>
        <v>0.52800000000000002</v>
      </c>
      <c r="AD14">
        <f t="shared" si="13"/>
        <v>0</v>
      </c>
      <c r="AE14">
        <f t="shared" si="14"/>
        <v>0</v>
      </c>
    </row>
    <row r="15" spans="1:31">
      <c r="A15" s="10">
        <v>14</v>
      </c>
      <c r="B15" s="11">
        <v>1</v>
      </c>
      <c r="C15" s="12" t="s">
        <v>126</v>
      </c>
      <c r="D15" s="12" t="s">
        <v>227</v>
      </c>
      <c r="E15" s="12" t="s">
        <v>177</v>
      </c>
      <c r="F15" s="12" t="s">
        <v>188</v>
      </c>
      <c r="G15" s="12" t="s">
        <v>126</v>
      </c>
      <c r="H15" s="9">
        <v>0.31</v>
      </c>
      <c r="I15" s="19" t="str">
        <f t="shared" si="5"/>
        <v>mouser</v>
      </c>
      <c r="J15" s="23">
        <v>11</v>
      </c>
      <c r="K15" s="8">
        <f t="shared" si="0"/>
        <v>3.41</v>
      </c>
      <c r="L15" s="15">
        <v>0.21149999999999999</v>
      </c>
      <c r="M15" s="24">
        <v>100</v>
      </c>
      <c r="N15" s="8">
        <f t="shared" si="1"/>
        <v>21.15</v>
      </c>
      <c r="O15">
        <f t="shared" si="2"/>
        <v>11</v>
      </c>
      <c r="P15">
        <f t="shared" si="3"/>
        <v>100</v>
      </c>
      <c r="Q15" t="str">
        <f t="shared" si="4"/>
        <v>ok</v>
      </c>
      <c r="R15" s="4" t="s">
        <v>60</v>
      </c>
      <c r="S15" s="16">
        <v>0.27600000000000002</v>
      </c>
      <c r="T15" s="16">
        <v>0.17100000000000001</v>
      </c>
      <c r="U15" s="18">
        <v>8913</v>
      </c>
      <c r="V15" s="8">
        <f t="shared" si="6"/>
        <v>17.100000000000001</v>
      </c>
      <c r="W15" s="4" t="s">
        <v>43</v>
      </c>
      <c r="X15" t="str">
        <f t="shared" si="7"/>
        <v>yep</v>
      </c>
      <c r="Y15" t="str">
        <f t="shared" si="8"/>
        <v>yep</v>
      </c>
      <c r="Z15" t="str">
        <f t="shared" si="9"/>
        <v>uncheap</v>
      </c>
      <c r="AA15">
        <f t="shared" si="10"/>
        <v>3.0360000000000005</v>
      </c>
      <c r="AB15" t="str">
        <f t="shared" si="11"/>
        <v>mouser</v>
      </c>
      <c r="AC15">
        <f t="shared" si="12"/>
        <v>0</v>
      </c>
      <c r="AD15">
        <f t="shared" si="13"/>
        <v>3.0360000000000005</v>
      </c>
      <c r="AE15">
        <f t="shared" si="14"/>
        <v>0</v>
      </c>
    </row>
    <row r="16" spans="1:31">
      <c r="A16" s="10">
        <v>15</v>
      </c>
      <c r="B16" s="11">
        <v>4</v>
      </c>
      <c r="C16" s="12" t="s">
        <v>216</v>
      </c>
      <c r="D16" s="7" t="s">
        <v>123</v>
      </c>
      <c r="E16" s="7" t="s">
        <v>14</v>
      </c>
      <c r="F16" s="12" t="s">
        <v>3</v>
      </c>
      <c r="G16" s="12" t="s">
        <v>140</v>
      </c>
      <c r="H16" s="1">
        <v>0.26200000000000001</v>
      </c>
      <c r="I16" s="19" t="str">
        <f t="shared" si="5"/>
        <v>dk</v>
      </c>
      <c r="J16">
        <v>44</v>
      </c>
      <c r="K16" s="8">
        <f t="shared" si="0"/>
        <v>11.528</v>
      </c>
      <c r="L16" s="15">
        <v>0.20830000000000001</v>
      </c>
      <c r="M16">
        <v>100</v>
      </c>
      <c r="N16" s="8">
        <f t="shared" si="1"/>
        <v>20.830000000000002</v>
      </c>
      <c r="O16">
        <f t="shared" si="2"/>
        <v>11</v>
      </c>
      <c r="P16">
        <f t="shared" si="3"/>
        <v>25</v>
      </c>
      <c r="Q16" t="str">
        <f t="shared" si="4"/>
        <v>ok</v>
      </c>
      <c r="R16" s="4" t="s">
        <v>222</v>
      </c>
      <c r="S16" s="16">
        <v>0.26200000000000001</v>
      </c>
      <c r="T16" s="16">
        <v>0.23300000000000001</v>
      </c>
      <c r="U16" s="18">
        <v>6113</v>
      </c>
      <c r="V16" s="8">
        <f t="shared" si="6"/>
        <v>23.3</v>
      </c>
      <c r="W16" s="4" t="s">
        <v>43</v>
      </c>
      <c r="X16" t="str">
        <f t="shared" si="7"/>
        <v>no way man</v>
      </c>
      <c r="Y16" t="str">
        <f t="shared" si="8"/>
        <v>no way man</v>
      </c>
      <c r="Z16" t="str">
        <f t="shared" si="9"/>
        <v>uncheap</v>
      </c>
      <c r="AA16">
        <f t="shared" si="10"/>
        <v>11.528</v>
      </c>
      <c r="AB16" t="str">
        <f t="shared" si="11"/>
        <v>dk</v>
      </c>
      <c r="AC16">
        <f t="shared" si="12"/>
        <v>11.528</v>
      </c>
      <c r="AD16">
        <f t="shared" si="13"/>
        <v>0</v>
      </c>
      <c r="AE16">
        <f t="shared" si="14"/>
        <v>0</v>
      </c>
    </row>
    <row r="17" spans="1:31">
      <c r="A17" s="10">
        <v>16</v>
      </c>
      <c r="B17" s="11">
        <v>12</v>
      </c>
      <c r="C17" s="12" t="s">
        <v>41</v>
      </c>
      <c r="D17" s="12" t="s">
        <v>2</v>
      </c>
      <c r="E17" s="12" t="s">
        <v>244</v>
      </c>
      <c r="F17" s="12" t="s">
        <v>7</v>
      </c>
      <c r="G17" s="7" t="s">
        <v>244</v>
      </c>
      <c r="H17" s="1">
        <v>0.2</v>
      </c>
      <c r="I17" s="19" t="s">
        <v>191</v>
      </c>
      <c r="J17">
        <v>250</v>
      </c>
      <c r="K17" s="8">
        <f t="shared" si="0"/>
        <v>50</v>
      </c>
      <c r="L17" s="15">
        <v>0.21815999999999999</v>
      </c>
      <c r="M17">
        <v>250</v>
      </c>
      <c r="N17" s="8">
        <f t="shared" si="1"/>
        <v>54.54</v>
      </c>
      <c r="O17">
        <f t="shared" si="2"/>
        <v>20.833333333333332</v>
      </c>
      <c r="P17">
        <f t="shared" si="3"/>
        <v>20.833333333333332</v>
      </c>
      <c r="Q17" t="str">
        <f t="shared" si="4"/>
        <v>ok</v>
      </c>
      <c r="R17" s="4" t="s">
        <v>16</v>
      </c>
      <c r="S17" s="16">
        <v>0.25700000000000001</v>
      </c>
      <c r="T17" s="16">
        <v>0.25700000000000001</v>
      </c>
      <c r="U17" s="18">
        <v>0</v>
      </c>
      <c r="V17" s="8">
        <f t="shared" si="6"/>
        <v>64.25</v>
      </c>
      <c r="W17" s="4" t="s">
        <v>43</v>
      </c>
      <c r="X17" t="str">
        <f t="shared" si="7"/>
        <v>no way man</v>
      </c>
      <c r="Y17" t="str">
        <f t="shared" si="8"/>
        <v>no way man</v>
      </c>
      <c r="Z17" t="str">
        <f t="shared" si="9"/>
        <v>uncheap</v>
      </c>
      <c r="AA17">
        <f t="shared" si="10"/>
        <v>50</v>
      </c>
      <c r="AB17" t="str">
        <f t="shared" si="11"/>
        <v>alibaba, nia huang</v>
      </c>
      <c r="AC17">
        <f t="shared" si="12"/>
        <v>0</v>
      </c>
      <c r="AD17">
        <f t="shared" si="13"/>
        <v>0</v>
      </c>
      <c r="AE17">
        <f t="shared" si="14"/>
        <v>50</v>
      </c>
    </row>
    <row r="18" spans="1:31">
      <c r="A18" s="10">
        <v>17</v>
      </c>
      <c r="B18" s="11">
        <v>1</v>
      </c>
      <c r="C18" s="12" t="s">
        <v>176</v>
      </c>
      <c r="D18" s="12" t="s">
        <v>73</v>
      </c>
      <c r="E18" s="12" t="s">
        <v>152</v>
      </c>
      <c r="F18" s="12" t="s">
        <v>217</v>
      </c>
      <c r="G18" s="7" t="s">
        <v>176</v>
      </c>
      <c r="H18" s="9">
        <v>8.3000000000000004E-2</v>
      </c>
      <c r="I18" s="19" t="str">
        <f t="shared" si="5"/>
        <v>dk</v>
      </c>
      <c r="J18">
        <v>11</v>
      </c>
      <c r="K18" s="8">
        <f t="shared" si="0"/>
        <v>0.91300000000000003</v>
      </c>
      <c r="L18" s="15">
        <v>6.9000000000000006E-2</v>
      </c>
      <c r="M18">
        <v>100</v>
      </c>
      <c r="N18" s="8">
        <f t="shared" si="1"/>
        <v>6.9</v>
      </c>
      <c r="O18">
        <f t="shared" si="2"/>
        <v>11</v>
      </c>
      <c r="P18">
        <f t="shared" si="3"/>
        <v>100</v>
      </c>
      <c r="Q18" t="str">
        <f t="shared" si="4"/>
        <v>ok</v>
      </c>
      <c r="R18" s="4" t="s">
        <v>48</v>
      </c>
      <c r="S18" s="16">
        <v>8.3000000000000004E-2</v>
      </c>
      <c r="T18" s="16">
        <v>6.9000000000000006E-2</v>
      </c>
      <c r="U18" s="18">
        <v>95445</v>
      </c>
      <c r="V18" s="8">
        <f t="shared" si="6"/>
        <v>6.9</v>
      </c>
      <c r="W18" s="4" t="s">
        <v>43</v>
      </c>
      <c r="X18" t="str">
        <f t="shared" si="7"/>
        <v>no way man</v>
      </c>
      <c r="Y18" t="str">
        <f t="shared" si="8"/>
        <v>no way man</v>
      </c>
      <c r="Z18" t="str">
        <f t="shared" si="9"/>
        <v>uncheap</v>
      </c>
      <c r="AA18">
        <f t="shared" si="10"/>
        <v>0.91300000000000003</v>
      </c>
      <c r="AB18" t="str">
        <f t="shared" si="11"/>
        <v>dk</v>
      </c>
      <c r="AC18">
        <f t="shared" si="12"/>
        <v>0.91300000000000003</v>
      </c>
      <c r="AD18">
        <f t="shared" si="13"/>
        <v>0</v>
      </c>
      <c r="AE18">
        <f t="shared" si="14"/>
        <v>0</v>
      </c>
    </row>
    <row r="19" spans="1:31">
      <c r="A19" s="10">
        <v>18</v>
      </c>
      <c r="B19" s="11">
        <v>1</v>
      </c>
      <c r="C19" s="12" t="s">
        <v>68</v>
      </c>
      <c r="D19" s="12" t="s">
        <v>51</v>
      </c>
      <c r="E19" s="12" t="s">
        <v>64</v>
      </c>
      <c r="F19" s="12" t="s">
        <v>183</v>
      </c>
      <c r="G19" s="12" t="s">
        <v>68</v>
      </c>
      <c r="H19" s="1">
        <v>0.161</v>
      </c>
      <c r="I19" s="19" t="str">
        <f t="shared" si="5"/>
        <v>dk</v>
      </c>
      <c r="J19">
        <v>11</v>
      </c>
      <c r="K19" s="8">
        <f t="shared" si="0"/>
        <v>1.7710000000000001</v>
      </c>
      <c r="L19" s="15">
        <v>0.1196</v>
      </c>
      <c r="M19">
        <v>25</v>
      </c>
      <c r="N19" s="8">
        <f t="shared" si="1"/>
        <v>2.9899999999999998</v>
      </c>
      <c r="O19">
        <f t="shared" si="2"/>
        <v>11</v>
      </c>
      <c r="P19">
        <f t="shared" si="3"/>
        <v>25</v>
      </c>
      <c r="Q19" t="str">
        <f t="shared" si="4"/>
        <v>ok</v>
      </c>
      <c r="S19" s="8">
        <v>10000</v>
      </c>
      <c r="T19" s="8">
        <v>10000</v>
      </c>
      <c r="U19" s="21">
        <v>0</v>
      </c>
      <c r="X19" t="str">
        <f t="shared" si="7"/>
        <v>no way man</v>
      </c>
      <c r="Y19" t="str">
        <f t="shared" si="8"/>
        <v>no way man</v>
      </c>
      <c r="Z19" t="str">
        <f t="shared" si="9"/>
        <v>cheap</v>
      </c>
      <c r="AA19">
        <f t="shared" si="10"/>
        <v>1.7710000000000001</v>
      </c>
      <c r="AB19" t="str">
        <f t="shared" si="11"/>
        <v>dk</v>
      </c>
      <c r="AC19">
        <f t="shared" si="12"/>
        <v>1.7710000000000001</v>
      </c>
      <c r="AD19">
        <f t="shared" si="13"/>
        <v>0</v>
      </c>
      <c r="AE19">
        <f t="shared" si="14"/>
        <v>0</v>
      </c>
    </row>
    <row r="20" spans="1:31">
      <c r="A20" s="10">
        <v>20</v>
      </c>
      <c r="B20" s="11">
        <v>1</v>
      </c>
      <c r="C20" s="12" t="s">
        <v>128</v>
      </c>
      <c r="D20" s="12" t="s">
        <v>65</v>
      </c>
      <c r="E20" s="12" t="s">
        <v>67</v>
      </c>
      <c r="F20" s="12" t="s">
        <v>165</v>
      </c>
      <c r="G20" s="12" t="s">
        <v>67</v>
      </c>
      <c r="H20" s="1">
        <v>1.31</v>
      </c>
      <c r="I20" s="19" t="str">
        <f t="shared" si="5"/>
        <v>dk</v>
      </c>
      <c r="J20">
        <v>11</v>
      </c>
      <c r="K20" s="8">
        <f t="shared" si="0"/>
        <v>14.41</v>
      </c>
      <c r="L20" s="15">
        <v>1.0920000000000001</v>
      </c>
      <c r="M20">
        <v>50</v>
      </c>
      <c r="N20" s="8">
        <f t="shared" si="1"/>
        <v>54.6</v>
      </c>
      <c r="O20">
        <f t="shared" si="2"/>
        <v>11</v>
      </c>
      <c r="P20">
        <f t="shared" si="3"/>
        <v>50</v>
      </c>
      <c r="Q20" t="str">
        <f t="shared" si="4"/>
        <v>ok</v>
      </c>
      <c r="S20" s="8">
        <v>10000</v>
      </c>
      <c r="T20" s="8">
        <v>10000</v>
      </c>
      <c r="U20" s="21">
        <v>0</v>
      </c>
      <c r="X20" t="str">
        <f t="shared" si="7"/>
        <v>no way man</v>
      </c>
      <c r="Y20" t="str">
        <f t="shared" si="8"/>
        <v>no way man</v>
      </c>
      <c r="Z20" t="str">
        <f t="shared" si="9"/>
        <v>cheap</v>
      </c>
      <c r="AA20">
        <f t="shared" si="10"/>
        <v>14.41</v>
      </c>
      <c r="AB20" t="str">
        <f t="shared" si="11"/>
        <v>dk</v>
      </c>
      <c r="AC20">
        <f t="shared" si="12"/>
        <v>14.41</v>
      </c>
      <c r="AD20">
        <f t="shared" si="13"/>
        <v>0</v>
      </c>
      <c r="AE20">
        <f t="shared" si="14"/>
        <v>0</v>
      </c>
    </row>
    <row r="21" spans="1:31">
      <c r="A21" s="10">
        <v>21</v>
      </c>
      <c r="B21" s="11">
        <v>1</v>
      </c>
      <c r="C21" s="12" t="s">
        <v>122</v>
      </c>
      <c r="D21" s="7" t="s">
        <v>91</v>
      </c>
      <c r="E21" s="7" t="s">
        <v>164</v>
      </c>
      <c r="F21" s="12" t="s">
        <v>131</v>
      </c>
      <c r="G21" s="7" t="s">
        <v>121</v>
      </c>
      <c r="H21" s="1">
        <v>0.05</v>
      </c>
      <c r="I21" s="19" t="str">
        <f t="shared" si="5"/>
        <v>dk</v>
      </c>
      <c r="J21">
        <v>11</v>
      </c>
      <c r="K21" s="8">
        <f t="shared" si="0"/>
        <v>0.55000000000000004</v>
      </c>
      <c r="L21" s="15">
        <v>4.5199999999999997E-2</v>
      </c>
      <c r="M21">
        <v>25</v>
      </c>
      <c r="N21" s="8">
        <f t="shared" si="1"/>
        <v>1.1299999999999999</v>
      </c>
      <c r="O21">
        <f t="shared" si="2"/>
        <v>11</v>
      </c>
      <c r="P21">
        <f t="shared" si="3"/>
        <v>25</v>
      </c>
      <c r="Q21" t="str">
        <f t="shared" si="4"/>
        <v>ok</v>
      </c>
      <c r="R21" s="4" t="s">
        <v>182</v>
      </c>
      <c r="S21" s="16">
        <v>0.04</v>
      </c>
      <c r="T21" s="16">
        <v>0.04</v>
      </c>
      <c r="U21" s="4">
        <v>0</v>
      </c>
      <c r="V21" s="8">
        <f t="shared" si="6"/>
        <v>1</v>
      </c>
      <c r="W21" s="4" t="s">
        <v>43</v>
      </c>
      <c r="X21" t="str">
        <f t="shared" si="7"/>
        <v>no way man</v>
      </c>
      <c r="Y21" t="str">
        <f t="shared" si="8"/>
        <v>no way man</v>
      </c>
      <c r="Z21" t="str">
        <f t="shared" si="9"/>
        <v>uncheap</v>
      </c>
      <c r="AA21">
        <f t="shared" si="10"/>
        <v>0.55000000000000004</v>
      </c>
      <c r="AB21" t="str">
        <f t="shared" si="11"/>
        <v>dk</v>
      </c>
      <c r="AC21">
        <f t="shared" si="12"/>
        <v>0.55000000000000004</v>
      </c>
      <c r="AD21">
        <f t="shared" si="13"/>
        <v>0</v>
      </c>
      <c r="AE21">
        <f t="shared" si="14"/>
        <v>0</v>
      </c>
    </row>
    <row r="22" spans="1:31">
      <c r="A22" s="10">
        <v>22</v>
      </c>
      <c r="B22" s="11">
        <v>1</v>
      </c>
      <c r="C22" s="12" t="s">
        <v>187</v>
      </c>
      <c r="D22" s="12" t="s">
        <v>204</v>
      </c>
      <c r="E22" s="12" t="s">
        <v>50</v>
      </c>
      <c r="F22" s="12" t="s">
        <v>131</v>
      </c>
      <c r="G22" s="12" t="s">
        <v>9</v>
      </c>
      <c r="H22" s="1">
        <v>0.05</v>
      </c>
      <c r="I22" s="19" t="str">
        <f t="shared" si="5"/>
        <v>mouser</v>
      </c>
      <c r="J22" s="23">
        <v>11</v>
      </c>
      <c r="K22" s="8">
        <f t="shared" si="0"/>
        <v>0.55000000000000004</v>
      </c>
      <c r="L22" s="15">
        <v>4.5199999999999997E-2</v>
      </c>
      <c r="M22" s="24">
        <v>25</v>
      </c>
      <c r="N22" s="8">
        <f t="shared" si="1"/>
        <v>1.1299999999999999</v>
      </c>
      <c r="O22">
        <f t="shared" si="2"/>
        <v>11</v>
      </c>
      <c r="P22">
        <f t="shared" si="3"/>
        <v>25</v>
      </c>
      <c r="Q22" t="str">
        <f t="shared" si="4"/>
        <v>ok</v>
      </c>
      <c r="R22" s="4" t="s">
        <v>70</v>
      </c>
      <c r="S22" s="16">
        <v>0.04</v>
      </c>
      <c r="T22" s="16">
        <v>0.04</v>
      </c>
      <c r="U22" s="18">
        <v>7636</v>
      </c>
      <c r="V22" s="8">
        <f t="shared" si="6"/>
        <v>1</v>
      </c>
      <c r="W22" s="4" t="s">
        <v>43</v>
      </c>
      <c r="X22" t="str">
        <f t="shared" si="7"/>
        <v>yep</v>
      </c>
      <c r="Y22" t="str">
        <f t="shared" si="8"/>
        <v>yep</v>
      </c>
      <c r="Z22" t="str">
        <f t="shared" si="9"/>
        <v>uncheap</v>
      </c>
      <c r="AA22">
        <f t="shared" si="10"/>
        <v>0.44</v>
      </c>
      <c r="AB22" t="str">
        <f t="shared" si="11"/>
        <v>mouser</v>
      </c>
      <c r="AC22">
        <f t="shared" si="12"/>
        <v>0</v>
      </c>
      <c r="AD22">
        <f t="shared" si="13"/>
        <v>0.44</v>
      </c>
      <c r="AE22">
        <f t="shared" si="14"/>
        <v>0</v>
      </c>
    </row>
    <row r="23" spans="1:31">
      <c r="A23" s="10">
        <v>23</v>
      </c>
      <c r="B23" s="11">
        <v>1</v>
      </c>
      <c r="C23" s="12" t="s">
        <v>106</v>
      </c>
      <c r="D23" s="12" t="s">
        <v>5</v>
      </c>
      <c r="E23" s="12" t="s">
        <v>25</v>
      </c>
      <c r="F23" s="12" t="s">
        <v>131</v>
      </c>
      <c r="G23" s="12" t="s">
        <v>74</v>
      </c>
      <c r="H23" s="1">
        <v>0.05</v>
      </c>
      <c r="I23" s="19" t="str">
        <f t="shared" si="5"/>
        <v>mouser</v>
      </c>
      <c r="J23" s="23">
        <v>11</v>
      </c>
      <c r="K23" s="8">
        <f t="shared" si="0"/>
        <v>0.55000000000000004</v>
      </c>
      <c r="L23" s="15">
        <v>4.5199999999999997E-2</v>
      </c>
      <c r="M23" s="24">
        <v>25</v>
      </c>
      <c r="N23" s="8">
        <f t="shared" si="1"/>
        <v>1.1299999999999999</v>
      </c>
      <c r="O23">
        <f t="shared" si="2"/>
        <v>11</v>
      </c>
      <c r="P23">
        <f t="shared" si="3"/>
        <v>25</v>
      </c>
      <c r="Q23" t="str">
        <f t="shared" si="4"/>
        <v>ok</v>
      </c>
      <c r="R23" s="4" t="s">
        <v>143</v>
      </c>
      <c r="S23" s="16">
        <v>0.04</v>
      </c>
      <c r="T23" s="16">
        <v>0.04</v>
      </c>
      <c r="U23" s="18">
        <v>8490</v>
      </c>
      <c r="V23" s="8">
        <f t="shared" si="6"/>
        <v>1</v>
      </c>
      <c r="W23" s="4" t="s">
        <v>43</v>
      </c>
      <c r="X23" t="str">
        <f t="shared" si="7"/>
        <v>yep</v>
      </c>
      <c r="Y23" t="str">
        <f t="shared" si="8"/>
        <v>yep</v>
      </c>
      <c r="Z23" t="str">
        <f t="shared" si="9"/>
        <v>uncheap</v>
      </c>
      <c r="AA23">
        <f t="shared" si="10"/>
        <v>0.44</v>
      </c>
      <c r="AB23" t="str">
        <f t="shared" si="11"/>
        <v>mouser</v>
      </c>
      <c r="AC23">
        <f t="shared" si="12"/>
        <v>0</v>
      </c>
      <c r="AD23">
        <f t="shared" si="13"/>
        <v>0.44</v>
      </c>
      <c r="AE23">
        <f t="shared" si="14"/>
        <v>0</v>
      </c>
    </row>
    <row r="24" spans="1:31">
      <c r="A24" s="10">
        <v>24</v>
      </c>
      <c r="B24" s="11">
        <v>1</v>
      </c>
      <c r="C24" s="12" t="s">
        <v>161</v>
      </c>
      <c r="D24" s="12" t="s">
        <v>181</v>
      </c>
      <c r="E24" s="12" t="s">
        <v>245</v>
      </c>
      <c r="F24" s="12" t="s">
        <v>215</v>
      </c>
      <c r="G24" s="12" t="s">
        <v>22</v>
      </c>
      <c r="H24" s="1"/>
      <c r="I24" s="19" t="s">
        <v>235</v>
      </c>
      <c r="J24"/>
      <c r="K24" s="8">
        <f t="shared" si="0"/>
        <v>0</v>
      </c>
      <c r="M24"/>
      <c r="N24" s="8">
        <f t="shared" si="1"/>
        <v>0</v>
      </c>
      <c r="O24">
        <f t="shared" si="2"/>
        <v>0</v>
      </c>
      <c r="P24">
        <f t="shared" si="3"/>
        <v>0</v>
      </c>
      <c r="Q24" t="str">
        <f t="shared" si="4"/>
        <v>ok</v>
      </c>
      <c r="R24" s="4" t="s">
        <v>35</v>
      </c>
      <c r="S24" s="8">
        <v>1000</v>
      </c>
      <c r="T24" s="8">
        <v>1000</v>
      </c>
      <c r="U24" s="4">
        <v>27488</v>
      </c>
      <c r="W24" s="4" t="s">
        <v>43</v>
      </c>
      <c r="X24" t="str">
        <f t="shared" si="7"/>
        <v>no way man</v>
      </c>
      <c r="Y24" t="str">
        <f t="shared" si="8"/>
        <v>no way man</v>
      </c>
      <c r="Z24" t="str">
        <f t="shared" si="9"/>
        <v>uncheap</v>
      </c>
      <c r="AA24">
        <f t="shared" si="10"/>
        <v>0</v>
      </c>
      <c r="AB24" t="str">
        <f t="shared" si="11"/>
        <v>n/a</v>
      </c>
      <c r="AC24">
        <f t="shared" si="12"/>
        <v>0</v>
      </c>
      <c r="AD24">
        <f t="shared" si="13"/>
        <v>0</v>
      </c>
      <c r="AE24">
        <f t="shared" si="14"/>
        <v>0</v>
      </c>
    </row>
    <row r="25" spans="1:31">
      <c r="A25" s="10">
        <v>25</v>
      </c>
      <c r="B25" s="11">
        <v>1</v>
      </c>
      <c r="C25" s="12" t="s">
        <v>132</v>
      </c>
      <c r="D25" s="12" t="s">
        <v>156</v>
      </c>
      <c r="E25" s="12" t="s">
        <v>202</v>
      </c>
      <c r="F25" s="12" t="s">
        <v>215</v>
      </c>
      <c r="G25" s="12" t="s">
        <v>202</v>
      </c>
      <c r="H25" s="9">
        <v>0.245</v>
      </c>
      <c r="I25" s="19" t="str">
        <f t="shared" si="5"/>
        <v>mouser</v>
      </c>
      <c r="J25" s="23">
        <v>11</v>
      </c>
      <c r="K25" s="8">
        <f t="shared" si="0"/>
        <v>2.6949999999999998</v>
      </c>
      <c r="L25" s="15">
        <v>0.22040000000000001</v>
      </c>
      <c r="M25" s="24">
        <v>25</v>
      </c>
      <c r="N25" s="8">
        <f t="shared" si="1"/>
        <v>5.5100000000000007</v>
      </c>
      <c r="O25">
        <f t="shared" si="2"/>
        <v>11</v>
      </c>
      <c r="P25">
        <f t="shared" si="3"/>
        <v>25</v>
      </c>
      <c r="Q25" t="str">
        <f t="shared" si="4"/>
        <v>ok</v>
      </c>
      <c r="R25" s="4" t="s">
        <v>98</v>
      </c>
      <c r="S25" s="16">
        <v>0.184</v>
      </c>
      <c r="T25" s="16">
        <v>0.184</v>
      </c>
      <c r="U25" s="18">
        <v>23350</v>
      </c>
      <c r="V25" s="8">
        <f t="shared" si="6"/>
        <v>4.5999999999999996</v>
      </c>
      <c r="W25" s="4" t="s">
        <v>43</v>
      </c>
      <c r="X25" t="str">
        <f t="shared" si="7"/>
        <v>yep</v>
      </c>
      <c r="Y25" t="str">
        <f t="shared" si="8"/>
        <v>yep</v>
      </c>
      <c r="Z25" t="str">
        <f t="shared" si="9"/>
        <v>uncheap</v>
      </c>
      <c r="AA25">
        <f t="shared" si="10"/>
        <v>2.024</v>
      </c>
      <c r="AB25" t="str">
        <f t="shared" si="11"/>
        <v>mouser</v>
      </c>
      <c r="AC25">
        <f t="shared" si="12"/>
        <v>0</v>
      </c>
      <c r="AD25">
        <f t="shared" si="13"/>
        <v>2.024</v>
      </c>
      <c r="AE25">
        <f t="shared" si="14"/>
        <v>0</v>
      </c>
    </row>
    <row r="26" spans="1:31">
      <c r="A26" s="10">
        <v>26</v>
      </c>
      <c r="B26" s="11">
        <v>1</v>
      </c>
      <c r="C26" s="12" t="s">
        <v>79</v>
      </c>
      <c r="D26" s="12" t="s">
        <v>225</v>
      </c>
      <c r="E26" s="12" t="s">
        <v>63</v>
      </c>
      <c r="F26" s="12" t="s">
        <v>76</v>
      </c>
      <c r="G26" s="12" t="s">
        <v>79</v>
      </c>
      <c r="H26" s="1">
        <v>1.708</v>
      </c>
      <c r="I26" s="19" t="str">
        <f t="shared" si="5"/>
        <v>mouser</v>
      </c>
      <c r="J26" s="23">
        <v>11</v>
      </c>
      <c r="K26" s="8">
        <f t="shared" si="0"/>
        <v>18.788</v>
      </c>
      <c r="L26" s="15">
        <v>1.3280000000000001</v>
      </c>
      <c r="M26" s="24">
        <v>25</v>
      </c>
      <c r="N26" s="8">
        <f t="shared" si="1"/>
        <v>33.200000000000003</v>
      </c>
      <c r="O26">
        <f t="shared" si="2"/>
        <v>11</v>
      </c>
      <c r="P26">
        <f t="shared" si="3"/>
        <v>25</v>
      </c>
      <c r="Q26" t="str">
        <f t="shared" si="4"/>
        <v>ok</v>
      </c>
      <c r="R26" s="4" t="s">
        <v>160</v>
      </c>
      <c r="S26" s="16">
        <v>1.21</v>
      </c>
      <c r="T26" s="16">
        <v>1.21</v>
      </c>
      <c r="U26" s="18">
        <v>3342</v>
      </c>
      <c r="V26" s="8">
        <f t="shared" si="6"/>
        <v>30.25</v>
      </c>
      <c r="W26" s="4" t="s">
        <v>43</v>
      </c>
      <c r="X26" t="str">
        <f t="shared" si="7"/>
        <v>yep</v>
      </c>
      <c r="Y26" t="str">
        <f t="shared" si="8"/>
        <v>yep</v>
      </c>
      <c r="Z26" t="str">
        <f t="shared" si="9"/>
        <v>uncheap</v>
      </c>
      <c r="AA26">
        <f t="shared" si="10"/>
        <v>13.309999999999999</v>
      </c>
      <c r="AB26" t="str">
        <f t="shared" si="11"/>
        <v>mouser</v>
      </c>
      <c r="AC26">
        <f t="shared" si="12"/>
        <v>0</v>
      </c>
      <c r="AD26">
        <f t="shared" si="13"/>
        <v>13.309999999999999</v>
      </c>
      <c r="AE26">
        <f t="shared" si="14"/>
        <v>0</v>
      </c>
    </row>
    <row r="27" spans="1:31">
      <c r="A27" s="10">
        <v>27</v>
      </c>
      <c r="B27" s="11">
        <v>1</v>
      </c>
      <c r="C27" s="12" t="s">
        <v>189</v>
      </c>
      <c r="D27" s="12" t="s">
        <v>116</v>
      </c>
      <c r="E27" s="12" t="s">
        <v>75</v>
      </c>
      <c r="F27" s="12" t="s">
        <v>27</v>
      </c>
      <c r="G27" s="12" t="s">
        <v>75</v>
      </c>
      <c r="H27" s="1">
        <v>0.31</v>
      </c>
      <c r="I27" s="19" t="s">
        <v>191</v>
      </c>
      <c r="J27">
        <v>25</v>
      </c>
      <c r="K27" s="8">
        <f t="shared" si="0"/>
        <v>7.75</v>
      </c>
      <c r="L27" s="15">
        <v>0.28999999999999998</v>
      </c>
      <c r="M27">
        <v>50</v>
      </c>
      <c r="N27" s="8">
        <f t="shared" si="1"/>
        <v>14.499999999999998</v>
      </c>
      <c r="O27">
        <f t="shared" si="2"/>
        <v>25</v>
      </c>
      <c r="P27">
        <f t="shared" si="3"/>
        <v>50</v>
      </c>
      <c r="Q27" t="str">
        <f t="shared" si="4"/>
        <v>ok</v>
      </c>
      <c r="R27" s="4" t="s">
        <v>133</v>
      </c>
      <c r="S27" s="16">
        <v>8.8999999999999996E-2</v>
      </c>
      <c r="T27" s="16">
        <v>8.8999999999999996E-2</v>
      </c>
      <c r="U27" s="18">
        <v>211453</v>
      </c>
      <c r="V27" s="8">
        <f t="shared" si="6"/>
        <v>4.45</v>
      </c>
      <c r="W27" s="4" t="s">
        <v>43</v>
      </c>
      <c r="X27" t="str">
        <f t="shared" si="7"/>
        <v>yep</v>
      </c>
      <c r="Y27" t="str">
        <f t="shared" si="8"/>
        <v>yep</v>
      </c>
      <c r="Z27" t="str">
        <f t="shared" si="9"/>
        <v>cheap</v>
      </c>
      <c r="AA27">
        <f t="shared" si="10"/>
        <v>7.75</v>
      </c>
      <c r="AB27" t="str">
        <f t="shared" si="11"/>
        <v>alibaba, nia huang</v>
      </c>
      <c r="AC27">
        <f t="shared" si="12"/>
        <v>0</v>
      </c>
      <c r="AD27">
        <f t="shared" si="13"/>
        <v>0</v>
      </c>
      <c r="AE27">
        <f t="shared" si="14"/>
        <v>7.75</v>
      </c>
    </row>
    <row r="28" spans="1:31">
      <c r="A28" s="10">
        <v>28</v>
      </c>
      <c r="B28" s="11">
        <v>4</v>
      </c>
      <c r="C28" s="12" t="s">
        <v>62</v>
      </c>
      <c r="D28" s="12" t="s">
        <v>147</v>
      </c>
      <c r="E28" s="12" t="s">
        <v>46</v>
      </c>
      <c r="F28" s="12" t="s">
        <v>153</v>
      </c>
      <c r="G28" s="12" t="s">
        <v>46</v>
      </c>
      <c r="H28" s="1">
        <v>4.4400000000000002E-2</v>
      </c>
      <c r="I28" s="19" t="str">
        <f t="shared" si="5"/>
        <v>dk</v>
      </c>
      <c r="J28">
        <v>50</v>
      </c>
      <c r="K28" s="8">
        <f t="shared" si="0"/>
        <v>2.2200000000000002</v>
      </c>
      <c r="L28" s="15">
        <v>2.5499999999999998E-2</v>
      </c>
      <c r="M28">
        <v>200</v>
      </c>
      <c r="N28" s="8">
        <f t="shared" si="1"/>
        <v>5.0999999999999996</v>
      </c>
      <c r="O28">
        <f t="shared" si="2"/>
        <v>12.5</v>
      </c>
      <c r="P28">
        <f t="shared" si="3"/>
        <v>50</v>
      </c>
      <c r="Q28" t="str">
        <f t="shared" si="4"/>
        <v>ok</v>
      </c>
      <c r="R28" s="4" t="s">
        <v>57</v>
      </c>
      <c r="S28" s="16">
        <v>4.4999999999999998E-2</v>
      </c>
      <c r="T28" s="16">
        <v>2.5999999999999999E-2</v>
      </c>
      <c r="U28" s="18">
        <v>27472</v>
      </c>
      <c r="V28" s="8">
        <f t="shared" si="6"/>
        <v>5.2</v>
      </c>
      <c r="W28" s="4" t="s">
        <v>43</v>
      </c>
      <c r="X28" t="str">
        <f t="shared" si="7"/>
        <v>no way man</v>
      </c>
      <c r="Y28" t="str">
        <f t="shared" si="8"/>
        <v>no way man</v>
      </c>
      <c r="Z28" t="str">
        <f t="shared" si="9"/>
        <v>uncheap</v>
      </c>
      <c r="AA28">
        <f t="shared" si="10"/>
        <v>2.2200000000000002</v>
      </c>
      <c r="AB28" t="str">
        <f t="shared" si="11"/>
        <v>dk</v>
      </c>
      <c r="AC28">
        <f t="shared" si="12"/>
        <v>2.2200000000000002</v>
      </c>
      <c r="AD28">
        <f t="shared" si="13"/>
        <v>0</v>
      </c>
      <c r="AE28">
        <f t="shared" si="14"/>
        <v>0</v>
      </c>
    </row>
    <row r="29" spans="1:31">
      <c r="A29" s="10">
        <v>29</v>
      </c>
      <c r="B29" s="11">
        <v>11</v>
      </c>
      <c r="C29" s="12" t="s">
        <v>219</v>
      </c>
      <c r="D29" s="12" t="s">
        <v>66</v>
      </c>
      <c r="E29" s="12" t="s">
        <v>37</v>
      </c>
      <c r="F29" s="12" t="s">
        <v>153</v>
      </c>
      <c r="G29" s="12" t="s">
        <v>37</v>
      </c>
      <c r="H29" s="1">
        <v>4.4400000000000002E-2</v>
      </c>
      <c r="I29" s="19" t="str">
        <f t="shared" si="5"/>
        <v>mouser</v>
      </c>
      <c r="J29" s="23">
        <v>130</v>
      </c>
      <c r="K29" s="8">
        <f t="shared" si="0"/>
        <v>5.7720000000000002</v>
      </c>
      <c r="L29" s="15">
        <v>2.5499999999999998E-2</v>
      </c>
      <c r="M29" s="24">
        <v>200</v>
      </c>
      <c r="N29" s="8">
        <f t="shared" si="1"/>
        <v>5.0999999999999996</v>
      </c>
      <c r="O29">
        <f t="shared" si="2"/>
        <v>11.818181818181818</v>
      </c>
      <c r="P29">
        <f t="shared" si="3"/>
        <v>18.181818181818183</v>
      </c>
      <c r="Q29" t="str">
        <f t="shared" si="4"/>
        <v>buy more</v>
      </c>
      <c r="R29" s="4" t="s">
        <v>58</v>
      </c>
      <c r="S29" s="16">
        <v>2.5999999999999999E-2</v>
      </c>
      <c r="T29" s="16">
        <v>2.5999999999999999E-2</v>
      </c>
      <c r="U29" s="18">
        <v>1250399</v>
      </c>
      <c r="V29" s="8">
        <f t="shared" si="6"/>
        <v>5.2</v>
      </c>
      <c r="W29" s="4" t="s">
        <v>43</v>
      </c>
      <c r="X29" t="str">
        <f t="shared" si="7"/>
        <v>yep</v>
      </c>
      <c r="Y29" t="str">
        <f t="shared" si="8"/>
        <v>no way man</v>
      </c>
      <c r="Z29" t="str">
        <f t="shared" si="9"/>
        <v>cheap</v>
      </c>
      <c r="AA29">
        <f t="shared" si="10"/>
        <v>3.38</v>
      </c>
      <c r="AB29" t="str">
        <f t="shared" si="11"/>
        <v>mouser</v>
      </c>
      <c r="AC29">
        <f t="shared" si="12"/>
        <v>0</v>
      </c>
      <c r="AD29">
        <f t="shared" si="13"/>
        <v>3.38</v>
      </c>
      <c r="AE29">
        <f t="shared" si="14"/>
        <v>0</v>
      </c>
    </row>
    <row r="30" spans="1:31">
      <c r="A30" s="10">
        <v>30</v>
      </c>
      <c r="B30" s="11">
        <v>1</v>
      </c>
      <c r="C30" s="12" t="s">
        <v>24</v>
      </c>
      <c r="D30" s="12" t="s">
        <v>173</v>
      </c>
      <c r="E30" s="12" t="s">
        <v>55</v>
      </c>
      <c r="F30" s="12" t="s">
        <v>153</v>
      </c>
      <c r="G30" s="12" t="s">
        <v>55</v>
      </c>
      <c r="H30" s="1">
        <v>8.3000000000000004E-2</v>
      </c>
      <c r="I30" s="19" t="str">
        <f t="shared" si="5"/>
        <v>mouser</v>
      </c>
      <c r="J30" s="23">
        <v>20</v>
      </c>
      <c r="K30" s="8">
        <f t="shared" si="0"/>
        <v>1.6600000000000001</v>
      </c>
      <c r="L30" s="15">
        <v>4.4400000000000002E-2</v>
      </c>
      <c r="M30" s="24">
        <v>50</v>
      </c>
      <c r="N30" s="8">
        <f t="shared" si="1"/>
        <v>2.2200000000000002</v>
      </c>
      <c r="O30">
        <f t="shared" si="2"/>
        <v>20</v>
      </c>
      <c r="P30">
        <f t="shared" si="3"/>
        <v>50</v>
      </c>
      <c r="Q30" t="str">
        <f t="shared" si="4"/>
        <v>ok</v>
      </c>
      <c r="R30" s="4" t="s">
        <v>223</v>
      </c>
      <c r="S30" s="16">
        <v>4.4999999999999998E-2</v>
      </c>
      <c r="T30" s="16">
        <v>4.4999999999999998E-2</v>
      </c>
      <c r="U30" s="18">
        <v>43588</v>
      </c>
      <c r="V30" s="8">
        <f t="shared" si="6"/>
        <v>2.25</v>
      </c>
      <c r="W30" s="4" t="s">
        <v>43</v>
      </c>
      <c r="X30" t="str">
        <f t="shared" si="7"/>
        <v>yep</v>
      </c>
      <c r="Y30" t="str">
        <f t="shared" si="8"/>
        <v>no way man</v>
      </c>
      <c r="Z30" t="str">
        <f t="shared" si="9"/>
        <v>uncheap</v>
      </c>
      <c r="AA30">
        <f t="shared" si="10"/>
        <v>0.89999999999999991</v>
      </c>
      <c r="AB30" t="str">
        <f t="shared" si="11"/>
        <v>mouser</v>
      </c>
      <c r="AC30">
        <f t="shared" si="12"/>
        <v>0</v>
      </c>
      <c r="AD30">
        <f t="shared" si="13"/>
        <v>0.89999999999999991</v>
      </c>
      <c r="AE30">
        <f t="shared" si="14"/>
        <v>0</v>
      </c>
    </row>
    <row r="31" spans="1:31">
      <c r="A31" s="10">
        <v>31</v>
      </c>
      <c r="B31" s="11">
        <v>3</v>
      </c>
      <c r="C31" s="12" t="s">
        <v>197</v>
      </c>
      <c r="D31" s="12" t="s">
        <v>0</v>
      </c>
      <c r="E31" s="12" t="s">
        <v>109</v>
      </c>
      <c r="F31" s="12" t="s">
        <v>153</v>
      </c>
      <c r="G31" s="12" t="s">
        <v>36</v>
      </c>
      <c r="H31" s="1">
        <v>8.3000000000000004E-2</v>
      </c>
      <c r="I31" s="19" t="str">
        <f t="shared" si="5"/>
        <v>mouser</v>
      </c>
      <c r="J31" s="23">
        <v>40</v>
      </c>
      <c r="K31" s="8">
        <f t="shared" si="0"/>
        <v>3.3200000000000003</v>
      </c>
      <c r="L31" s="15">
        <v>4.4400000000000002E-2</v>
      </c>
      <c r="M31" s="24">
        <v>50</v>
      </c>
      <c r="N31" s="8">
        <f t="shared" si="1"/>
        <v>2.2200000000000002</v>
      </c>
      <c r="O31">
        <f t="shared" si="2"/>
        <v>13.333333333333334</v>
      </c>
      <c r="P31">
        <f t="shared" si="3"/>
        <v>16.666666666666668</v>
      </c>
      <c r="Q31" t="str">
        <f t="shared" si="4"/>
        <v>buy more</v>
      </c>
      <c r="R31" s="4" t="s">
        <v>6</v>
      </c>
      <c r="S31" s="16">
        <v>4.4999999999999998E-2</v>
      </c>
      <c r="T31" s="16">
        <v>4.4999999999999998E-2</v>
      </c>
      <c r="U31" s="18">
        <v>302949</v>
      </c>
      <c r="V31" s="8">
        <f t="shared" si="6"/>
        <v>2.25</v>
      </c>
      <c r="W31" s="4" t="s">
        <v>43</v>
      </c>
      <c r="X31" t="str">
        <f t="shared" si="7"/>
        <v>yep</v>
      </c>
      <c r="Y31" t="str">
        <f t="shared" si="8"/>
        <v>no way man</v>
      </c>
      <c r="Z31" t="str">
        <f t="shared" si="9"/>
        <v>cheap</v>
      </c>
      <c r="AA31">
        <f t="shared" si="10"/>
        <v>1.7999999999999998</v>
      </c>
      <c r="AB31" t="str">
        <f t="shared" si="11"/>
        <v>mouser</v>
      </c>
      <c r="AC31">
        <f t="shared" si="12"/>
        <v>0</v>
      </c>
      <c r="AD31">
        <f t="shared" si="13"/>
        <v>1.7999999999999998</v>
      </c>
      <c r="AE31">
        <f t="shared" si="14"/>
        <v>0</v>
      </c>
    </row>
    <row r="32" spans="1:31">
      <c r="A32" s="10">
        <v>32</v>
      </c>
      <c r="B32" s="11">
        <v>1</v>
      </c>
      <c r="C32" s="12" t="s">
        <v>45</v>
      </c>
      <c r="D32" s="12" t="s">
        <v>192</v>
      </c>
      <c r="E32" s="12" t="s">
        <v>209</v>
      </c>
      <c r="F32" s="12" t="s">
        <v>153</v>
      </c>
      <c r="G32" s="12" t="s">
        <v>209</v>
      </c>
      <c r="H32" s="1">
        <v>8.3000000000000004E-2</v>
      </c>
      <c r="I32" s="19" t="str">
        <f t="shared" si="5"/>
        <v>mouser</v>
      </c>
      <c r="J32" s="23">
        <v>20</v>
      </c>
      <c r="K32" s="8">
        <f t="shared" si="0"/>
        <v>1.6600000000000001</v>
      </c>
      <c r="L32" s="15">
        <v>4.4400000000000002E-2</v>
      </c>
      <c r="M32" s="24">
        <v>50</v>
      </c>
      <c r="N32" s="8">
        <f t="shared" si="1"/>
        <v>2.2200000000000002</v>
      </c>
      <c r="O32">
        <f t="shared" si="2"/>
        <v>20</v>
      </c>
      <c r="P32">
        <f t="shared" si="3"/>
        <v>50</v>
      </c>
      <c r="Q32" t="str">
        <f t="shared" si="4"/>
        <v>ok</v>
      </c>
      <c r="R32" s="4" t="s">
        <v>112</v>
      </c>
      <c r="S32" s="16">
        <v>4.4999999999999998E-2</v>
      </c>
      <c r="T32" s="16">
        <v>4.4999999999999998E-2</v>
      </c>
      <c r="U32" s="18">
        <v>379887</v>
      </c>
      <c r="V32" s="8">
        <f t="shared" si="6"/>
        <v>2.25</v>
      </c>
      <c r="W32" s="4" t="s">
        <v>43</v>
      </c>
      <c r="X32" t="str">
        <f t="shared" si="7"/>
        <v>yep</v>
      </c>
      <c r="Y32" t="str">
        <f t="shared" si="8"/>
        <v>no way man</v>
      </c>
      <c r="Z32" t="str">
        <f t="shared" si="9"/>
        <v>uncheap</v>
      </c>
      <c r="AA32">
        <f t="shared" si="10"/>
        <v>0.89999999999999991</v>
      </c>
      <c r="AB32" t="str">
        <f t="shared" si="11"/>
        <v>mouser</v>
      </c>
      <c r="AC32">
        <f t="shared" si="12"/>
        <v>0</v>
      </c>
      <c r="AD32">
        <f t="shared" si="13"/>
        <v>0.89999999999999991</v>
      </c>
      <c r="AE32">
        <f t="shared" si="14"/>
        <v>0</v>
      </c>
    </row>
    <row r="33" spans="1:31">
      <c r="A33" s="10">
        <v>33</v>
      </c>
      <c r="B33" s="11">
        <v>1</v>
      </c>
      <c r="C33" s="12" t="s">
        <v>247</v>
      </c>
      <c r="D33" s="12" t="s">
        <v>77</v>
      </c>
      <c r="E33" s="12" t="s">
        <v>221</v>
      </c>
      <c r="F33" s="12" t="s">
        <v>153</v>
      </c>
      <c r="G33" s="12" t="s">
        <v>221</v>
      </c>
      <c r="H33" s="1">
        <v>8.3000000000000004E-2</v>
      </c>
      <c r="I33" s="19" t="str">
        <f t="shared" si="5"/>
        <v>mouser</v>
      </c>
      <c r="J33" s="23">
        <v>20</v>
      </c>
      <c r="K33" s="8">
        <f t="shared" si="0"/>
        <v>1.6600000000000001</v>
      </c>
      <c r="L33" s="15">
        <v>4.4400000000000002E-2</v>
      </c>
      <c r="M33" s="24">
        <v>50</v>
      </c>
      <c r="N33" s="8">
        <f t="shared" si="1"/>
        <v>2.2200000000000002</v>
      </c>
      <c r="O33">
        <f t="shared" si="2"/>
        <v>20</v>
      </c>
      <c r="P33">
        <f t="shared" si="3"/>
        <v>50</v>
      </c>
      <c r="Q33" t="str">
        <f t="shared" si="4"/>
        <v>ok</v>
      </c>
      <c r="R33" s="4" t="s">
        <v>211</v>
      </c>
      <c r="S33" s="16">
        <v>4.4999999999999998E-2</v>
      </c>
      <c r="T33" s="16">
        <v>4.4999999999999998E-2</v>
      </c>
      <c r="U33" s="18">
        <v>41569</v>
      </c>
      <c r="V33" s="8">
        <f t="shared" si="6"/>
        <v>2.25</v>
      </c>
      <c r="W33" s="4" t="s">
        <v>43</v>
      </c>
      <c r="X33" t="str">
        <f t="shared" si="7"/>
        <v>yep</v>
      </c>
      <c r="Y33" t="str">
        <f t="shared" si="8"/>
        <v>no way man</v>
      </c>
      <c r="Z33" t="str">
        <f t="shared" si="9"/>
        <v>uncheap</v>
      </c>
      <c r="AA33">
        <f t="shared" si="10"/>
        <v>0.89999999999999991</v>
      </c>
      <c r="AB33" t="str">
        <f t="shared" si="11"/>
        <v>mouser</v>
      </c>
      <c r="AC33">
        <f t="shared" si="12"/>
        <v>0</v>
      </c>
      <c r="AD33">
        <f t="shared" si="13"/>
        <v>0.89999999999999991</v>
      </c>
      <c r="AE33">
        <f t="shared" si="14"/>
        <v>0</v>
      </c>
    </row>
    <row r="34" spans="1:31">
      <c r="A34" s="10">
        <v>34</v>
      </c>
      <c r="B34" s="11">
        <v>1</v>
      </c>
      <c r="C34" s="12" t="s">
        <v>113</v>
      </c>
      <c r="D34" s="12" t="s">
        <v>207</v>
      </c>
      <c r="E34" s="12" t="s">
        <v>104</v>
      </c>
      <c r="F34" s="12" t="s">
        <v>153</v>
      </c>
      <c r="G34" s="12" t="s">
        <v>104</v>
      </c>
      <c r="H34" s="1">
        <v>8.3000000000000004E-2</v>
      </c>
      <c r="I34" s="19" t="str">
        <f t="shared" si="5"/>
        <v>mouser</v>
      </c>
      <c r="J34" s="23">
        <v>20</v>
      </c>
      <c r="K34" s="8">
        <f t="shared" si="0"/>
        <v>1.6600000000000001</v>
      </c>
      <c r="L34" s="15">
        <v>4.4400000000000002E-2</v>
      </c>
      <c r="M34" s="24">
        <v>50</v>
      </c>
      <c r="N34" s="8">
        <f t="shared" si="1"/>
        <v>2.2200000000000002</v>
      </c>
      <c r="O34">
        <f t="shared" si="2"/>
        <v>20</v>
      </c>
      <c r="P34">
        <f t="shared" si="3"/>
        <v>50</v>
      </c>
      <c r="Q34" t="str">
        <f t="shared" si="4"/>
        <v>ok</v>
      </c>
      <c r="R34" s="4" t="s">
        <v>52</v>
      </c>
      <c r="S34" s="16">
        <v>4.4999999999999998E-2</v>
      </c>
      <c r="T34" s="16">
        <v>4.4999999999999998E-2</v>
      </c>
      <c r="U34" s="18">
        <v>400600</v>
      </c>
      <c r="V34" s="8">
        <f t="shared" si="6"/>
        <v>2.25</v>
      </c>
      <c r="W34" s="4" t="s">
        <v>43</v>
      </c>
      <c r="X34" t="str">
        <f t="shared" si="7"/>
        <v>yep</v>
      </c>
      <c r="Y34" t="str">
        <f t="shared" si="8"/>
        <v>no way man</v>
      </c>
      <c r="Z34" t="str">
        <f t="shared" si="9"/>
        <v>uncheap</v>
      </c>
      <c r="AA34">
        <f t="shared" si="10"/>
        <v>0.89999999999999991</v>
      </c>
      <c r="AB34" t="str">
        <f t="shared" si="11"/>
        <v>mouser</v>
      </c>
      <c r="AC34">
        <f t="shared" si="12"/>
        <v>0</v>
      </c>
      <c r="AD34">
        <f t="shared" si="13"/>
        <v>0.89999999999999991</v>
      </c>
      <c r="AE34">
        <f t="shared" si="14"/>
        <v>0</v>
      </c>
    </row>
    <row r="35" spans="1:31">
      <c r="A35" s="10">
        <v>35</v>
      </c>
      <c r="B35" s="11">
        <v>1</v>
      </c>
      <c r="C35" s="12" t="s">
        <v>13</v>
      </c>
      <c r="D35" s="12" t="s">
        <v>44</v>
      </c>
      <c r="E35" s="12" t="s">
        <v>148</v>
      </c>
      <c r="F35" s="12" t="s">
        <v>153</v>
      </c>
      <c r="G35" s="12" t="s">
        <v>148</v>
      </c>
      <c r="H35" s="1">
        <v>8.3000000000000004E-2</v>
      </c>
      <c r="I35" s="19" t="str">
        <f t="shared" si="5"/>
        <v>mouser</v>
      </c>
      <c r="J35" s="23">
        <v>20</v>
      </c>
      <c r="K35" s="8">
        <f t="shared" si="0"/>
        <v>1.6600000000000001</v>
      </c>
      <c r="L35" s="15">
        <v>4.4400000000000002E-2</v>
      </c>
      <c r="M35" s="24">
        <v>50</v>
      </c>
      <c r="N35" s="8">
        <f t="shared" si="1"/>
        <v>2.2200000000000002</v>
      </c>
      <c r="O35">
        <f t="shared" si="2"/>
        <v>20</v>
      </c>
      <c r="P35">
        <f t="shared" si="3"/>
        <v>50</v>
      </c>
      <c r="Q35" t="str">
        <f t="shared" si="4"/>
        <v>ok</v>
      </c>
      <c r="R35" s="4" t="s">
        <v>172</v>
      </c>
      <c r="S35" s="16">
        <v>4.4999999999999998E-2</v>
      </c>
      <c r="T35" s="16">
        <v>4.4999999999999998E-2</v>
      </c>
      <c r="U35" s="18">
        <v>31166</v>
      </c>
      <c r="V35" s="8">
        <f t="shared" si="6"/>
        <v>2.25</v>
      </c>
      <c r="W35" s="4" t="s">
        <v>43</v>
      </c>
      <c r="X35" t="str">
        <f t="shared" si="7"/>
        <v>yep</v>
      </c>
      <c r="Y35" t="str">
        <f t="shared" si="8"/>
        <v>no way man</v>
      </c>
      <c r="Z35" t="str">
        <f t="shared" si="9"/>
        <v>uncheap</v>
      </c>
      <c r="AA35">
        <f t="shared" si="10"/>
        <v>0.89999999999999991</v>
      </c>
      <c r="AB35" t="str">
        <f t="shared" si="11"/>
        <v>mouser</v>
      </c>
      <c r="AC35">
        <f t="shared" si="12"/>
        <v>0</v>
      </c>
      <c r="AD35">
        <f t="shared" si="13"/>
        <v>0.89999999999999991</v>
      </c>
      <c r="AE35">
        <f t="shared" si="14"/>
        <v>0</v>
      </c>
    </row>
    <row r="36" spans="1:31">
      <c r="A36" s="10">
        <v>36</v>
      </c>
      <c r="B36" s="11">
        <v>1</v>
      </c>
      <c r="C36" s="12" t="s">
        <v>231</v>
      </c>
      <c r="D36" s="12" t="s">
        <v>166</v>
      </c>
      <c r="E36" s="12" t="s">
        <v>69</v>
      </c>
      <c r="F36" s="12" t="s">
        <v>153</v>
      </c>
      <c r="G36" s="12" t="s">
        <v>69</v>
      </c>
      <c r="H36" s="1">
        <v>8.3000000000000004E-2</v>
      </c>
      <c r="I36" s="19" t="str">
        <f t="shared" si="5"/>
        <v>mouser</v>
      </c>
      <c r="J36" s="23">
        <v>20</v>
      </c>
      <c r="K36" s="8">
        <f t="shared" si="0"/>
        <v>1.6600000000000001</v>
      </c>
      <c r="L36" s="15">
        <v>4.4400000000000002E-2</v>
      </c>
      <c r="M36" s="24">
        <v>50</v>
      </c>
      <c r="N36" s="8">
        <f t="shared" si="1"/>
        <v>2.2200000000000002</v>
      </c>
      <c r="O36">
        <f t="shared" si="2"/>
        <v>20</v>
      </c>
      <c r="P36">
        <f t="shared" si="3"/>
        <v>50</v>
      </c>
      <c r="Q36" t="str">
        <f t="shared" si="4"/>
        <v>ok</v>
      </c>
      <c r="R36" s="4" t="s">
        <v>92</v>
      </c>
      <c r="S36" s="16">
        <v>4.4999999999999998E-2</v>
      </c>
      <c r="T36" s="16">
        <v>4.4999999999999998E-2</v>
      </c>
      <c r="U36" s="18">
        <v>23192</v>
      </c>
      <c r="V36" s="8">
        <f t="shared" si="6"/>
        <v>2.25</v>
      </c>
      <c r="W36" s="4" t="s">
        <v>43</v>
      </c>
      <c r="X36" t="str">
        <f t="shared" si="7"/>
        <v>yep</v>
      </c>
      <c r="Y36" t="str">
        <f t="shared" si="8"/>
        <v>no way man</v>
      </c>
      <c r="Z36" t="str">
        <f t="shared" si="9"/>
        <v>uncheap</v>
      </c>
      <c r="AA36">
        <f t="shared" si="10"/>
        <v>0.89999999999999991</v>
      </c>
      <c r="AB36" t="str">
        <f t="shared" si="11"/>
        <v>mouser</v>
      </c>
      <c r="AC36">
        <f t="shared" si="12"/>
        <v>0</v>
      </c>
      <c r="AD36">
        <f t="shared" si="13"/>
        <v>0.89999999999999991</v>
      </c>
      <c r="AE36">
        <f t="shared" si="14"/>
        <v>0</v>
      </c>
    </row>
    <row r="37" spans="1:31">
      <c r="A37" s="10">
        <v>37</v>
      </c>
      <c r="B37" s="11">
        <v>1</v>
      </c>
      <c r="C37" s="12" t="s">
        <v>243</v>
      </c>
      <c r="D37" s="12" t="s">
        <v>81</v>
      </c>
      <c r="E37" s="12" t="s">
        <v>38</v>
      </c>
      <c r="F37" s="12" t="s">
        <v>153</v>
      </c>
      <c r="G37" s="12" t="s">
        <v>38</v>
      </c>
      <c r="H37" s="1">
        <v>8.3000000000000004E-2</v>
      </c>
      <c r="I37" s="19" t="str">
        <f t="shared" si="5"/>
        <v>mouser</v>
      </c>
      <c r="J37" s="23">
        <v>20</v>
      </c>
      <c r="K37" s="8">
        <f t="shared" si="0"/>
        <v>1.6600000000000001</v>
      </c>
      <c r="L37" s="15">
        <v>4.4400000000000002E-2</v>
      </c>
      <c r="M37" s="24">
        <v>50</v>
      </c>
      <c r="N37" s="8">
        <f t="shared" si="1"/>
        <v>2.2200000000000002</v>
      </c>
      <c r="O37">
        <f t="shared" si="2"/>
        <v>20</v>
      </c>
      <c r="P37">
        <f t="shared" si="3"/>
        <v>50</v>
      </c>
      <c r="Q37" t="str">
        <f t="shared" si="4"/>
        <v>ok</v>
      </c>
      <c r="R37" s="4" t="s">
        <v>21</v>
      </c>
      <c r="S37" s="16">
        <v>4.4999999999999998E-2</v>
      </c>
      <c r="T37" s="16">
        <v>4.4999999999999998E-2</v>
      </c>
      <c r="U37" s="18">
        <v>13337</v>
      </c>
      <c r="V37" s="8">
        <f t="shared" si="6"/>
        <v>2.25</v>
      </c>
      <c r="W37" s="4" t="s">
        <v>43</v>
      </c>
      <c r="X37" t="str">
        <f t="shared" si="7"/>
        <v>yep</v>
      </c>
      <c r="Y37" t="str">
        <f t="shared" si="8"/>
        <v>no way man</v>
      </c>
      <c r="Z37" t="str">
        <f t="shared" si="9"/>
        <v>uncheap</v>
      </c>
      <c r="AA37">
        <f t="shared" si="10"/>
        <v>0.89999999999999991</v>
      </c>
      <c r="AB37" t="str">
        <f t="shared" si="11"/>
        <v>mouser</v>
      </c>
      <c r="AC37">
        <f t="shared" si="12"/>
        <v>0</v>
      </c>
      <c r="AD37">
        <f t="shared" si="13"/>
        <v>0.89999999999999991</v>
      </c>
      <c r="AE37">
        <f t="shared" si="14"/>
        <v>0</v>
      </c>
    </row>
    <row r="38" spans="1:31">
      <c r="A38" s="10">
        <v>38</v>
      </c>
      <c r="B38" s="11">
        <v>1</v>
      </c>
      <c r="C38" s="12" t="s">
        <v>117</v>
      </c>
      <c r="D38" s="12" t="s">
        <v>158</v>
      </c>
      <c r="E38" s="12" t="s">
        <v>218</v>
      </c>
      <c r="F38" s="12" t="s">
        <v>153</v>
      </c>
      <c r="G38" s="12" t="s">
        <v>218</v>
      </c>
      <c r="H38" s="1">
        <v>8.3000000000000004E-2</v>
      </c>
      <c r="I38" s="19" t="str">
        <f t="shared" si="5"/>
        <v>mouser</v>
      </c>
      <c r="J38" s="23">
        <v>20</v>
      </c>
      <c r="K38" s="8">
        <f t="shared" si="0"/>
        <v>1.6600000000000001</v>
      </c>
      <c r="L38" s="15">
        <v>4.4400000000000002E-2</v>
      </c>
      <c r="M38" s="24">
        <v>50</v>
      </c>
      <c r="N38" s="8">
        <f t="shared" si="1"/>
        <v>2.2200000000000002</v>
      </c>
      <c r="O38">
        <f t="shared" si="2"/>
        <v>20</v>
      </c>
      <c r="P38">
        <f t="shared" si="3"/>
        <v>50</v>
      </c>
      <c r="Q38" t="str">
        <f t="shared" si="4"/>
        <v>ok</v>
      </c>
      <c r="R38" s="4" t="s">
        <v>167</v>
      </c>
      <c r="S38" s="16">
        <v>4.4999999999999998E-2</v>
      </c>
      <c r="T38" s="16">
        <v>4.4999999999999998E-2</v>
      </c>
      <c r="U38" s="18">
        <v>45260</v>
      </c>
      <c r="V38" s="8">
        <f t="shared" si="6"/>
        <v>2.25</v>
      </c>
      <c r="W38" s="4" t="s">
        <v>43</v>
      </c>
      <c r="X38" t="str">
        <f t="shared" si="7"/>
        <v>yep</v>
      </c>
      <c r="Y38" t="str">
        <f t="shared" si="8"/>
        <v>no way man</v>
      </c>
      <c r="Z38" t="str">
        <f t="shared" si="9"/>
        <v>uncheap</v>
      </c>
      <c r="AA38">
        <f t="shared" si="10"/>
        <v>0.89999999999999991</v>
      </c>
      <c r="AB38" t="str">
        <f t="shared" si="11"/>
        <v>mouser</v>
      </c>
      <c r="AC38">
        <f t="shared" si="12"/>
        <v>0</v>
      </c>
      <c r="AD38">
        <f t="shared" si="13"/>
        <v>0.89999999999999991</v>
      </c>
      <c r="AE38">
        <f t="shared" si="14"/>
        <v>0</v>
      </c>
    </row>
    <row r="39" spans="1:31">
      <c r="A39" s="10">
        <v>39</v>
      </c>
      <c r="B39" s="11">
        <v>1</v>
      </c>
      <c r="C39" s="12" t="s">
        <v>100</v>
      </c>
      <c r="D39" s="12" t="s">
        <v>249</v>
      </c>
      <c r="E39" s="12" t="s">
        <v>210</v>
      </c>
      <c r="F39" s="12" t="s">
        <v>153</v>
      </c>
      <c r="G39" s="12" t="s">
        <v>210</v>
      </c>
      <c r="H39" s="1">
        <v>8.3000000000000004E-2</v>
      </c>
      <c r="I39" s="19" t="str">
        <f t="shared" si="5"/>
        <v>mouser</v>
      </c>
      <c r="J39" s="23">
        <v>20</v>
      </c>
      <c r="K39" s="8">
        <f t="shared" si="0"/>
        <v>1.6600000000000001</v>
      </c>
      <c r="L39" s="15">
        <v>4.4400000000000002E-2</v>
      </c>
      <c r="M39" s="24">
        <v>50</v>
      </c>
      <c r="N39" s="8">
        <f t="shared" si="1"/>
        <v>2.2200000000000002</v>
      </c>
      <c r="O39">
        <f t="shared" si="2"/>
        <v>20</v>
      </c>
      <c r="P39">
        <f t="shared" si="3"/>
        <v>50</v>
      </c>
      <c r="Q39" t="str">
        <f t="shared" si="4"/>
        <v>ok</v>
      </c>
      <c r="R39" s="4" t="s">
        <v>184</v>
      </c>
      <c r="S39" s="16">
        <v>4.4999999999999998E-2</v>
      </c>
      <c r="T39" s="16">
        <v>4.4999999999999998E-2</v>
      </c>
      <c r="U39" s="18">
        <v>48333</v>
      </c>
      <c r="V39" s="8">
        <f t="shared" si="6"/>
        <v>2.25</v>
      </c>
      <c r="W39" s="4" t="s">
        <v>43</v>
      </c>
      <c r="X39" t="str">
        <f t="shared" si="7"/>
        <v>yep</v>
      </c>
      <c r="Y39" t="str">
        <f t="shared" si="8"/>
        <v>no way man</v>
      </c>
      <c r="Z39" t="str">
        <f t="shared" si="9"/>
        <v>uncheap</v>
      </c>
      <c r="AA39">
        <f t="shared" si="10"/>
        <v>0.89999999999999991</v>
      </c>
      <c r="AB39" t="str">
        <f t="shared" si="11"/>
        <v>mouser</v>
      </c>
      <c r="AC39">
        <f t="shared" si="12"/>
        <v>0</v>
      </c>
      <c r="AD39">
        <f t="shared" si="13"/>
        <v>0.89999999999999991</v>
      </c>
      <c r="AE39">
        <f t="shared" si="14"/>
        <v>0</v>
      </c>
    </row>
    <row r="40" spans="1:31">
      <c r="A40" s="10">
        <v>40</v>
      </c>
      <c r="B40" s="11">
        <v>1</v>
      </c>
      <c r="C40" s="12" t="s">
        <v>102</v>
      </c>
      <c r="D40" s="12" t="s">
        <v>119</v>
      </c>
      <c r="E40" s="12" t="s">
        <v>102</v>
      </c>
      <c r="F40" s="12" t="s">
        <v>154</v>
      </c>
      <c r="G40" s="12" t="s">
        <v>102</v>
      </c>
      <c r="H40" s="9">
        <v>0.68700000000000006</v>
      </c>
      <c r="I40" s="19" t="str">
        <f t="shared" si="5"/>
        <v>dk</v>
      </c>
      <c r="J40">
        <v>11</v>
      </c>
      <c r="K40" s="8">
        <f t="shared" si="0"/>
        <v>7.5570000000000004</v>
      </c>
      <c r="L40" s="15">
        <v>0.6724</v>
      </c>
      <c r="M40">
        <v>25</v>
      </c>
      <c r="N40" s="8">
        <f t="shared" si="1"/>
        <v>16.809999999999999</v>
      </c>
      <c r="O40">
        <f t="shared" si="2"/>
        <v>11</v>
      </c>
      <c r="P40">
        <f t="shared" si="3"/>
        <v>25</v>
      </c>
      <c r="Q40" t="str">
        <f t="shared" si="4"/>
        <v>ok</v>
      </c>
      <c r="S40" s="8">
        <v>1000</v>
      </c>
      <c r="T40" s="8">
        <v>1000</v>
      </c>
      <c r="U40" s="21">
        <v>0</v>
      </c>
      <c r="X40" t="str">
        <f t="shared" si="7"/>
        <v>no way man</v>
      </c>
      <c r="Y40" t="str">
        <f t="shared" si="8"/>
        <v>no way man</v>
      </c>
      <c r="Z40" t="str">
        <f t="shared" si="9"/>
        <v>cheap</v>
      </c>
      <c r="AA40">
        <f t="shared" si="10"/>
        <v>7.5570000000000004</v>
      </c>
      <c r="AB40" t="str">
        <f t="shared" si="11"/>
        <v>dk</v>
      </c>
      <c r="AC40">
        <f t="shared" si="12"/>
        <v>7.5570000000000004</v>
      </c>
      <c r="AD40">
        <f t="shared" si="13"/>
        <v>0</v>
      </c>
      <c r="AE40">
        <f t="shared" si="14"/>
        <v>0</v>
      </c>
    </row>
    <row r="41" spans="1:31">
      <c r="A41" s="10">
        <v>41</v>
      </c>
      <c r="B41" s="11">
        <v>1</v>
      </c>
      <c r="C41" s="12" t="s">
        <v>29</v>
      </c>
      <c r="D41" s="12" t="s">
        <v>179</v>
      </c>
      <c r="E41" s="12" t="s">
        <v>29</v>
      </c>
      <c r="F41" s="12" t="s">
        <v>108</v>
      </c>
      <c r="G41" s="12" t="s">
        <v>29</v>
      </c>
      <c r="H41" s="1">
        <v>1.2010000000000001</v>
      </c>
      <c r="I41" s="19" t="str">
        <f t="shared" si="5"/>
        <v>mouser</v>
      </c>
      <c r="J41" s="23">
        <v>11</v>
      </c>
      <c r="K41" s="8">
        <f t="shared" si="0"/>
        <v>13.211</v>
      </c>
      <c r="L41" s="15">
        <v>1.1332</v>
      </c>
      <c r="M41" s="24">
        <v>25</v>
      </c>
      <c r="N41" s="8">
        <f t="shared" si="1"/>
        <v>28.33</v>
      </c>
      <c r="O41">
        <f t="shared" si="2"/>
        <v>11</v>
      </c>
      <c r="P41">
        <f t="shared" si="3"/>
        <v>25</v>
      </c>
      <c r="Q41" t="str">
        <f t="shared" si="4"/>
        <v>ok</v>
      </c>
      <c r="R41" s="4" t="s">
        <v>78</v>
      </c>
      <c r="S41" s="16">
        <v>1.03</v>
      </c>
      <c r="T41" s="16">
        <v>0.92200000000000004</v>
      </c>
      <c r="U41" s="18">
        <v>33902</v>
      </c>
      <c r="V41" s="8">
        <f t="shared" si="6"/>
        <v>23.05</v>
      </c>
      <c r="W41" s="4" t="s">
        <v>43</v>
      </c>
      <c r="X41" t="str">
        <f t="shared" si="7"/>
        <v>yep</v>
      </c>
      <c r="Y41" t="str">
        <f t="shared" si="8"/>
        <v>yep</v>
      </c>
      <c r="Z41" t="str">
        <f t="shared" si="9"/>
        <v>uncheap</v>
      </c>
      <c r="AA41">
        <f t="shared" si="10"/>
        <v>11.33</v>
      </c>
      <c r="AB41" t="str">
        <f t="shared" si="11"/>
        <v>mouser</v>
      </c>
      <c r="AC41">
        <f t="shared" si="12"/>
        <v>0</v>
      </c>
      <c r="AD41">
        <f t="shared" si="13"/>
        <v>11.33</v>
      </c>
      <c r="AE41">
        <f t="shared" si="14"/>
        <v>0</v>
      </c>
    </row>
    <row r="42" spans="1:31">
      <c r="A42" s="10">
        <v>43</v>
      </c>
      <c r="B42" s="11">
        <v>1</v>
      </c>
      <c r="C42" s="12" t="s">
        <v>241</v>
      </c>
      <c r="D42" s="12" t="s">
        <v>248</v>
      </c>
      <c r="E42" s="12" t="s">
        <v>241</v>
      </c>
      <c r="F42" s="12" t="s">
        <v>159</v>
      </c>
      <c r="G42" s="12" t="s">
        <v>250</v>
      </c>
      <c r="H42" s="1">
        <v>1</v>
      </c>
      <c r="I42" s="19" t="s">
        <v>191</v>
      </c>
      <c r="J42">
        <v>25</v>
      </c>
      <c r="K42" s="8">
        <f t="shared" si="0"/>
        <v>25</v>
      </c>
      <c r="L42" s="15">
        <v>0.95989999999999998</v>
      </c>
      <c r="M42">
        <v>50</v>
      </c>
      <c r="N42" s="8">
        <f t="shared" si="1"/>
        <v>47.994999999999997</v>
      </c>
      <c r="O42">
        <f t="shared" si="2"/>
        <v>25</v>
      </c>
      <c r="P42">
        <f t="shared" si="3"/>
        <v>50</v>
      </c>
      <c r="Q42" t="str">
        <f t="shared" si="4"/>
        <v>ok</v>
      </c>
      <c r="R42" s="4" t="s">
        <v>185</v>
      </c>
      <c r="S42" s="16">
        <v>1.19</v>
      </c>
      <c r="T42" s="16">
        <v>0.99199999999999999</v>
      </c>
      <c r="U42" s="18">
        <v>1413</v>
      </c>
      <c r="V42" s="8">
        <f t="shared" si="6"/>
        <v>49.6</v>
      </c>
      <c r="W42" s="4" t="s">
        <v>43</v>
      </c>
      <c r="X42" t="str">
        <f t="shared" si="7"/>
        <v>no way man</v>
      </c>
      <c r="Y42" t="str">
        <f t="shared" si="8"/>
        <v>no way man</v>
      </c>
      <c r="Z42" t="str">
        <f t="shared" si="9"/>
        <v>uncheap</v>
      </c>
      <c r="AA42">
        <f t="shared" si="10"/>
        <v>25</v>
      </c>
      <c r="AB42" t="str">
        <f t="shared" si="11"/>
        <v>alibaba, nia huang</v>
      </c>
      <c r="AC42">
        <f t="shared" si="12"/>
        <v>0</v>
      </c>
      <c r="AD42">
        <f t="shared" si="13"/>
        <v>0</v>
      </c>
      <c r="AE42">
        <f t="shared" si="14"/>
        <v>25</v>
      </c>
    </row>
    <row r="43" spans="1:31">
      <c r="A43" s="10">
        <v>44</v>
      </c>
      <c r="B43" s="11">
        <v>1</v>
      </c>
      <c r="C43" s="12" t="s">
        <v>33</v>
      </c>
      <c r="D43" s="12" t="s">
        <v>137</v>
      </c>
      <c r="E43" s="12" t="s">
        <v>33</v>
      </c>
      <c r="F43" s="12" t="s">
        <v>206</v>
      </c>
      <c r="G43" s="12" t="s">
        <v>33</v>
      </c>
      <c r="H43" s="1">
        <v>2.2999999999999998</v>
      </c>
      <c r="I43" s="19" t="s">
        <v>191</v>
      </c>
      <c r="J43">
        <v>25</v>
      </c>
      <c r="K43" s="8">
        <f t="shared" si="0"/>
        <v>57.499999999999993</v>
      </c>
      <c r="L43" s="15">
        <v>2.66</v>
      </c>
      <c r="M43">
        <v>50</v>
      </c>
      <c r="N43" s="8">
        <f t="shared" si="1"/>
        <v>133</v>
      </c>
      <c r="O43">
        <f t="shared" si="2"/>
        <v>25</v>
      </c>
      <c r="P43">
        <f t="shared" si="3"/>
        <v>50</v>
      </c>
      <c r="Q43" t="str">
        <f t="shared" si="4"/>
        <v>ok</v>
      </c>
      <c r="S43" s="8">
        <v>1000</v>
      </c>
      <c r="T43" s="8">
        <v>1000</v>
      </c>
      <c r="U43" s="21">
        <v>0</v>
      </c>
      <c r="X43" t="str">
        <f t="shared" si="7"/>
        <v>no way man</v>
      </c>
      <c r="Y43" t="str">
        <f t="shared" si="8"/>
        <v>no way man</v>
      </c>
      <c r="Z43" t="str">
        <f t="shared" si="9"/>
        <v>cheap</v>
      </c>
      <c r="AA43">
        <f t="shared" si="10"/>
        <v>57.499999999999993</v>
      </c>
      <c r="AB43" t="str">
        <f t="shared" si="11"/>
        <v>alibaba, nia huang</v>
      </c>
      <c r="AC43">
        <f t="shared" si="12"/>
        <v>0</v>
      </c>
      <c r="AD43">
        <f t="shared" si="13"/>
        <v>0</v>
      </c>
      <c r="AE43">
        <f t="shared" si="14"/>
        <v>57.499999999999993</v>
      </c>
    </row>
    <row r="44" spans="1:31">
      <c r="A44" s="10">
        <v>45</v>
      </c>
      <c r="B44" s="11">
        <v>1</v>
      </c>
      <c r="C44" s="12" t="s">
        <v>142</v>
      </c>
      <c r="D44" s="12" t="s">
        <v>59</v>
      </c>
      <c r="E44" s="7" t="s">
        <v>142</v>
      </c>
      <c r="F44" s="12" t="s">
        <v>99</v>
      </c>
      <c r="G44" s="12" t="s">
        <v>93</v>
      </c>
      <c r="H44" s="1">
        <v>1</v>
      </c>
      <c r="I44" s="19" t="s">
        <v>191</v>
      </c>
      <c r="J44">
        <v>25</v>
      </c>
      <c r="K44" s="8">
        <f t="shared" si="0"/>
        <v>25</v>
      </c>
      <c r="L44" s="15">
        <v>1</v>
      </c>
      <c r="M44">
        <v>50</v>
      </c>
      <c r="N44" s="8">
        <f t="shared" si="1"/>
        <v>50</v>
      </c>
      <c r="O44">
        <f t="shared" si="2"/>
        <v>25</v>
      </c>
      <c r="P44">
        <f t="shared" si="3"/>
        <v>50</v>
      </c>
      <c r="Q44" t="str">
        <f t="shared" si="4"/>
        <v>ok</v>
      </c>
      <c r="R44" s="4" t="s">
        <v>125</v>
      </c>
      <c r="S44" s="16">
        <v>2.7</v>
      </c>
      <c r="T44" s="16">
        <v>2.7</v>
      </c>
      <c r="U44" s="18">
        <v>5855</v>
      </c>
      <c r="V44" s="8">
        <f t="shared" si="6"/>
        <v>135</v>
      </c>
      <c r="W44" s="4" t="s">
        <v>43</v>
      </c>
      <c r="X44" t="str">
        <f t="shared" si="7"/>
        <v>no way man</v>
      </c>
      <c r="Y44" t="str">
        <f t="shared" si="8"/>
        <v>no way man</v>
      </c>
      <c r="Z44" t="str">
        <f t="shared" si="9"/>
        <v>uncheap</v>
      </c>
      <c r="AA44">
        <f t="shared" si="10"/>
        <v>25</v>
      </c>
      <c r="AB44" t="str">
        <f t="shared" si="11"/>
        <v>alibaba, nia huang</v>
      </c>
      <c r="AC44">
        <f t="shared" si="12"/>
        <v>0</v>
      </c>
      <c r="AD44">
        <f t="shared" si="13"/>
        <v>0</v>
      </c>
      <c r="AE44">
        <f t="shared" si="14"/>
        <v>25</v>
      </c>
    </row>
    <row r="45" spans="1:31">
      <c r="A45" s="10">
        <v>46</v>
      </c>
      <c r="B45" s="11">
        <v>1</v>
      </c>
      <c r="C45" s="12" t="s">
        <v>83</v>
      </c>
      <c r="D45" s="12" t="s">
        <v>220</v>
      </c>
      <c r="E45" s="6" t="s">
        <v>229</v>
      </c>
      <c r="F45" s="12" t="s">
        <v>95</v>
      </c>
      <c r="G45" s="12" t="s">
        <v>83</v>
      </c>
      <c r="H45" s="9">
        <v>2.016</v>
      </c>
      <c r="I45" s="19" t="str">
        <f t="shared" ref="I45" si="15">IF(X45="yep","mouser","dk")</f>
        <v>dk</v>
      </c>
      <c r="J45">
        <v>11</v>
      </c>
      <c r="K45" s="8">
        <f t="shared" si="0"/>
        <v>22.176000000000002</v>
      </c>
      <c r="L45" s="15">
        <v>1.806</v>
      </c>
      <c r="M45">
        <v>25</v>
      </c>
      <c r="N45" s="8">
        <f t="shared" si="1"/>
        <v>45.15</v>
      </c>
      <c r="O45">
        <f t="shared" si="2"/>
        <v>11</v>
      </c>
      <c r="P45">
        <f t="shared" si="3"/>
        <v>25</v>
      </c>
      <c r="Q45" t="str">
        <f t="shared" si="4"/>
        <v>ok</v>
      </c>
      <c r="R45" s="4" t="s">
        <v>150</v>
      </c>
      <c r="S45" s="16">
        <v>1.03</v>
      </c>
      <c r="T45" s="16">
        <v>1.03</v>
      </c>
      <c r="U45" s="18">
        <v>0</v>
      </c>
      <c r="V45" s="8">
        <f t="shared" si="6"/>
        <v>25.75</v>
      </c>
      <c r="W45" s="4" t="s">
        <v>238</v>
      </c>
      <c r="X45" t="str">
        <f>IF(AND(U45&gt;=J45,S45&lt;H45),"yep","no way man")</f>
        <v>no way man</v>
      </c>
      <c r="Y45" t="str">
        <f t="shared" si="8"/>
        <v>no way man</v>
      </c>
      <c r="Z45" t="str">
        <f t="shared" si="9"/>
        <v>uncheap</v>
      </c>
      <c r="AA45">
        <f t="shared" si="10"/>
        <v>22.176000000000002</v>
      </c>
      <c r="AB45" t="str">
        <f t="shared" si="11"/>
        <v>dk</v>
      </c>
      <c r="AC45">
        <f t="shared" si="12"/>
        <v>22.176000000000002</v>
      </c>
      <c r="AD45">
        <f t="shared" si="13"/>
        <v>0</v>
      </c>
      <c r="AE45">
        <f t="shared" si="14"/>
        <v>0</v>
      </c>
    </row>
    <row r="46" spans="1:31">
      <c r="A46" s="10">
        <v>47</v>
      </c>
      <c r="B46" s="11">
        <v>1</v>
      </c>
      <c r="C46" s="12" t="s">
        <v>175</v>
      </c>
      <c r="D46" s="12" t="s">
        <v>240</v>
      </c>
      <c r="E46" s="12" t="s">
        <v>175</v>
      </c>
      <c r="F46" s="12" t="s">
        <v>134</v>
      </c>
      <c r="G46" s="12" t="s">
        <v>175</v>
      </c>
      <c r="H46" s="9">
        <v>7.25</v>
      </c>
      <c r="I46" s="19" t="s">
        <v>191</v>
      </c>
      <c r="J46">
        <v>25</v>
      </c>
      <c r="K46" s="8">
        <f t="shared" si="0"/>
        <v>181.25</v>
      </c>
      <c r="L46" s="15">
        <v>7.8</v>
      </c>
      <c r="M46">
        <v>50</v>
      </c>
      <c r="N46" s="8">
        <f t="shared" si="1"/>
        <v>390</v>
      </c>
      <c r="O46">
        <f t="shared" si="2"/>
        <v>25</v>
      </c>
      <c r="P46">
        <f t="shared" si="3"/>
        <v>50</v>
      </c>
      <c r="Q46" t="str">
        <f t="shared" si="4"/>
        <v>ok</v>
      </c>
      <c r="R46" s="4" t="s">
        <v>107</v>
      </c>
      <c r="S46" s="16">
        <v>10.91</v>
      </c>
      <c r="T46" s="16">
        <v>10.27</v>
      </c>
      <c r="U46" s="17">
        <v>721</v>
      </c>
      <c r="V46" s="8">
        <f t="shared" si="6"/>
        <v>513.5</v>
      </c>
      <c r="W46" s="4" t="s">
        <v>43</v>
      </c>
      <c r="X46" t="str">
        <f t="shared" si="7"/>
        <v>no way man</v>
      </c>
      <c r="Y46" t="str">
        <f t="shared" si="8"/>
        <v>no way man</v>
      </c>
      <c r="Z46" t="str">
        <f t="shared" si="9"/>
        <v>uncheap</v>
      </c>
      <c r="AA46">
        <f t="shared" si="10"/>
        <v>181.25</v>
      </c>
      <c r="AB46" t="str">
        <f t="shared" si="11"/>
        <v>alibaba, nia huang</v>
      </c>
      <c r="AC46">
        <f t="shared" si="12"/>
        <v>0</v>
      </c>
      <c r="AD46">
        <f t="shared" si="13"/>
        <v>0</v>
      </c>
      <c r="AE46">
        <f t="shared" si="14"/>
        <v>181.25</v>
      </c>
    </row>
    <row r="47" spans="1:31">
      <c r="A47" s="10">
        <v>48</v>
      </c>
      <c r="B47" s="11">
        <v>1</v>
      </c>
      <c r="C47" s="12" t="s">
        <v>30</v>
      </c>
      <c r="D47" s="12" t="s">
        <v>103</v>
      </c>
      <c r="E47" s="12" t="s">
        <v>30</v>
      </c>
      <c r="F47" s="12" t="s">
        <v>159</v>
      </c>
      <c r="G47" s="12" t="s">
        <v>30</v>
      </c>
      <c r="H47" s="1">
        <v>2.536</v>
      </c>
      <c r="I47" s="19" t="str">
        <f t="shared" ref="I47" si="16">IF(X47="yep","mouser","dk")</f>
        <v>mouser</v>
      </c>
      <c r="J47" s="23">
        <v>11</v>
      </c>
      <c r="K47" s="8">
        <f t="shared" si="0"/>
        <v>27.896000000000001</v>
      </c>
      <c r="L47" s="15">
        <v>2.0804</v>
      </c>
      <c r="M47" s="24">
        <v>100</v>
      </c>
      <c r="N47" s="8">
        <f t="shared" si="1"/>
        <v>208.04</v>
      </c>
      <c r="O47">
        <f t="shared" si="2"/>
        <v>11</v>
      </c>
      <c r="P47">
        <f t="shared" si="3"/>
        <v>100</v>
      </c>
      <c r="Q47" t="str">
        <f t="shared" si="4"/>
        <v>ok</v>
      </c>
      <c r="R47" s="4" t="s">
        <v>239</v>
      </c>
      <c r="S47" s="16">
        <v>2.46</v>
      </c>
      <c r="T47" s="16">
        <v>2.0099999999999998</v>
      </c>
      <c r="U47" s="17">
        <v>802</v>
      </c>
      <c r="V47" s="8">
        <f t="shared" si="6"/>
        <v>200.99999999999997</v>
      </c>
      <c r="W47" s="4" t="s">
        <v>43</v>
      </c>
      <c r="X47" t="str">
        <f t="shared" si="7"/>
        <v>yep</v>
      </c>
      <c r="Y47" t="str">
        <f t="shared" si="8"/>
        <v>yep</v>
      </c>
      <c r="Z47" t="str">
        <f t="shared" si="9"/>
        <v>uncheap</v>
      </c>
      <c r="AA47">
        <f t="shared" si="10"/>
        <v>27.06</v>
      </c>
      <c r="AB47" t="str">
        <f t="shared" si="11"/>
        <v>mouser</v>
      </c>
      <c r="AC47">
        <f t="shared" si="12"/>
        <v>0</v>
      </c>
      <c r="AD47">
        <f t="shared" si="13"/>
        <v>27.06</v>
      </c>
      <c r="AE47">
        <f t="shared" si="14"/>
        <v>0</v>
      </c>
    </row>
    <row r="48" spans="1:31">
      <c r="A48" s="10">
        <v>49</v>
      </c>
      <c r="B48" s="11">
        <v>1</v>
      </c>
      <c r="C48" s="12" t="s">
        <v>237</v>
      </c>
      <c r="D48" s="12" t="s">
        <v>42</v>
      </c>
      <c r="E48" s="12" t="s">
        <v>237</v>
      </c>
      <c r="F48" s="12" t="s">
        <v>135</v>
      </c>
      <c r="G48" s="12" t="s">
        <v>237</v>
      </c>
      <c r="H48" s="1"/>
      <c r="I48" s="19" t="s">
        <v>235</v>
      </c>
      <c r="J48"/>
      <c r="K48" s="8">
        <f t="shared" si="0"/>
        <v>0</v>
      </c>
      <c r="M48"/>
      <c r="N48" s="8">
        <f t="shared" si="1"/>
        <v>0</v>
      </c>
      <c r="O48">
        <f t="shared" si="2"/>
        <v>0</v>
      </c>
      <c r="P48">
        <f t="shared" si="3"/>
        <v>0</v>
      </c>
      <c r="Q48" t="str">
        <f t="shared" si="4"/>
        <v>ok</v>
      </c>
      <c r="S48" s="8">
        <v>1000</v>
      </c>
      <c r="T48" s="8">
        <v>1000</v>
      </c>
      <c r="U48">
        <v>0</v>
      </c>
      <c r="V48" s="8">
        <f t="shared" si="6"/>
        <v>0</v>
      </c>
      <c r="X48" t="str">
        <f t="shared" si="7"/>
        <v>no way man</v>
      </c>
      <c r="Y48" t="str">
        <f t="shared" si="8"/>
        <v>no way man</v>
      </c>
      <c r="Z48" t="str">
        <f t="shared" si="9"/>
        <v>uncheap</v>
      </c>
      <c r="AA48">
        <f t="shared" si="10"/>
        <v>0</v>
      </c>
      <c r="AB48" t="str">
        <f t="shared" si="11"/>
        <v>n/a</v>
      </c>
      <c r="AC48">
        <f t="shared" si="12"/>
        <v>0</v>
      </c>
      <c r="AD48">
        <f t="shared" si="13"/>
        <v>0</v>
      </c>
      <c r="AE48">
        <f t="shared" si="14"/>
        <v>0</v>
      </c>
    </row>
    <row r="49" spans="1:34">
      <c r="A49" s="10">
        <v>50</v>
      </c>
      <c r="B49" s="11">
        <v>1</v>
      </c>
      <c r="C49" s="12" t="s">
        <v>193</v>
      </c>
      <c r="D49" s="12" t="s">
        <v>198</v>
      </c>
      <c r="E49" s="12" t="s">
        <v>193</v>
      </c>
      <c r="F49" s="12" t="s">
        <v>101</v>
      </c>
      <c r="G49" s="12" t="s">
        <v>193</v>
      </c>
      <c r="H49" s="1">
        <v>0.35499999999999998</v>
      </c>
      <c r="I49" s="19" t="str">
        <f t="shared" ref="I49" si="17">IF(X49="yep","mouser","dk")</f>
        <v>dk</v>
      </c>
      <c r="J49">
        <v>11</v>
      </c>
      <c r="K49" s="8">
        <f t="shared" si="0"/>
        <v>3.9049999999999998</v>
      </c>
      <c r="L49" s="15">
        <v>0.32919999999999999</v>
      </c>
      <c r="M49">
        <v>25</v>
      </c>
      <c r="N49" s="8">
        <f t="shared" si="1"/>
        <v>8.23</v>
      </c>
      <c r="O49">
        <f t="shared" si="2"/>
        <v>11</v>
      </c>
      <c r="P49">
        <f t="shared" si="3"/>
        <v>25</v>
      </c>
      <c r="Q49" t="str">
        <f t="shared" si="4"/>
        <v>ok</v>
      </c>
      <c r="S49" s="8">
        <v>1000</v>
      </c>
      <c r="T49" s="8">
        <v>1000</v>
      </c>
      <c r="U49">
        <v>0</v>
      </c>
      <c r="X49" t="str">
        <f t="shared" si="7"/>
        <v>no way man</v>
      </c>
      <c r="Y49" t="str">
        <f t="shared" si="8"/>
        <v>no way man</v>
      </c>
      <c r="Z49" t="str">
        <f t="shared" si="9"/>
        <v>cheap</v>
      </c>
      <c r="AA49">
        <f t="shared" si="10"/>
        <v>3.9049999999999998</v>
      </c>
      <c r="AB49" t="str">
        <f t="shared" si="11"/>
        <v>dk</v>
      </c>
      <c r="AC49">
        <f t="shared" si="12"/>
        <v>3.9049999999999998</v>
      </c>
      <c r="AD49">
        <f t="shared" si="13"/>
        <v>0</v>
      </c>
      <c r="AE49">
        <f t="shared" si="14"/>
        <v>0</v>
      </c>
    </row>
    <row r="50" spans="1:34">
      <c r="A50" s="10">
        <v>52</v>
      </c>
      <c r="B50" s="11">
        <v>1</v>
      </c>
      <c r="C50" s="12" t="s">
        <v>136</v>
      </c>
      <c r="D50" s="12" t="s">
        <v>40</v>
      </c>
      <c r="E50" s="12" t="s">
        <v>47</v>
      </c>
      <c r="F50" s="12" t="s">
        <v>234</v>
      </c>
      <c r="G50" s="7" t="s">
        <v>127</v>
      </c>
      <c r="H50" s="1"/>
      <c r="I50" s="19" t="s">
        <v>235</v>
      </c>
      <c r="J50">
        <v>0</v>
      </c>
      <c r="K50" s="8">
        <f t="shared" si="0"/>
        <v>0</v>
      </c>
      <c r="M50"/>
      <c r="N50" s="8">
        <f t="shared" si="1"/>
        <v>0</v>
      </c>
      <c r="O50">
        <f t="shared" si="2"/>
        <v>0</v>
      </c>
      <c r="P50">
        <f t="shared" si="3"/>
        <v>0</v>
      </c>
      <c r="Q50" t="str">
        <f t="shared" si="4"/>
        <v>ok</v>
      </c>
      <c r="R50" s="4" t="s">
        <v>56</v>
      </c>
      <c r="S50" s="8">
        <v>1000</v>
      </c>
      <c r="T50" s="8">
        <v>1000</v>
      </c>
      <c r="U50" s="4" t="s">
        <v>114</v>
      </c>
      <c r="V50" s="8">
        <f t="shared" si="6"/>
        <v>0</v>
      </c>
      <c r="W50" s="4" t="s">
        <v>43</v>
      </c>
      <c r="X50" t="str">
        <f t="shared" si="7"/>
        <v>no way man</v>
      </c>
      <c r="Y50" t="str">
        <f t="shared" si="8"/>
        <v>no way man</v>
      </c>
      <c r="Z50" t="str">
        <f t="shared" si="9"/>
        <v>uncheap</v>
      </c>
      <c r="AA50">
        <f t="shared" si="10"/>
        <v>0</v>
      </c>
      <c r="AB50" t="str">
        <f t="shared" si="11"/>
        <v>n/a</v>
      </c>
      <c r="AC50">
        <f t="shared" si="12"/>
        <v>0</v>
      </c>
      <c r="AD50">
        <f t="shared" si="13"/>
        <v>0</v>
      </c>
      <c r="AE50">
        <f t="shared" si="14"/>
        <v>0</v>
      </c>
    </row>
    <row r="51" spans="1:34">
      <c r="A51" s="10">
        <v>53</v>
      </c>
      <c r="B51" s="11">
        <v>1</v>
      </c>
      <c r="C51" s="12" t="s">
        <v>80</v>
      </c>
      <c r="D51" s="12" t="s">
        <v>96</v>
      </c>
      <c r="E51" s="12" t="s">
        <v>226</v>
      </c>
      <c r="F51" s="12" t="s">
        <v>97</v>
      </c>
      <c r="G51" s="12" t="s">
        <v>171</v>
      </c>
      <c r="H51" s="1">
        <v>1.77</v>
      </c>
      <c r="I51" s="19" t="str">
        <f t="shared" ref="I51:I53" si="18">IF(X51="yep","mouser","dk")</f>
        <v>mouser</v>
      </c>
      <c r="J51" s="23">
        <v>10</v>
      </c>
      <c r="K51" s="8">
        <f t="shared" si="0"/>
        <v>17.7</v>
      </c>
      <c r="L51" s="15">
        <v>1.6576</v>
      </c>
      <c r="M51" s="24">
        <v>50</v>
      </c>
      <c r="N51" s="8">
        <f t="shared" si="1"/>
        <v>82.88</v>
      </c>
      <c r="O51">
        <f t="shared" si="2"/>
        <v>10</v>
      </c>
      <c r="P51">
        <f t="shared" si="3"/>
        <v>50</v>
      </c>
      <c r="Q51" t="str">
        <f t="shared" si="4"/>
        <v>ok</v>
      </c>
      <c r="R51" s="4" t="s">
        <v>130</v>
      </c>
      <c r="S51" s="16">
        <v>1.69</v>
      </c>
      <c r="T51" s="16">
        <v>1.69</v>
      </c>
      <c r="U51" s="18">
        <v>3392</v>
      </c>
      <c r="V51" s="8">
        <f t="shared" si="6"/>
        <v>84.5</v>
      </c>
      <c r="W51" s="4" t="s">
        <v>43</v>
      </c>
      <c r="X51" t="str">
        <f t="shared" si="7"/>
        <v>yep</v>
      </c>
      <c r="Y51" t="str">
        <f t="shared" si="8"/>
        <v>no way man</v>
      </c>
      <c r="Z51" t="str">
        <f t="shared" si="9"/>
        <v>uncheap</v>
      </c>
      <c r="AA51">
        <f t="shared" si="10"/>
        <v>16.899999999999999</v>
      </c>
      <c r="AB51" t="str">
        <f t="shared" si="11"/>
        <v>mouser</v>
      </c>
      <c r="AC51">
        <f t="shared" si="12"/>
        <v>0</v>
      </c>
      <c r="AD51">
        <f t="shared" si="13"/>
        <v>16.899999999999999</v>
      </c>
      <c r="AE51">
        <f t="shared" si="14"/>
        <v>0</v>
      </c>
    </row>
    <row r="52" spans="1:34">
      <c r="A52" s="10">
        <v>54</v>
      </c>
      <c r="B52" s="11">
        <v>1</v>
      </c>
      <c r="C52" s="12" t="s">
        <v>162</v>
      </c>
      <c r="D52" s="12" t="s">
        <v>17</v>
      </c>
      <c r="E52" s="12" t="s">
        <v>201</v>
      </c>
      <c r="F52" s="12" t="s">
        <v>97</v>
      </c>
      <c r="G52" s="12" t="s">
        <v>86</v>
      </c>
      <c r="H52" s="1">
        <v>0.67800000000000005</v>
      </c>
      <c r="I52" s="19" t="str">
        <f t="shared" si="18"/>
        <v>dk</v>
      </c>
      <c r="J52">
        <v>11</v>
      </c>
      <c r="K52" s="8">
        <f t="shared" si="0"/>
        <v>7.4580000000000002</v>
      </c>
      <c r="L52" s="15">
        <v>0.5292</v>
      </c>
      <c r="M52">
        <v>50</v>
      </c>
      <c r="N52" s="8">
        <f t="shared" si="1"/>
        <v>26.46</v>
      </c>
      <c r="O52">
        <f t="shared" si="2"/>
        <v>11</v>
      </c>
      <c r="P52">
        <f t="shared" si="3"/>
        <v>50</v>
      </c>
      <c r="Q52" t="str">
        <f t="shared" si="4"/>
        <v>ok</v>
      </c>
      <c r="R52" s="4" t="s">
        <v>90</v>
      </c>
      <c r="S52" s="16">
        <v>2.04</v>
      </c>
      <c r="T52" s="16">
        <v>1.7</v>
      </c>
      <c r="U52" s="18">
        <v>1899</v>
      </c>
      <c r="V52" s="8">
        <f t="shared" si="6"/>
        <v>85</v>
      </c>
      <c r="W52" s="4" t="s">
        <v>43</v>
      </c>
      <c r="X52" t="str">
        <f t="shared" si="7"/>
        <v>no way man</v>
      </c>
      <c r="Y52" t="str">
        <f t="shared" si="8"/>
        <v>no way man</v>
      </c>
      <c r="Z52" t="str">
        <f t="shared" si="9"/>
        <v>uncheap</v>
      </c>
      <c r="AA52">
        <f t="shared" si="10"/>
        <v>7.4580000000000002</v>
      </c>
      <c r="AB52" t="str">
        <f t="shared" si="11"/>
        <v>dk</v>
      </c>
      <c r="AC52">
        <f t="shared" si="12"/>
        <v>7.4580000000000002</v>
      </c>
      <c r="AD52">
        <f t="shared" si="13"/>
        <v>0</v>
      </c>
      <c r="AE52">
        <f t="shared" si="14"/>
        <v>0</v>
      </c>
    </row>
    <row r="53" spans="1:34">
      <c r="A53" s="10">
        <v>55</v>
      </c>
      <c r="B53" s="11">
        <v>1</v>
      </c>
      <c r="C53" s="12" t="s">
        <v>186</v>
      </c>
      <c r="D53" s="12" t="s">
        <v>18</v>
      </c>
      <c r="E53" s="12" t="s">
        <v>200</v>
      </c>
      <c r="F53" s="12" t="s">
        <v>234</v>
      </c>
      <c r="G53" s="12" t="s">
        <v>26</v>
      </c>
      <c r="H53" s="1">
        <v>0.84699999999999998</v>
      </c>
      <c r="I53" s="19" t="str">
        <f t="shared" si="18"/>
        <v>dk</v>
      </c>
      <c r="J53">
        <v>11</v>
      </c>
      <c r="K53" s="8">
        <f t="shared" si="0"/>
        <v>9.3170000000000002</v>
      </c>
      <c r="L53" s="15">
        <v>0.79100000000000004</v>
      </c>
      <c r="M53">
        <v>50</v>
      </c>
      <c r="N53" s="8">
        <f t="shared" si="1"/>
        <v>39.550000000000004</v>
      </c>
      <c r="O53">
        <f t="shared" si="2"/>
        <v>11</v>
      </c>
      <c r="P53">
        <f t="shared" si="3"/>
        <v>50</v>
      </c>
      <c r="Q53" t="str">
        <f t="shared" si="4"/>
        <v>ok</v>
      </c>
      <c r="R53" s="4" t="s">
        <v>212</v>
      </c>
      <c r="S53" s="16">
        <v>1.31</v>
      </c>
      <c r="T53" s="16">
        <v>0.99</v>
      </c>
      <c r="U53" s="18">
        <v>1410</v>
      </c>
      <c r="V53" s="8">
        <f t="shared" si="6"/>
        <v>49.5</v>
      </c>
      <c r="W53" s="4" t="s">
        <v>43</v>
      </c>
      <c r="X53" t="str">
        <f t="shared" si="7"/>
        <v>no way man</v>
      </c>
      <c r="Y53" t="str">
        <f t="shared" si="8"/>
        <v>no way man</v>
      </c>
      <c r="Z53" t="str">
        <f t="shared" si="9"/>
        <v>uncheap</v>
      </c>
      <c r="AA53">
        <f t="shared" si="10"/>
        <v>9.3170000000000002</v>
      </c>
      <c r="AB53" t="str">
        <f t="shared" si="11"/>
        <v>dk</v>
      </c>
      <c r="AC53">
        <f t="shared" si="12"/>
        <v>9.3170000000000002</v>
      </c>
      <c r="AD53">
        <f t="shared" si="13"/>
        <v>0</v>
      </c>
      <c r="AE53">
        <f t="shared" si="14"/>
        <v>0</v>
      </c>
    </row>
    <row r="56" spans="1:34">
      <c r="Y56" t="s">
        <v>260</v>
      </c>
      <c r="Z56">
        <v>45070136</v>
      </c>
      <c r="AB56" t="s">
        <v>256</v>
      </c>
      <c r="AC56" s="25">
        <f>SUM(AC2:AC53)</f>
        <v>87.927600000000012</v>
      </c>
      <c r="AD56" s="25">
        <f>SUM(AD2:AD53)</f>
        <v>116.36999999999998</v>
      </c>
      <c r="AE56" s="26">
        <f>SUM(AE2:AE53)</f>
        <v>346.5</v>
      </c>
      <c r="AG56">
        <f>SUM(AC56:AE56)</f>
        <v>550.79759999999999</v>
      </c>
    </row>
    <row r="57" spans="1:34">
      <c r="Y57" t="s">
        <v>261</v>
      </c>
      <c r="Z57">
        <v>9661677</v>
      </c>
      <c r="AB57" t="s">
        <v>257</v>
      </c>
      <c r="AC57">
        <v>6</v>
      </c>
      <c r="AD57">
        <v>7</v>
      </c>
      <c r="AE57">
        <v>23</v>
      </c>
    </row>
    <row r="58" spans="1:34">
      <c r="X58" s="28" t="s">
        <v>264</v>
      </c>
      <c r="Y58" s="28" t="s">
        <v>263</v>
      </c>
      <c r="Z58" s="28" t="s">
        <v>262</v>
      </c>
      <c r="AC58" t="s">
        <v>258</v>
      </c>
      <c r="AD58" t="s">
        <v>258</v>
      </c>
    </row>
    <row r="61" spans="1:34">
      <c r="AC61">
        <v>88.22</v>
      </c>
      <c r="AD61">
        <v>118.07</v>
      </c>
      <c r="AE61">
        <v>344.5</v>
      </c>
    </row>
    <row r="62" spans="1:34">
      <c r="AC62">
        <v>6</v>
      </c>
      <c r="AD62">
        <v>7</v>
      </c>
      <c r="AE62">
        <v>33</v>
      </c>
      <c r="AG62" t="s">
        <v>265</v>
      </c>
      <c r="AH62">
        <v>18.8</v>
      </c>
    </row>
    <row r="63" spans="1:34">
      <c r="AB63" s="27" t="s">
        <v>259</v>
      </c>
      <c r="AC63">
        <f>SUM(AC61:AE62) + AH62</f>
        <v>615.58999999999992</v>
      </c>
    </row>
  </sheetData>
  <autoFilter ref="A1:Z53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CLAYR6_ENG 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thebh_000</dc:creator>
  <cp:lastModifiedBy>thebhef@gmail.com</cp:lastModifiedBy>
  <dcterms:created xsi:type="dcterms:W3CDTF">2015-12-16T04:56:08Z</dcterms:created>
  <dcterms:modified xsi:type="dcterms:W3CDTF">2015-12-16T08:57:06Z</dcterms:modified>
</cp:coreProperties>
</file>