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rkan\Desktop\GAZİ YL\APE\repo\"/>
    </mc:Choice>
  </mc:AlternateContent>
  <xr:revisionPtr revIDLastSave="0" documentId="13_ncr:1_{A6C9E198-31D5-4788-9F77-A1ACD24C0577}" xr6:coauthVersionLast="47" xr6:coauthVersionMax="47" xr10:uidLastSave="{00000000-0000-0000-0000-000000000000}"/>
  <bookViews>
    <workbookView xWindow="11256" yWindow="3492" windowWidth="17280" windowHeight="9420" xr2:uid="{4ED3A0B5-DA3E-4505-8F9A-14C9D7ED61A1}"/>
  </bookViews>
  <sheets>
    <sheet name="Sheet1" sheetId="1" r:id="rId1"/>
    <sheet name="Transition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3" l="1"/>
  <c r="D48" i="3"/>
  <c r="E48" i="3"/>
  <c r="F48" i="3"/>
  <c r="G48" i="3"/>
  <c r="H48" i="3"/>
  <c r="I48" i="3"/>
  <c r="J48" i="3"/>
  <c r="K48" i="3"/>
  <c r="L48" i="3"/>
  <c r="B48" i="3"/>
  <c r="B41" i="3"/>
  <c r="C34" i="3"/>
  <c r="D34" i="3"/>
  <c r="E34" i="3"/>
  <c r="F34" i="3"/>
  <c r="G34" i="3"/>
  <c r="H34" i="3"/>
  <c r="I34" i="3"/>
  <c r="J34" i="3"/>
  <c r="K34" i="3"/>
  <c r="L34" i="3"/>
  <c r="B34" i="3"/>
  <c r="L27" i="3"/>
  <c r="K27" i="3"/>
  <c r="J27" i="3"/>
  <c r="I27" i="3"/>
  <c r="H27" i="3"/>
  <c r="G27" i="3"/>
  <c r="F27" i="3"/>
  <c r="E27" i="3"/>
  <c r="D27" i="3"/>
  <c r="C27" i="3"/>
  <c r="B27" i="3"/>
  <c r="B24" i="1"/>
  <c r="C24" i="1"/>
  <c r="D24" i="1"/>
  <c r="E24" i="1"/>
  <c r="F24" i="1"/>
  <c r="G24" i="1"/>
  <c r="H24" i="1"/>
  <c r="I24" i="1"/>
  <c r="I34" i="1" s="1"/>
  <c r="J24" i="1"/>
  <c r="J34" i="1" s="1"/>
  <c r="K24" i="1"/>
  <c r="L24" i="1"/>
  <c r="E34" i="1"/>
  <c r="F34" i="1"/>
  <c r="G34" i="1"/>
  <c r="H34" i="1"/>
  <c r="B34" i="1"/>
  <c r="G7" i="3"/>
  <c r="G17" i="3" s="1"/>
  <c r="H7" i="3"/>
  <c r="H17" i="3" s="1"/>
  <c r="I7" i="3"/>
  <c r="I17" i="3" s="1"/>
  <c r="J7" i="3"/>
  <c r="J17" i="3" s="1"/>
  <c r="K7" i="3"/>
  <c r="K17" i="3" s="1"/>
  <c r="L7" i="3"/>
  <c r="F7" i="3"/>
  <c r="F17" i="3" s="1"/>
  <c r="C7" i="3"/>
  <c r="D7" i="3"/>
  <c r="B7" i="3"/>
  <c r="B17" i="3" s="1"/>
  <c r="L20" i="3"/>
  <c r="K20" i="3"/>
  <c r="J20" i="3"/>
  <c r="I20" i="3"/>
  <c r="H20" i="3"/>
  <c r="G20" i="3"/>
  <c r="F20" i="3"/>
  <c r="E20" i="3"/>
  <c r="D20" i="3"/>
  <c r="C20" i="3"/>
  <c r="B20" i="3"/>
  <c r="L12" i="3"/>
  <c r="K12" i="3"/>
  <c r="J12" i="3"/>
  <c r="I12" i="3"/>
  <c r="H12" i="3"/>
  <c r="G12" i="3"/>
  <c r="F12" i="3"/>
  <c r="E12" i="3"/>
  <c r="D12" i="3"/>
  <c r="C12" i="3"/>
  <c r="B12" i="3"/>
  <c r="E7" i="3"/>
  <c r="L5" i="3"/>
  <c r="L9" i="3" s="1"/>
  <c r="L43" i="3" s="1"/>
  <c r="K5" i="3"/>
  <c r="J5" i="3"/>
  <c r="I5" i="3"/>
  <c r="H5" i="3"/>
  <c r="G5" i="3"/>
  <c r="F5" i="3"/>
  <c r="F9" i="3" s="1"/>
  <c r="F28" i="3" s="1"/>
  <c r="E5" i="3"/>
  <c r="D5" i="3"/>
  <c r="C5" i="3"/>
  <c r="B5" i="3"/>
  <c r="C34" i="1"/>
  <c r="D34" i="1"/>
  <c r="K34" i="1"/>
  <c r="L34" i="1"/>
  <c r="C32" i="1"/>
  <c r="D32" i="1"/>
  <c r="E32" i="1"/>
  <c r="F32" i="1"/>
  <c r="G32" i="1"/>
  <c r="H32" i="1"/>
  <c r="I32" i="1"/>
  <c r="J32" i="1"/>
  <c r="K32" i="1"/>
  <c r="L32" i="1"/>
  <c r="B32" i="1"/>
  <c r="C29" i="1"/>
  <c r="D29" i="1"/>
  <c r="E29" i="1"/>
  <c r="F29" i="1"/>
  <c r="G29" i="1"/>
  <c r="H29" i="1"/>
  <c r="I29" i="1"/>
  <c r="J29" i="1"/>
  <c r="K29" i="1"/>
  <c r="L29" i="1"/>
  <c r="C28" i="1"/>
  <c r="D28" i="1"/>
  <c r="E28" i="1"/>
  <c r="F28" i="1"/>
  <c r="G28" i="1"/>
  <c r="H28" i="1"/>
  <c r="I28" i="1"/>
  <c r="J28" i="1"/>
  <c r="K28" i="1"/>
  <c r="L28" i="1"/>
  <c r="C27" i="1"/>
  <c r="D27" i="1"/>
  <c r="E27" i="1"/>
  <c r="F27" i="1"/>
  <c r="G27" i="1"/>
  <c r="H27" i="1"/>
  <c r="I27" i="1"/>
  <c r="J27" i="1"/>
  <c r="K27" i="1"/>
  <c r="L27" i="1"/>
  <c r="C21" i="1"/>
  <c r="D21" i="1"/>
  <c r="E21" i="1"/>
  <c r="F21" i="1"/>
  <c r="G21" i="1"/>
  <c r="H21" i="1"/>
  <c r="I21" i="1"/>
  <c r="J21" i="1"/>
  <c r="K21" i="1"/>
  <c r="L21" i="1"/>
  <c r="C22" i="1"/>
  <c r="D22" i="1"/>
  <c r="E22" i="1"/>
  <c r="F22" i="1"/>
  <c r="G22" i="1"/>
  <c r="H22" i="1"/>
  <c r="I22" i="1"/>
  <c r="J22" i="1"/>
  <c r="K22" i="1"/>
  <c r="L22" i="1"/>
  <c r="C20" i="1"/>
  <c r="D20" i="1"/>
  <c r="E20" i="1"/>
  <c r="F20" i="1"/>
  <c r="G20" i="1"/>
  <c r="H20" i="1"/>
  <c r="I20" i="1"/>
  <c r="J20" i="1"/>
  <c r="K20" i="1"/>
  <c r="C17" i="1"/>
  <c r="D17" i="1"/>
  <c r="E17" i="1"/>
  <c r="F17" i="1"/>
  <c r="G17" i="1"/>
  <c r="H17" i="1"/>
  <c r="I17" i="1"/>
  <c r="J17" i="1"/>
  <c r="K17" i="1"/>
  <c r="L17" i="1"/>
  <c r="C18" i="1"/>
  <c r="D18" i="1"/>
  <c r="E18" i="1"/>
  <c r="F18" i="1"/>
  <c r="G18" i="1"/>
  <c r="H18" i="1"/>
  <c r="I18" i="1"/>
  <c r="J18" i="1"/>
  <c r="K18" i="1"/>
  <c r="L18" i="1"/>
  <c r="C14" i="1"/>
  <c r="D14" i="1"/>
  <c r="E14" i="1"/>
  <c r="F14" i="1"/>
  <c r="G14" i="1"/>
  <c r="H14" i="1"/>
  <c r="I14" i="1"/>
  <c r="J14" i="1"/>
  <c r="K14" i="1"/>
  <c r="L14" i="1"/>
  <c r="C13" i="1"/>
  <c r="D13" i="1"/>
  <c r="E13" i="1"/>
  <c r="F13" i="1"/>
  <c r="G13" i="1"/>
  <c r="H13" i="1"/>
  <c r="I13" i="1"/>
  <c r="J13" i="1"/>
  <c r="K13" i="1"/>
  <c r="L13" i="1"/>
  <c r="H12" i="1"/>
  <c r="I12" i="1"/>
  <c r="J12" i="1"/>
  <c r="K12" i="1"/>
  <c r="L12" i="1"/>
  <c r="H9" i="1"/>
  <c r="I9" i="1"/>
  <c r="J9" i="1"/>
  <c r="K9" i="1"/>
  <c r="K10" i="1" s="1"/>
  <c r="L9" i="1"/>
  <c r="L10" i="1" s="1"/>
  <c r="H10" i="1"/>
  <c r="I10" i="1"/>
  <c r="J10" i="1"/>
  <c r="L5" i="1"/>
  <c r="L6" i="1" s="1"/>
  <c r="L7" i="1"/>
  <c r="H5" i="1"/>
  <c r="I5" i="1"/>
  <c r="J5" i="1"/>
  <c r="K5" i="1"/>
  <c r="H6" i="1"/>
  <c r="I6" i="1"/>
  <c r="J6" i="1"/>
  <c r="K6" i="1"/>
  <c r="H7" i="1"/>
  <c r="I7" i="1"/>
  <c r="J7" i="1"/>
  <c r="K7" i="1"/>
  <c r="C5" i="1"/>
  <c r="D5" i="1"/>
  <c r="E5" i="1"/>
  <c r="F5" i="1"/>
  <c r="C6" i="1"/>
  <c r="D6" i="1"/>
  <c r="E6" i="1"/>
  <c r="F6" i="1"/>
  <c r="C7" i="1"/>
  <c r="D7" i="1"/>
  <c r="E7" i="1"/>
  <c r="F7" i="1"/>
  <c r="C9" i="1"/>
  <c r="D9" i="1"/>
  <c r="E9" i="1"/>
  <c r="F9" i="1"/>
  <c r="F10" i="1" s="1"/>
  <c r="C10" i="1"/>
  <c r="D10" i="1"/>
  <c r="E10" i="1"/>
  <c r="C12" i="1"/>
  <c r="D12" i="1"/>
  <c r="E12" i="1"/>
  <c r="F12" i="1"/>
  <c r="L20" i="1"/>
  <c r="B27" i="1"/>
  <c r="B20" i="1"/>
  <c r="G12" i="1"/>
  <c r="B12" i="1"/>
  <c r="G5" i="1"/>
  <c r="B5" i="1"/>
  <c r="B6" i="1" s="1"/>
  <c r="B9" i="1" s="1"/>
  <c r="G7" i="1"/>
  <c r="B7" i="1"/>
  <c r="B17" i="1" s="1"/>
  <c r="F29" i="3" l="1"/>
  <c r="F31" i="3" s="1"/>
  <c r="L29" i="3"/>
  <c r="L31" i="3" s="1"/>
  <c r="F43" i="3"/>
  <c r="H18" i="3"/>
  <c r="D18" i="3"/>
  <c r="G18" i="3"/>
  <c r="C14" i="3"/>
  <c r="K18" i="3"/>
  <c r="F18" i="3"/>
  <c r="D6" i="3"/>
  <c r="D9" i="3" s="1"/>
  <c r="E6" i="3"/>
  <c r="E9" i="3" s="1"/>
  <c r="F6" i="3"/>
  <c r="L6" i="3"/>
  <c r="D14" i="3"/>
  <c r="K9" i="3"/>
  <c r="E14" i="3"/>
  <c r="H9" i="3"/>
  <c r="J9" i="3"/>
  <c r="E18" i="3"/>
  <c r="I9" i="3"/>
  <c r="F14" i="3"/>
  <c r="F35" i="3" s="1"/>
  <c r="L14" i="3"/>
  <c r="L35" i="3" s="1"/>
  <c r="G9" i="3"/>
  <c r="C18" i="3"/>
  <c r="K14" i="3"/>
  <c r="L18" i="3"/>
  <c r="L10" i="3"/>
  <c r="L41" i="3" s="1"/>
  <c r="L22" i="3"/>
  <c r="F22" i="3"/>
  <c r="F10" i="3"/>
  <c r="F41" i="3" s="1"/>
  <c r="F21" i="3"/>
  <c r="F36" i="3" s="1"/>
  <c r="I6" i="3"/>
  <c r="G14" i="3"/>
  <c r="D17" i="3"/>
  <c r="L17" i="3"/>
  <c r="L21" i="3" s="1"/>
  <c r="L36" i="3" s="1"/>
  <c r="I18" i="3"/>
  <c r="C17" i="3"/>
  <c r="B6" i="3"/>
  <c r="B9" i="3" s="1"/>
  <c r="J6" i="3"/>
  <c r="H14" i="3"/>
  <c r="E17" i="3"/>
  <c r="B18" i="3"/>
  <c r="J18" i="3"/>
  <c r="H6" i="3"/>
  <c r="C6" i="3"/>
  <c r="C9" i="3" s="1"/>
  <c r="K6" i="3"/>
  <c r="I14" i="3"/>
  <c r="B14" i="3"/>
  <c r="J14" i="3"/>
  <c r="G6" i="3"/>
  <c r="G6" i="1"/>
  <c r="G9" i="1" s="1"/>
  <c r="B28" i="1"/>
  <c r="B22" i="1"/>
  <c r="B29" i="1"/>
  <c r="B10" i="1"/>
  <c r="B13" i="1" s="1"/>
  <c r="B21" i="1"/>
  <c r="B18" i="1"/>
  <c r="B14" i="1"/>
  <c r="G28" i="3" l="1"/>
  <c r="G29" i="3"/>
  <c r="G31" i="3" s="1"/>
  <c r="G43" i="3"/>
  <c r="K43" i="3"/>
  <c r="K29" i="3"/>
  <c r="K31" i="3" s="1"/>
  <c r="K35" i="3" s="1"/>
  <c r="K28" i="3"/>
  <c r="F45" i="3"/>
  <c r="F24" i="3"/>
  <c r="L45" i="3"/>
  <c r="L24" i="3"/>
  <c r="I43" i="3"/>
  <c r="I29" i="3"/>
  <c r="I31" i="3" s="1"/>
  <c r="I28" i="3"/>
  <c r="C35" i="3"/>
  <c r="C43" i="3"/>
  <c r="C29" i="3"/>
  <c r="C31" i="3" s="1"/>
  <c r="C28" i="3"/>
  <c r="E22" i="3"/>
  <c r="E28" i="3"/>
  <c r="E43" i="3"/>
  <c r="E29" i="3"/>
  <c r="E31" i="3" s="1"/>
  <c r="E35" i="3" s="1"/>
  <c r="F38" i="3"/>
  <c r="F42" i="3" s="1"/>
  <c r="J43" i="3"/>
  <c r="J29" i="3"/>
  <c r="J31" i="3" s="1"/>
  <c r="J28" i="3"/>
  <c r="D22" i="3"/>
  <c r="D28" i="3"/>
  <c r="D43" i="3"/>
  <c r="D29" i="3"/>
  <c r="D31" i="3" s="1"/>
  <c r="D35" i="3" s="1"/>
  <c r="G35" i="3"/>
  <c r="H29" i="3"/>
  <c r="H31" i="3" s="1"/>
  <c r="H28" i="3"/>
  <c r="H43" i="3"/>
  <c r="I35" i="3"/>
  <c r="B43" i="3"/>
  <c r="B45" i="3" s="1"/>
  <c r="B29" i="3"/>
  <c r="B31" i="3" s="1"/>
  <c r="L42" i="3"/>
  <c r="L38" i="3"/>
  <c r="J35" i="3"/>
  <c r="H35" i="3"/>
  <c r="L28" i="3"/>
  <c r="B42" i="3"/>
  <c r="E21" i="3"/>
  <c r="E36" i="3" s="1"/>
  <c r="B36" i="3"/>
  <c r="B38" i="3" s="1"/>
  <c r="B35" i="3"/>
  <c r="B28" i="3"/>
  <c r="D21" i="3"/>
  <c r="D36" i="3" s="1"/>
  <c r="D10" i="3"/>
  <c r="D41" i="3" s="1"/>
  <c r="E10" i="3"/>
  <c r="E41" i="3" s="1"/>
  <c r="L13" i="3"/>
  <c r="F13" i="3"/>
  <c r="K22" i="3"/>
  <c r="K10" i="3"/>
  <c r="K41" i="3" s="1"/>
  <c r="K21" i="3"/>
  <c r="K36" i="3" s="1"/>
  <c r="G21" i="3"/>
  <c r="G36" i="3" s="1"/>
  <c r="G22" i="3"/>
  <c r="G10" i="3"/>
  <c r="G41" i="3" s="1"/>
  <c r="C22" i="3"/>
  <c r="C10" i="3"/>
  <c r="C41" i="3" s="1"/>
  <c r="C21" i="3"/>
  <c r="C36" i="3" s="1"/>
  <c r="J22" i="3"/>
  <c r="J10" i="3"/>
  <c r="J41" i="3" s="1"/>
  <c r="J21" i="3"/>
  <c r="J36" i="3" s="1"/>
  <c r="H21" i="3"/>
  <c r="H36" i="3" s="1"/>
  <c r="H22" i="3"/>
  <c r="H10" i="3"/>
  <c r="H41" i="3" s="1"/>
  <c r="B22" i="3"/>
  <c r="B24" i="3" s="1"/>
  <c r="B10" i="3"/>
  <c r="B21" i="3"/>
  <c r="I21" i="3"/>
  <c r="I36" i="3" s="1"/>
  <c r="I22" i="3"/>
  <c r="I10" i="3"/>
  <c r="I41" i="3" s="1"/>
  <c r="G10" i="1"/>
  <c r="G45" i="3" l="1"/>
  <c r="G24" i="3"/>
  <c r="I45" i="3"/>
  <c r="I24" i="3"/>
  <c r="H38" i="3"/>
  <c r="H42" i="3" s="1"/>
  <c r="K38" i="3"/>
  <c r="K42" i="3" s="1"/>
  <c r="D45" i="3"/>
  <c r="D24" i="3"/>
  <c r="G38" i="3"/>
  <c r="G42" i="3" s="1"/>
  <c r="J45" i="3"/>
  <c r="J24" i="3"/>
  <c r="C38" i="3"/>
  <c r="C42" i="3" s="1"/>
  <c r="D38" i="3"/>
  <c r="D42" i="3" s="1"/>
  <c r="E45" i="3"/>
  <c r="E24" i="3"/>
  <c r="H45" i="3"/>
  <c r="H24" i="3"/>
  <c r="J38" i="3"/>
  <c r="J42" i="3" s="1"/>
  <c r="I38" i="3"/>
  <c r="I42" i="3" s="1"/>
  <c r="K45" i="3"/>
  <c r="K24" i="3"/>
  <c r="E38" i="3"/>
  <c r="E42" i="3" s="1"/>
  <c r="C45" i="3"/>
  <c r="C24" i="3"/>
  <c r="D13" i="3"/>
  <c r="E13" i="3"/>
  <c r="C13" i="3"/>
  <c r="K13" i="3"/>
  <c r="G13" i="3"/>
  <c r="J13" i="3"/>
  <c r="B13" i="3"/>
  <c r="I13" i="3"/>
  <c r="H13" i="3"/>
</calcChain>
</file>

<file path=xl/sharedStrings.xml><?xml version="1.0" encoding="utf-8"?>
<sst xmlns="http://schemas.openxmlformats.org/spreadsheetml/2006/main" count="93" uniqueCount="44">
  <si>
    <t>Vin</t>
  </si>
  <si>
    <t>Po</t>
  </si>
  <si>
    <t>Vo</t>
  </si>
  <si>
    <t>fs</t>
  </si>
  <si>
    <t>DeltaV</t>
  </si>
  <si>
    <t>D</t>
  </si>
  <si>
    <t>Io</t>
  </si>
  <si>
    <t>DeltaI_max</t>
  </si>
  <si>
    <t>Current Ripple Max</t>
  </si>
  <si>
    <t>V Ripple MAX</t>
  </si>
  <si>
    <t>Current Ripple Worst Case</t>
  </si>
  <si>
    <t>Vo(1-D)/L.fs)</t>
  </si>
  <si>
    <t>So when D is min, current ripple is worst.</t>
  </si>
  <si>
    <t>Voltage Ripple Worst Case</t>
  </si>
  <si>
    <t>I.D/(C.fs)</t>
  </si>
  <si>
    <t>When D is max, voltage ripple is worst.</t>
  </si>
  <si>
    <t>L_min</t>
  </si>
  <si>
    <t>C_min</t>
  </si>
  <si>
    <t>L_chosen</t>
  </si>
  <si>
    <t>C_chosen</t>
  </si>
  <si>
    <t>Recalc_DeltaI</t>
  </si>
  <si>
    <t>Recalc_DeltaV</t>
  </si>
  <si>
    <t>MOSFET</t>
  </si>
  <si>
    <t>DIODE</t>
  </si>
  <si>
    <t>Vmax_diode</t>
  </si>
  <si>
    <t>Vmax_mosfet</t>
  </si>
  <si>
    <t>Imax_mosfet</t>
  </si>
  <si>
    <t>Irms_diode</t>
  </si>
  <si>
    <t>Irms_mosfet</t>
  </si>
  <si>
    <t>I_ind</t>
  </si>
  <si>
    <t>Iin</t>
  </si>
  <si>
    <t>Iavg_diode</t>
  </si>
  <si>
    <t>SCT025W120G3-4</t>
  </si>
  <si>
    <t>Rds</t>
  </si>
  <si>
    <t>Pcond</t>
  </si>
  <si>
    <t>Vf0</t>
  </si>
  <si>
    <t>Rd</t>
  </si>
  <si>
    <t>Tj=125</t>
  </si>
  <si>
    <t>Pd</t>
  </si>
  <si>
    <t>Ptotal</t>
  </si>
  <si>
    <t>MOSFET 2</t>
  </si>
  <si>
    <t>MOSFET 1</t>
  </si>
  <si>
    <t>MOSFET 3</t>
  </si>
  <si>
    <t>MOSFET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</si>
</sst>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0" xfId="0" applyNumberFormat="1"/>
    <xf numFmtId="0" fontId="1" fillId="2" borderId="0" xfId="0" applyFont="1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MOSFET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Sheet1!$B$1:$L$1</c:f>
              <c:numCache>
                <c:formatCode>General</c:formatCode>
                <c:ptCount val="11"/>
                <c:pt idx="0">
                  <c:v>230</c:v>
                </c:pt>
                <c:pt idx="1">
                  <c:v>280</c:v>
                </c:pt>
                <c:pt idx="2">
                  <c:v>330</c:v>
                </c:pt>
                <c:pt idx="3">
                  <c:v>380</c:v>
                </c:pt>
                <c:pt idx="4">
                  <c:v>430</c:v>
                </c:pt>
                <c:pt idx="5">
                  <c:v>480</c:v>
                </c:pt>
                <c:pt idx="6">
                  <c:v>530</c:v>
                </c:pt>
                <c:pt idx="7">
                  <c:v>580</c:v>
                </c:pt>
                <c:pt idx="8">
                  <c:v>630</c:v>
                </c:pt>
                <c:pt idx="9">
                  <c:v>680</c:v>
                </c:pt>
                <c:pt idx="10">
                  <c:v>730</c:v>
                </c:pt>
              </c:numCache>
            </c:numRef>
          </c:cat>
          <c:val>
            <c:numRef>
              <c:f>Sheet1!$B$24:$L$24</c:f>
              <c:numCache>
                <c:formatCode>General</c:formatCode>
                <c:ptCount val="11"/>
                <c:pt idx="0">
                  <c:v>106.31249999999999</c:v>
                </c:pt>
                <c:pt idx="1">
                  <c:v>77.426977040816325</c:v>
                </c:pt>
                <c:pt idx="2">
                  <c:v>59.840392561983478</c:v>
                </c:pt>
                <c:pt idx="3">
                  <c:v>48.219961911357338</c:v>
                </c:pt>
                <c:pt idx="4">
                  <c:v>40.071964575446188</c:v>
                </c:pt>
                <c:pt idx="5">
                  <c:v>34.095703124999993</c:v>
                </c:pt>
                <c:pt idx="6">
                  <c:v>29.554979530081873</c:v>
                </c:pt>
                <c:pt idx="7">
                  <c:v>26.005759512485145</c:v>
                </c:pt>
                <c:pt idx="8">
                  <c:v>23.166241496598637</c:v>
                </c:pt>
                <c:pt idx="9">
                  <c:v>20.84996756055363</c:v>
                </c:pt>
                <c:pt idx="10">
                  <c:v>18.92919637830737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3E-4B70-9D05-ED7E80C46616}"/>
            </c:ext>
          </c:extLst>
        </c:ser>
        <c:ser>
          <c:idx val="1"/>
          <c:order val="1"/>
          <c:tx>
            <c:v>Total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Sheet1!$B$1:$L$1</c:f>
              <c:numCache>
                <c:formatCode>General</c:formatCode>
                <c:ptCount val="11"/>
                <c:pt idx="0">
                  <c:v>230</c:v>
                </c:pt>
                <c:pt idx="1">
                  <c:v>280</c:v>
                </c:pt>
                <c:pt idx="2">
                  <c:v>330</c:v>
                </c:pt>
                <c:pt idx="3">
                  <c:v>380</c:v>
                </c:pt>
                <c:pt idx="4">
                  <c:v>430</c:v>
                </c:pt>
                <c:pt idx="5">
                  <c:v>480</c:v>
                </c:pt>
                <c:pt idx="6">
                  <c:v>530</c:v>
                </c:pt>
                <c:pt idx="7">
                  <c:v>580</c:v>
                </c:pt>
                <c:pt idx="8">
                  <c:v>630</c:v>
                </c:pt>
                <c:pt idx="9">
                  <c:v>680</c:v>
                </c:pt>
                <c:pt idx="10">
                  <c:v>730</c:v>
                </c:pt>
              </c:numCache>
            </c:numRef>
          </c:cat>
          <c:val>
            <c:numRef>
              <c:f>Sheet1!$B$34:$L$34</c:f>
              <c:numCache>
                <c:formatCode>General</c:formatCode>
                <c:ptCount val="11"/>
                <c:pt idx="0">
                  <c:v>183.0390625</c:v>
                </c:pt>
                <c:pt idx="1">
                  <c:v>147.7361288265306</c:v>
                </c:pt>
                <c:pt idx="2">
                  <c:v>125.67680354683196</c:v>
                </c:pt>
                <c:pt idx="3">
                  <c:v>110.76066914819944</c:v>
                </c:pt>
                <c:pt idx="4">
                  <c:v>100.08341079637643</c:v>
                </c:pt>
                <c:pt idx="5">
                  <c:v>92.104817708333314</c:v>
                </c:pt>
                <c:pt idx="6">
                  <c:v>85.939560898006391</c:v>
                </c:pt>
                <c:pt idx="7">
                  <c:v>81.045899598692046</c:v>
                </c:pt>
                <c:pt idx="8">
                  <c:v>77.075343679138314</c:v>
                </c:pt>
                <c:pt idx="9">
                  <c:v>73.794360942906565</c:v>
                </c:pt>
                <c:pt idx="10">
                  <c:v>71.041032850910113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3E-4B70-9D05-ED7E80C46616}"/>
            </c:ext>
          </c:extLst>
        </c:ser>
        <c:ser>
          <c:idx val="2"/>
          <c:order val="2"/>
          <c:tx>
            <c:v>Diode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Sheet1!$B$1:$L$1</c:f>
              <c:numCache>
                <c:formatCode>General</c:formatCode>
                <c:ptCount val="11"/>
                <c:pt idx="0">
                  <c:v>230</c:v>
                </c:pt>
                <c:pt idx="1">
                  <c:v>280</c:v>
                </c:pt>
                <c:pt idx="2">
                  <c:v>330</c:v>
                </c:pt>
                <c:pt idx="3">
                  <c:v>380</c:v>
                </c:pt>
                <c:pt idx="4">
                  <c:v>430</c:v>
                </c:pt>
                <c:pt idx="5">
                  <c:v>480</c:v>
                </c:pt>
                <c:pt idx="6">
                  <c:v>530</c:v>
                </c:pt>
                <c:pt idx="7">
                  <c:v>580</c:v>
                </c:pt>
                <c:pt idx="8">
                  <c:v>630</c:v>
                </c:pt>
                <c:pt idx="9">
                  <c:v>680</c:v>
                </c:pt>
                <c:pt idx="10">
                  <c:v>730</c:v>
                </c:pt>
              </c:numCache>
            </c:numRef>
          </c:cat>
          <c:val>
            <c:numRef>
              <c:f>Sheet1!$B$32:$L$32</c:f>
              <c:numCache>
                <c:formatCode>General</c:formatCode>
                <c:ptCount val="11"/>
                <c:pt idx="0">
                  <c:v>76.726562500000014</c:v>
                </c:pt>
                <c:pt idx="1">
                  <c:v>70.309151785714278</c:v>
                </c:pt>
                <c:pt idx="2">
                  <c:v>65.836410984848484</c:v>
                </c:pt>
                <c:pt idx="3">
                  <c:v>62.540707236842103</c:v>
                </c:pt>
                <c:pt idx="4">
                  <c:v>60.011446220930239</c:v>
                </c:pt>
                <c:pt idx="5">
                  <c:v>58.009114583333329</c:v>
                </c:pt>
                <c:pt idx="6">
                  <c:v>56.384581367924511</c:v>
                </c:pt>
                <c:pt idx="7">
                  <c:v>55.040140086206904</c:v>
                </c:pt>
                <c:pt idx="8">
                  <c:v>53.909102182539684</c:v>
                </c:pt>
                <c:pt idx="9">
                  <c:v>52.944393382352942</c:v>
                </c:pt>
                <c:pt idx="10">
                  <c:v>52.111836472602739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3E-4B70-9D05-ED7E80C4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678607"/>
        <c:axId val="814678191"/>
      </c:lineChart>
      <c:catAx>
        <c:axId val="81467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Vin [V]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14678191"/>
        <c:crosses val="autoZero"/>
        <c:auto val="1"/>
        <c:lblAlgn val="ctr"/>
        <c:lblOffset val="100"/>
        <c:noMultiLvlLbl val="0"/>
      </c:catAx>
      <c:valAx>
        <c:axId val="81467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 [W]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1467860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MOSFET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Transition!$B$1:$L$1</c:f>
              <c:numCache>
                <c:formatCode>General</c:formatCode>
                <c:ptCount val="11"/>
                <c:pt idx="0">
                  <c:v>230</c:v>
                </c:pt>
                <c:pt idx="1">
                  <c:v>280</c:v>
                </c:pt>
                <c:pt idx="2">
                  <c:v>330</c:v>
                </c:pt>
                <c:pt idx="3">
                  <c:v>380</c:v>
                </c:pt>
                <c:pt idx="4">
                  <c:v>430</c:v>
                </c:pt>
                <c:pt idx="5">
                  <c:v>480</c:v>
                </c:pt>
                <c:pt idx="6">
                  <c:v>530</c:v>
                </c:pt>
                <c:pt idx="7">
                  <c:v>580</c:v>
                </c:pt>
                <c:pt idx="8">
                  <c:v>630</c:v>
                </c:pt>
                <c:pt idx="9">
                  <c:v>680</c:v>
                </c:pt>
                <c:pt idx="10">
                  <c:v>730</c:v>
                </c:pt>
              </c:numCache>
            </c:numRef>
          </c:cat>
          <c:val>
            <c:numRef>
              <c:f>Transition!$B$24:$L$24</c:f>
              <c:numCache>
                <c:formatCode>General</c:formatCode>
                <c:ptCount val="11"/>
                <c:pt idx="0">
                  <c:v>28.687499999999993</c:v>
                </c:pt>
                <c:pt idx="1">
                  <c:v>13.663584183673473</c:v>
                </c:pt>
                <c:pt idx="2">
                  <c:v>5.7381198347107469</c:v>
                </c:pt>
                <c:pt idx="3">
                  <c:v>48.219961911357338</c:v>
                </c:pt>
                <c:pt idx="4">
                  <c:v>20.760174418604652</c:v>
                </c:pt>
                <c:pt idx="5">
                  <c:v>18.597656250000004</c:v>
                </c:pt>
                <c:pt idx="6">
                  <c:v>16.843160377358497</c:v>
                </c:pt>
                <c:pt idx="7">
                  <c:v>15.391163793103447</c:v>
                </c:pt>
                <c:pt idx="8">
                  <c:v>14.169642857142856</c:v>
                </c:pt>
                <c:pt idx="9">
                  <c:v>13.127757352941176</c:v>
                </c:pt>
                <c:pt idx="10">
                  <c:v>12.22859589041096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A-43BC-9F62-434C088AD26C}"/>
            </c:ext>
          </c:extLst>
        </c:ser>
        <c:ser>
          <c:idx val="1"/>
          <c:order val="1"/>
          <c:tx>
            <c:v>Total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Transition!$B$1:$L$1</c:f>
              <c:numCache>
                <c:formatCode>General</c:formatCode>
                <c:ptCount val="11"/>
                <c:pt idx="0">
                  <c:v>230</c:v>
                </c:pt>
                <c:pt idx="1">
                  <c:v>280</c:v>
                </c:pt>
                <c:pt idx="2">
                  <c:v>330</c:v>
                </c:pt>
                <c:pt idx="3">
                  <c:v>380</c:v>
                </c:pt>
                <c:pt idx="4">
                  <c:v>430</c:v>
                </c:pt>
                <c:pt idx="5">
                  <c:v>480</c:v>
                </c:pt>
                <c:pt idx="6">
                  <c:v>530</c:v>
                </c:pt>
                <c:pt idx="7">
                  <c:v>580</c:v>
                </c:pt>
                <c:pt idx="8">
                  <c:v>630</c:v>
                </c:pt>
                <c:pt idx="9">
                  <c:v>680</c:v>
                </c:pt>
                <c:pt idx="10">
                  <c:v>730</c:v>
                </c:pt>
              </c:numCache>
            </c:numRef>
          </c:cat>
          <c:val>
            <c:numRef>
              <c:f>Transition!$B$48:$L$48</c:f>
              <c:numCache>
                <c:formatCode>General</c:formatCode>
                <c:ptCount val="11"/>
                <c:pt idx="0">
                  <c:v>134.99999999999994</c:v>
                </c:pt>
                <c:pt idx="1">
                  <c:v>77.427799581129506</c:v>
                </c:pt>
                <c:pt idx="2">
                  <c:v>59.841088200037674</c:v>
                </c:pt>
                <c:pt idx="3">
                  <c:v>139.83908388235506</c:v>
                </c:pt>
                <c:pt idx="4">
                  <c:v>23.874833759953042</c:v>
                </c:pt>
                <c:pt idx="5">
                  <c:v>26.037351928557694</c:v>
                </c:pt>
                <c:pt idx="6">
                  <c:v>27.791847801199207</c:v>
                </c:pt>
                <c:pt idx="7">
                  <c:v>29.243844385454242</c:v>
                </c:pt>
                <c:pt idx="8">
                  <c:v>30.465365321414836</c:v>
                </c:pt>
                <c:pt idx="9">
                  <c:v>31.507250825616509</c:v>
                </c:pt>
                <c:pt idx="10">
                  <c:v>32.406412288146733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A-43BC-9F62-434C088AD26C}"/>
            </c:ext>
          </c:extLst>
        </c:ser>
        <c:ser>
          <c:idx val="2"/>
          <c:order val="2"/>
          <c:tx>
            <c:v>Diode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Transition!$B$1:$L$1</c:f>
              <c:numCache>
                <c:formatCode>General</c:formatCode>
                <c:ptCount val="11"/>
                <c:pt idx="0">
                  <c:v>230</c:v>
                </c:pt>
                <c:pt idx="1">
                  <c:v>280</c:v>
                </c:pt>
                <c:pt idx="2">
                  <c:v>330</c:v>
                </c:pt>
                <c:pt idx="3">
                  <c:v>380</c:v>
                </c:pt>
                <c:pt idx="4">
                  <c:v>430</c:v>
                </c:pt>
                <c:pt idx="5">
                  <c:v>480</c:v>
                </c:pt>
                <c:pt idx="6">
                  <c:v>530</c:v>
                </c:pt>
                <c:pt idx="7">
                  <c:v>580</c:v>
                </c:pt>
                <c:pt idx="8">
                  <c:v>630</c:v>
                </c:pt>
                <c:pt idx="9">
                  <c:v>680</c:v>
                </c:pt>
                <c:pt idx="10">
                  <c:v>730</c:v>
                </c:pt>
              </c:numCache>
            </c:numRef>
          </c:cat>
          <c:val>
            <c:numRef>
              <c:f>Transition!#REF!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9A-43BC-9F62-434C088AD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678607"/>
        <c:axId val="814678191"/>
      </c:lineChart>
      <c:catAx>
        <c:axId val="81467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Vin [V]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14678191"/>
        <c:crosses val="autoZero"/>
        <c:auto val="1"/>
        <c:lblAlgn val="ctr"/>
        <c:lblOffset val="100"/>
        <c:noMultiLvlLbl val="0"/>
      </c:catAx>
      <c:valAx>
        <c:axId val="81467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 [W]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1467860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103414</xdr:colOff>
      <xdr:row>20</xdr:row>
      <xdr:rowOff>1088</xdr:rowOff>
    </xdr:from>
    <xdr:to>
      <xdr:col>18</xdr:col>
      <xdr:colOff>406037</xdr:colOff>
      <xdr:row>35</xdr:row>
      <xdr:rowOff>69668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AB74B5-4D50-B4FE-4F8F-369BFB61F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103414</xdr:colOff>
      <xdr:row>20</xdr:row>
      <xdr:rowOff>1088</xdr:rowOff>
    </xdr:from>
    <xdr:to>
      <xdr:col>18</xdr:col>
      <xdr:colOff>406037</xdr:colOff>
      <xdr:row>35</xdr:row>
      <xdr:rowOff>69668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62E420-7632-4622-B219-47A1A20B0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766950</xdr:colOff>
      <xdr:row>52</xdr:row>
      <xdr:rowOff>27708</xdr:rowOff>
    </xdr:from>
    <xdr:to>
      <xdr:col>13</xdr:col>
      <xdr:colOff>230349</xdr:colOff>
      <xdr:row>65</xdr:row>
      <xdr:rowOff>78888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94E186-21A1-5AB1-6455-7D4A69C52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29895" y="6871853"/>
          <a:ext cx="4866672" cy="2392599"/>
        </a:xfrm>
        <a:prstGeom prst="rect">
          <a:avLst/>
        </a:prstGeom>
      </xdr:spPr>
    </xdr:pic>
    <xdr:clientData/>
  </xdr:twoCellAnchor>
  <xdr:twoCellAnchor editAs="oneCell">
    <xdr:from>
      <xdr:col>0</xdr:col>
      <xdr:colOff>1124297</xdr:colOff>
      <xdr:row>51</xdr:row>
      <xdr:rowOff>36022</xdr:rowOff>
    </xdr:from>
    <xdr:to>
      <xdr:col>5</xdr:col>
      <xdr:colOff>573102</xdr:colOff>
      <xdr:row>63</xdr:row>
      <xdr:rowOff>43446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F37CAF-3353-16C7-9D63-E0F8D51D4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4297" y="6802582"/>
          <a:ext cx="4279885" cy="2201984"/>
        </a:xfrm>
        <a:prstGeom prst="rect">
          <a:avLst/>
        </a:prstGeom>
      </xdr:spPr>
    </xdr:pic>
    <xdr:clientData/>
  </xdr:twoCellAnchor>
  <xdr:twoCellAnchor editAs="oneCell">
    <xdr:from>
      <xdr:col>1</xdr:col>
      <xdr:colOff>748839</xdr:colOff>
      <xdr:row>63</xdr:row>
      <xdr:rowOff>122009</xdr:rowOff>
    </xdr:from>
    <xdr:to>
      <xdr:col>7</xdr:col>
      <xdr:colOff>55419</xdr:colOff>
      <xdr:row>76</xdr:row>
      <xdr:rowOff>130010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0E0000F-76AD-B877-7254-DAFB9E1A8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91839" y="9083129"/>
          <a:ext cx="4526280" cy="2385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F3729-7739-45F8-9A9B-5714E893279C}">
  <dimension ref="A1:O34"/>
  <sheetViews>
    <sheetView tabSelected="1" topLeftCell="A19" zoomScaleNormal="100" workbookViewId="0">
      <selection activeCell="E20" sqref="E20"/>
    </sheetView>
  </sheetViews>
  <sheetFormatPr defaultRowHeight="14.4" x14ac:dyDescent="0.3"/>
  <cols>
    <col min="1" max="1" width="16.6640625" bestFit="1" customWidth="1"/>
    <col min="2" max="6" width="13.44140625" customWidth="1"/>
    <col min="12" max="12" width="12" bestFit="1" customWidth="1"/>
  </cols>
  <sheetData>
    <row r="1" spans="1:15" x14ac:dyDescent="0.3">
      <c r="A1" t="s">
        <v>0</v>
      </c>
      <c r="B1">
        <v>230</v>
      </c>
      <c r="C1">
        <v>280</v>
      </c>
      <c r="D1">
        <v>330</v>
      </c>
      <c r="E1">
        <v>380</v>
      </c>
      <c r="F1">
        <v>430</v>
      </c>
      <c r="G1">
        <v>480</v>
      </c>
      <c r="H1">
        <v>530</v>
      </c>
      <c r="I1">
        <v>580</v>
      </c>
      <c r="J1">
        <v>630</v>
      </c>
      <c r="K1">
        <v>680</v>
      </c>
      <c r="L1">
        <v>730</v>
      </c>
      <c r="O1" s="1" t="s">
        <v>10</v>
      </c>
    </row>
    <row r="2" spans="1:15" x14ac:dyDescent="0.3">
      <c r="A2" t="s">
        <v>1</v>
      </c>
      <c r="B2">
        <v>11500</v>
      </c>
      <c r="C2">
        <v>11500</v>
      </c>
      <c r="D2">
        <v>11500</v>
      </c>
      <c r="E2">
        <v>11500</v>
      </c>
      <c r="F2">
        <v>11500</v>
      </c>
      <c r="G2">
        <v>11500</v>
      </c>
      <c r="H2">
        <v>11500</v>
      </c>
      <c r="I2">
        <v>11500</v>
      </c>
      <c r="J2">
        <v>11500</v>
      </c>
      <c r="K2">
        <v>11500</v>
      </c>
      <c r="L2">
        <v>11500</v>
      </c>
      <c r="O2" s="1" t="s">
        <v>11</v>
      </c>
    </row>
    <row r="3" spans="1:15" x14ac:dyDescent="0.3">
      <c r="A3" t="s">
        <v>2</v>
      </c>
      <c r="B3">
        <v>400</v>
      </c>
      <c r="C3">
        <v>400</v>
      </c>
      <c r="D3">
        <v>400</v>
      </c>
      <c r="E3">
        <v>400</v>
      </c>
      <c r="F3">
        <v>400</v>
      </c>
      <c r="G3">
        <v>400</v>
      </c>
      <c r="H3">
        <v>400</v>
      </c>
      <c r="I3">
        <v>400</v>
      </c>
      <c r="J3">
        <v>400</v>
      </c>
      <c r="K3">
        <v>400</v>
      </c>
      <c r="L3">
        <v>400</v>
      </c>
      <c r="O3" s="1" t="s">
        <v>12</v>
      </c>
    </row>
    <row r="4" spans="1:15" x14ac:dyDescent="0.3">
      <c r="A4" t="s">
        <v>3</v>
      </c>
      <c r="B4">
        <v>65000</v>
      </c>
      <c r="C4">
        <v>65000</v>
      </c>
      <c r="D4">
        <v>65000</v>
      </c>
      <c r="E4">
        <v>65000</v>
      </c>
      <c r="F4">
        <v>65000</v>
      </c>
      <c r="G4">
        <v>65000</v>
      </c>
      <c r="H4">
        <v>65000</v>
      </c>
      <c r="I4">
        <v>65000</v>
      </c>
      <c r="J4">
        <v>65000</v>
      </c>
      <c r="K4">
        <v>65000</v>
      </c>
      <c r="L4">
        <v>65000</v>
      </c>
      <c r="O4" s="1"/>
    </row>
    <row r="5" spans="1:15" x14ac:dyDescent="0.3">
      <c r="A5" t="s">
        <v>6</v>
      </c>
      <c r="B5">
        <f>B2/B3</f>
        <v>28.75</v>
      </c>
      <c r="C5">
        <f t="shared" ref="C5:F5" si="0">C2/C3</f>
        <v>28.75</v>
      </c>
      <c r="D5">
        <f t="shared" si="0"/>
        <v>28.75</v>
      </c>
      <c r="E5">
        <f t="shared" si="0"/>
        <v>28.75</v>
      </c>
      <c r="F5">
        <f t="shared" si="0"/>
        <v>28.75</v>
      </c>
      <c r="G5">
        <f t="shared" ref="G5:L5" si="1">G2/G3</f>
        <v>28.75</v>
      </c>
      <c r="H5">
        <f t="shared" ref="H5:L5" si="2">H2/H3</f>
        <v>28.75</v>
      </c>
      <c r="I5">
        <f t="shared" si="2"/>
        <v>28.75</v>
      </c>
      <c r="J5">
        <f t="shared" si="2"/>
        <v>28.75</v>
      </c>
      <c r="K5">
        <f t="shared" si="2"/>
        <v>28.75</v>
      </c>
      <c r="L5">
        <f t="shared" si="2"/>
        <v>28.75</v>
      </c>
      <c r="O5" s="1" t="s">
        <v>13</v>
      </c>
    </row>
    <row r="6" spans="1:15" x14ac:dyDescent="0.3">
      <c r="A6" t="s">
        <v>30</v>
      </c>
      <c r="B6">
        <f>B3*B5/B1</f>
        <v>50</v>
      </c>
      <c r="C6">
        <f t="shared" ref="C6:F6" si="3">C3*C5/C1</f>
        <v>41.071428571428569</v>
      </c>
      <c r="D6">
        <f t="shared" si="3"/>
        <v>34.848484848484851</v>
      </c>
      <c r="E6">
        <f t="shared" si="3"/>
        <v>30.263157894736842</v>
      </c>
      <c r="F6">
        <f t="shared" si="3"/>
        <v>26.744186046511629</v>
      </c>
      <c r="G6">
        <f t="shared" ref="G6:L6" si="4">G3*G5/G1</f>
        <v>23.958333333333332</v>
      </c>
      <c r="H6">
        <f t="shared" ref="H6" si="5">H3*H5/H1</f>
        <v>21.69811320754717</v>
      </c>
      <c r="I6">
        <f t="shared" ref="I6" si="6">I3*I5/I1</f>
        <v>19.827586206896552</v>
      </c>
      <c r="J6">
        <f t="shared" ref="J6" si="7">J3*J5/J1</f>
        <v>18.253968253968253</v>
      </c>
      <c r="K6">
        <f t="shared" ref="K6" si="8">K3*K5/K1</f>
        <v>16.911764705882351</v>
      </c>
      <c r="L6">
        <f t="shared" si="4"/>
        <v>15.753424657534246</v>
      </c>
      <c r="O6" s="1"/>
    </row>
    <row r="7" spans="1:15" x14ac:dyDescent="0.3">
      <c r="A7" t="s">
        <v>5</v>
      </c>
      <c r="B7">
        <f>B3/(B3+B1)</f>
        <v>0.63492063492063489</v>
      </c>
      <c r="C7">
        <f t="shared" ref="C7:F7" si="9">C3/(C3+C1)</f>
        <v>0.58823529411764708</v>
      </c>
      <c r="D7">
        <f t="shared" si="9"/>
        <v>0.54794520547945202</v>
      </c>
      <c r="E7">
        <f t="shared" si="9"/>
        <v>0.51282051282051277</v>
      </c>
      <c r="F7">
        <f t="shared" si="9"/>
        <v>0.48192771084337349</v>
      </c>
      <c r="G7">
        <f>G3/(G3+G1)</f>
        <v>0.45454545454545453</v>
      </c>
      <c r="H7">
        <f t="shared" ref="H7:K7" si="10">H3/(H3+H1)</f>
        <v>0.43010752688172044</v>
      </c>
      <c r="I7">
        <f t="shared" si="10"/>
        <v>0.40816326530612246</v>
      </c>
      <c r="J7">
        <f t="shared" si="10"/>
        <v>0.38834951456310679</v>
      </c>
      <c r="K7">
        <f t="shared" si="10"/>
        <v>0.37037037037037035</v>
      </c>
      <c r="L7">
        <f>L3/(L3+L1)</f>
        <v>0.35398230088495575</v>
      </c>
      <c r="O7" s="1" t="s">
        <v>14</v>
      </c>
    </row>
    <row r="8" spans="1:15" x14ac:dyDescent="0.3">
      <c r="A8" t="s">
        <v>8</v>
      </c>
      <c r="B8">
        <v>0.25</v>
      </c>
      <c r="C8">
        <v>0.25</v>
      </c>
      <c r="D8">
        <v>0.25</v>
      </c>
      <c r="E8">
        <v>0.25</v>
      </c>
      <c r="F8">
        <v>0.25</v>
      </c>
      <c r="G8">
        <v>0.25</v>
      </c>
      <c r="H8">
        <v>0.25</v>
      </c>
      <c r="I8">
        <v>0.25</v>
      </c>
      <c r="J8">
        <v>0.25</v>
      </c>
      <c r="K8">
        <v>0.25</v>
      </c>
      <c r="L8">
        <v>0.25</v>
      </c>
      <c r="O8" s="1" t="s">
        <v>15</v>
      </c>
    </row>
    <row r="9" spans="1:15" x14ac:dyDescent="0.3">
      <c r="A9" t="s">
        <v>29</v>
      </c>
      <c r="B9">
        <f>B6+B5</f>
        <v>78.75</v>
      </c>
      <c r="C9">
        <f t="shared" ref="C9:F9" si="11">C6+C5</f>
        <v>69.821428571428569</v>
      </c>
      <c r="D9">
        <f t="shared" si="11"/>
        <v>63.598484848484851</v>
      </c>
      <c r="E9">
        <f t="shared" si="11"/>
        <v>59.013157894736842</v>
      </c>
      <c r="F9">
        <f t="shared" si="11"/>
        <v>55.494186046511629</v>
      </c>
      <c r="G9">
        <f t="shared" ref="G9:L9" si="12">G6+G5</f>
        <v>52.708333333333329</v>
      </c>
      <c r="H9">
        <f t="shared" ref="H9:L9" si="13">H6+H5</f>
        <v>50.448113207547166</v>
      </c>
      <c r="I9">
        <f t="shared" si="13"/>
        <v>48.577586206896555</v>
      </c>
      <c r="J9">
        <f t="shared" si="13"/>
        <v>47.003968253968253</v>
      </c>
      <c r="K9">
        <f t="shared" si="13"/>
        <v>45.661764705882348</v>
      </c>
      <c r="L9">
        <f t="shared" si="13"/>
        <v>44.503424657534246</v>
      </c>
      <c r="O9" s="1"/>
    </row>
    <row r="10" spans="1:15" x14ac:dyDescent="0.3">
      <c r="A10" t="s">
        <v>7</v>
      </c>
      <c r="B10">
        <f>B8*B9</f>
        <v>19.6875</v>
      </c>
      <c r="C10">
        <f t="shared" ref="C10:F10" si="14">C8*C9</f>
        <v>17.455357142857142</v>
      </c>
      <c r="D10">
        <f t="shared" si="14"/>
        <v>15.899621212121213</v>
      </c>
      <c r="E10">
        <f t="shared" si="14"/>
        <v>14.753289473684211</v>
      </c>
      <c r="F10">
        <f t="shared" si="14"/>
        <v>13.873546511627907</v>
      </c>
      <c r="G10">
        <f t="shared" ref="G10:L10" si="15">G8*G9</f>
        <v>13.177083333333332</v>
      </c>
      <c r="H10">
        <f t="shared" ref="H10" si="16">H8*H9</f>
        <v>12.612028301886792</v>
      </c>
      <c r="I10">
        <f t="shared" ref="I10" si="17">I8*I9</f>
        <v>12.144396551724139</v>
      </c>
      <c r="J10">
        <f t="shared" ref="J10" si="18">J8*J9</f>
        <v>11.750992063492063</v>
      </c>
      <c r="K10">
        <f t="shared" ref="K10" si="19">K8*K9</f>
        <v>11.415441176470587</v>
      </c>
      <c r="L10">
        <f t="shared" ref="L10" si="20">L8*L9</f>
        <v>11.125856164383562</v>
      </c>
    </row>
    <row r="11" spans="1:15" x14ac:dyDescent="0.3">
      <c r="A11" t="s">
        <v>9</v>
      </c>
      <c r="B11">
        <v>5.0000000000000001E-3</v>
      </c>
      <c r="C11">
        <v>5.0000000000000001E-3</v>
      </c>
      <c r="D11">
        <v>5.0000000000000001E-3</v>
      </c>
      <c r="E11">
        <v>5.0000000000000001E-3</v>
      </c>
      <c r="F11">
        <v>5.0000000000000001E-3</v>
      </c>
      <c r="G11">
        <v>5.0000000000000001E-3</v>
      </c>
      <c r="H11">
        <v>5.0000000000000001E-3</v>
      </c>
      <c r="I11">
        <v>5.0000000000000001E-3</v>
      </c>
      <c r="J11">
        <v>5.0000000000000001E-3</v>
      </c>
      <c r="K11">
        <v>5.0000000000000001E-3</v>
      </c>
      <c r="L11">
        <v>5.0000000000000001E-3</v>
      </c>
    </row>
    <row r="12" spans="1:15" x14ac:dyDescent="0.3">
      <c r="A12" t="s">
        <v>4</v>
      </c>
      <c r="B12">
        <f>B11*B3</f>
        <v>2</v>
      </c>
      <c r="C12">
        <f t="shared" ref="C12:F12" si="21">C11*C3</f>
        <v>2</v>
      </c>
      <c r="D12">
        <f t="shared" si="21"/>
        <v>2</v>
      </c>
      <c r="E12">
        <f t="shared" si="21"/>
        <v>2</v>
      </c>
      <c r="F12">
        <f t="shared" si="21"/>
        <v>2</v>
      </c>
      <c r="G12">
        <f>G11*G3</f>
        <v>2</v>
      </c>
      <c r="H12">
        <f t="shared" ref="H12:L12" si="22">H11*H3</f>
        <v>2</v>
      </c>
      <c r="I12">
        <f t="shared" si="22"/>
        <v>2</v>
      </c>
      <c r="J12">
        <f t="shared" si="22"/>
        <v>2</v>
      </c>
      <c r="K12">
        <f t="shared" si="22"/>
        <v>2</v>
      </c>
      <c r="L12">
        <f t="shared" si="22"/>
        <v>2</v>
      </c>
    </row>
    <row r="13" spans="1:15" x14ac:dyDescent="0.3">
      <c r="A13" t="s">
        <v>16</v>
      </c>
      <c r="B13">
        <f>B1*B7/(B10*B4)</f>
        <v>1.1411516173420935E-4</v>
      </c>
      <c r="C13">
        <f t="shared" ref="C13:L13" si="23">C1*C7/(C10*C4)</f>
        <v>1.451667033132356E-4</v>
      </c>
      <c r="D13">
        <f t="shared" si="23"/>
        <v>1.7496490145735047E-4</v>
      </c>
      <c r="E13">
        <f t="shared" si="23"/>
        <v>2.0321079029594593E-4</v>
      </c>
      <c r="F13">
        <f t="shared" si="23"/>
        <v>2.2979972434364121E-4</v>
      </c>
      <c r="G13">
        <f t="shared" si="23"/>
        <v>2.5473340888360654E-4</v>
      </c>
      <c r="H13">
        <f t="shared" si="23"/>
        <v>2.7807030874487786E-4</v>
      </c>
      <c r="I13">
        <f t="shared" si="23"/>
        <v>2.9989733931931931E-4</v>
      </c>
      <c r="J13">
        <f t="shared" si="23"/>
        <v>3.2031363539066182E-4</v>
      </c>
      <c r="K13">
        <f t="shared" si="23"/>
        <v>3.3942129916365025E-4</v>
      </c>
      <c r="L13">
        <f t="shared" si="23"/>
        <v>3.573202344411148E-4</v>
      </c>
    </row>
    <row r="14" spans="1:15" x14ac:dyDescent="0.3">
      <c r="A14" t="s">
        <v>17</v>
      </c>
      <c r="B14" s="2">
        <f>B5*B7/(B12*B4)</f>
        <v>1.4041514041514042E-4</v>
      </c>
      <c r="C14" s="2">
        <f t="shared" ref="C14:L14" si="24">C5*C7/(C12*C4)</f>
        <v>1.3009049773755657E-4</v>
      </c>
      <c r="D14" s="2">
        <f t="shared" si="24"/>
        <v>1.2118018967334036E-4</v>
      </c>
      <c r="E14" s="2">
        <f t="shared" si="24"/>
        <v>1.1341222879684417E-4</v>
      </c>
      <c r="F14" s="2">
        <f t="shared" si="24"/>
        <v>1.0658016682113068E-4</v>
      </c>
      <c r="G14" s="2">
        <f t="shared" si="24"/>
        <v>1.0052447552447552E-4</v>
      </c>
      <c r="H14" s="2">
        <f t="shared" si="24"/>
        <v>9.5119933829611249E-5</v>
      </c>
      <c r="I14" s="2">
        <f t="shared" si="24"/>
        <v>9.0266875981161691E-5</v>
      </c>
      <c r="J14" s="2">
        <f t="shared" si="24"/>
        <v>8.5884988797610149E-5</v>
      </c>
      <c r="K14" s="2">
        <f t="shared" si="24"/>
        <v>8.1908831908831904E-5</v>
      </c>
      <c r="L14" s="2">
        <f t="shared" si="24"/>
        <v>7.8284547311095978E-5</v>
      </c>
    </row>
    <row r="15" spans="1:15" x14ac:dyDescent="0.3">
      <c r="A15" t="s">
        <v>18</v>
      </c>
      <c r="B15" s="3">
        <v>3.6000000000000002E-4</v>
      </c>
      <c r="C15" s="3">
        <v>3.6000000000000002E-4</v>
      </c>
      <c r="D15" s="3">
        <v>3.6000000000000002E-4</v>
      </c>
      <c r="E15" s="3">
        <v>3.6000000000000002E-4</v>
      </c>
      <c r="F15" s="3">
        <v>3.6000000000000002E-4</v>
      </c>
      <c r="G15" s="3">
        <v>3.6000000000000002E-4</v>
      </c>
      <c r="H15" s="3">
        <v>3.6000000000000002E-4</v>
      </c>
      <c r="I15" s="3">
        <v>3.6000000000000002E-4</v>
      </c>
      <c r="J15" s="3">
        <v>3.6000000000000002E-4</v>
      </c>
      <c r="K15" s="3">
        <v>3.6000000000000002E-4</v>
      </c>
      <c r="L15" s="3">
        <v>3.6000000000000002E-4</v>
      </c>
    </row>
    <row r="16" spans="1:15" x14ac:dyDescent="0.3">
      <c r="A16" t="s">
        <v>19</v>
      </c>
      <c r="B16">
        <v>1.4100000000000001E-4</v>
      </c>
      <c r="C16">
        <v>1.4100000000000001E-4</v>
      </c>
      <c r="D16">
        <v>1.4100000000000001E-4</v>
      </c>
      <c r="E16">
        <v>1.4100000000000001E-4</v>
      </c>
      <c r="F16">
        <v>1.4100000000000001E-4</v>
      </c>
      <c r="G16">
        <v>1.4100000000000001E-4</v>
      </c>
      <c r="H16">
        <v>1.4100000000000001E-4</v>
      </c>
      <c r="I16">
        <v>1.4100000000000001E-4</v>
      </c>
      <c r="J16">
        <v>1.4100000000000001E-4</v>
      </c>
      <c r="K16">
        <v>1.4100000000000001E-4</v>
      </c>
      <c r="L16">
        <v>1.4100000000000001E-4</v>
      </c>
    </row>
    <row r="17" spans="1:13" x14ac:dyDescent="0.3">
      <c r="A17" t="s">
        <v>20</v>
      </c>
      <c r="B17">
        <f>B1*B7/(B15*B4)</f>
        <v>6.2406729073395732</v>
      </c>
      <c r="C17">
        <f t="shared" ref="C17:L17" si="25">C1*C7/(C15*C4)</f>
        <v>7.0387129210658621</v>
      </c>
      <c r="D17">
        <f t="shared" si="25"/>
        <v>7.7274323849666295</v>
      </c>
      <c r="E17">
        <f t="shared" si="25"/>
        <v>8.3278544817006335</v>
      </c>
      <c r="F17">
        <f t="shared" si="25"/>
        <v>8.8559365667799383</v>
      </c>
      <c r="G17">
        <f t="shared" si="25"/>
        <v>9.3240093240093227</v>
      </c>
      <c r="H17">
        <f t="shared" si="25"/>
        <v>9.7417516772355484</v>
      </c>
      <c r="I17">
        <f t="shared" si="25"/>
        <v>10.116867259724401</v>
      </c>
      <c r="J17">
        <f t="shared" si="25"/>
        <v>10.455563853622104</v>
      </c>
      <c r="K17">
        <f t="shared" si="25"/>
        <v>10.762899651788539</v>
      </c>
      <c r="L17">
        <f t="shared" si="25"/>
        <v>11.043037591710156</v>
      </c>
    </row>
    <row r="18" spans="1:13" x14ac:dyDescent="0.3">
      <c r="A18" t="s">
        <v>21</v>
      </c>
      <c r="B18">
        <f>B5*B7/(B16*B4)</f>
        <v>1.9917041193636935</v>
      </c>
      <c r="C18">
        <f t="shared" ref="C18:L18" si="26">C5*C7/(C16*C4)</f>
        <v>1.8452552870575398</v>
      </c>
      <c r="D18">
        <f t="shared" si="26"/>
        <v>1.7188679386289412</v>
      </c>
      <c r="E18">
        <f t="shared" si="26"/>
        <v>1.6086840964091371</v>
      </c>
      <c r="F18">
        <f t="shared" si="26"/>
        <v>1.5117754159025627</v>
      </c>
      <c r="G18">
        <f t="shared" si="26"/>
        <v>1.4258790854535535</v>
      </c>
      <c r="H18">
        <f t="shared" si="26"/>
        <v>1.3492189195689537</v>
      </c>
      <c r="I18">
        <f t="shared" si="26"/>
        <v>1.2803812195909459</v>
      </c>
      <c r="J18">
        <f t="shared" si="26"/>
        <v>1.218226791455463</v>
      </c>
      <c r="K18">
        <f t="shared" si="26"/>
        <v>1.1618274029621545</v>
      </c>
      <c r="L18">
        <f t="shared" si="26"/>
        <v>1.1104191107956876</v>
      </c>
    </row>
    <row r="19" spans="1:13" x14ac:dyDescent="0.3">
      <c r="A19" s="5" t="s">
        <v>22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t="s">
        <v>32</v>
      </c>
    </row>
    <row r="20" spans="1:13" x14ac:dyDescent="0.3">
      <c r="A20" t="s">
        <v>25</v>
      </c>
      <c r="B20">
        <f>B1+B3</f>
        <v>630</v>
      </c>
      <c r="C20">
        <f t="shared" ref="C20:K20" si="27">C1+C3</f>
        <v>680</v>
      </c>
      <c r="D20">
        <f t="shared" si="27"/>
        <v>730</v>
      </c>
      <c r="E20">
        <f t="shared" si="27"/>
        <v>780</v>
      </c>
      <c r="F20">
        <f t="shared" si="27"/>
        <v>830</v>
      </c>
      <c r="G20">
        <f t="shared" si="27"/>
        <v>880</v>
      </c>
      <c r="H20">
        <f t="shared" si="27"/>
        <v>930</v>
      </c>
      <c r="I20">
        <f t="shared" si="27"/>
        <v>980</v>
      </c>
      <c r="J20">
        <f t="shared" si="27"/>
        <v>1030</v>
      </c>
      <c r="K20">
        <f t="shared" si="27"/>
        <v>1080</v>
      </c>
      <c r="L20" s="4">
        <f t="shared" ref="G20:L20" si="28">L1+L3</f>
        <v>1130</v>
      </c>
    </row>
    <row r="21" spans="1:13" x14ac:dyDescent="0.3">
      <c r="A21" t="s">
        <v>26</v>
      </c>
      <c r="B21" s="2">
        <f>B9+B17/2</f>
        <v>81.870336453669793</v>
      </c>
      <c r="C21" s="2">
        <f t="shared" ref="C21:L21" si="29">C9+C17/2</f>
        <v>73.340785031961502</v>
      </c>
      <c r="D21" s="2">
        <f t="shared" si="29"/>
        <v>67.462201040968168</v>
      </c>
      <c r="E21" s="2">
        <f t="shared" si="29"/>
        <v>63.177085135587163</v>
      </c>
      <c r="F21" s="2">
        <f t="shared" si="29"/>
        <v>59.922154329901602</v>
      </c>
      <c r="G21" s="2">
        <f t="shared" si="29"/>
        <v>57.370337995337991</v>
      </c>
      <c r="H21" s="2">
        <f t="shared" si="29"/>
        <v>55.318989046164944</v>
      </c>
      <c r="I21" s="2">
        <f t="shared" si="29"/>
        <v>53.636019836758756</v>
      </c>
      <c r="J21" s="2">
        <f t="shared" si="29"/>
        <v>52.231750180779308</v>
      </c>
      <c r="K21" s="2">
        <f t="shared" si="29"/>
        <v>51.04321453177662</v>
      </c>
      <c r="L21" s="2">
        <f t="shared" si="29"/>
        <v>50.024943453389326</v>
      </c>
    </row>
    <row r="22" spans="1:13" x14ac:dyDescent="0.3">
      <c r="A22" t="s">
        <v>28</v>
      </c>
      <c r="B22" s="2">
        <f>B9*SQRT(B7)</f>
        <v>62.749501990055663</v>
      </c>
      <c r="C22" s="2">
        <f t="shared" ref="C22:L22" si="30">C9*SQRT(C7)</f>
        <v>53.550591185593184</v>
      </c>
      <c r="D22" s="2">
        <f t="shared" si="30"/>
        <v>47.0777106030977</v>
      </c>
      <c r="E22" s="2">
        <f t="shared" si="30"/>
        <v>42.260200132458635</v>
      </c>
      <c r="F22" s="2">
        <f t="shared" si="30"/>
        <v>38.524626359351451</v>
      </c>
      <c r="G22" s="2">
        <f t="shared" si="30"/>
        <v>35.535951084000047</v>
      </c>
      <c r="H22" s="2">
        <f t="shared" si="30"/>
        <v>33.085176008063094</v>
      </c>
      <c r="I22" s="2">
        <f t="shared" si="30"/>
        <v>31.035081411850534</v>
      </c>
      <c r="J22" s="2">
        <f t="shared" si="30"/>
        <v>29.291789708354592</v>
      </c>
      <c r="K22" s="2">
        <f t="shared" si="30"/>
        <v>27.788865049894454</v>
      </c>
      <c r="L22" s="2">
        <f t="shared" si="30"/>
        <v>26.477940768585412</v>
      </c>
    </row>
    <row r="23" spans="1:13" x14ac:dyDescent="0.3">
      <c r="A23" t="s">
        <v>33</v>
      </c>
      <c r="B23" s="2">
        <v>2.7E-2</v>
      </c>
      <c r="C23" s="2">
        <v>2.7E-2</v>
      </c>
      <c r="D23" s="2">
        <v>2.7E-2</v>
      </c>
      <c r="E23" s="2">
        <v>2.7E-2</v>
      </c>
      <c r="F23" s="2">
        <v>2.7E-2</v>
      </c>
      <c r="G23" s="2">
        <v>2.7E-2</v>
      </c>
      <c r="H23" s="2">
        <v>2.7E-2</v>
      </c>
      <c r="I23" s="2">
        <v>2.7E-2</v>
      </c>
      <c r="J23" s="2">
        <v>2.7E-2</v>
      </c>
      <c r="K23" s="2">
        <v>2.7E-2</v>
      </c>
      <c r="L23" s="2">
        <v>2.7E-2</v>
      </c>
    </row>
    <row r="24" spans="1:13" x14ac:dyDescent="0.3">
      <c r="A24" t="s">
        <v>34</v>
      </c>
      <c r="B24" s="2">
        <f>B22^2*B23</f>
        <v>106.31249999999999</v>
      </c>
      <c r="C24" s="2">
        <f t="shared" ref="C24:L24" si="31">C22^2*C23</f>
        <v>77.426977040816325</v>
      </c>
      <c r="D24" s="2">
        <f t="shared" si="31"/>
        <v>59.840392561983478</v>
      </c>
      <c r="E24" s="2">
        <f t="shared" si="31"/>
        <v>48.219961911357338</v>
      </c>
      <c r="F24" s="2">
        <f t="shared" si="31"/>
        <v>40.071964575446188</v>
      </c>
      <c r="G24" s="2">
        <f t="shared" si="31"/>
        <v>34.095703124999993</v>
      </c>
      <c r="H24" s="2">
        <f t="shared" si="31"/>
        <v>29.554979530081873</v>
      </c>
      <c r="I24" s="2">
        <f t="shared" si="31"/>
        <v>26.005759512485145</v>
      </c>
      <c r="J24" s="2">
        <f t="shared" si="31"/>
        <v>23.166241496598637</v>
      </c>
      <c r="K24" s="2">
        <f t="shared" si="31"/>
        <v>20.84996756055363</v>
      </c>
      <c r="L24" s="2">
        <f t="shared" si="31"/>
        <v>18.92919637830737</v>
      </c>
    </row>
    <row r="25" spans="1:13" x14ac:dyDescent="0.3">
      <c r="B25" s="2"/>
      <c r="C25" s="2"/>
      <c r="D25" s="2"/>
      <c r="E25" s="2"/>
      <c r="F25" s="2"/>
    </row>
    <row r="26" spans="1:13" x14ac:dyDescent="0.3">
      <c r="A26" s="5" t="s">
        <v>23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3" x14ac:dyDescent="0.3">
      <c r="A27" t="s">
        <v>24</v>
      </c>
      <c r="B27">
        <f>B3+B1</f>
        <v>630</v>
      </c>
      <c r="C27">
        <f t="shared" ref="C27:L27" si="32">C3+C1</f>
        <v>680</v>
      </c>
      <c r="D27">
        <f t="shared" si="32"/>
        <v>730</v>
      </c>
      <c r="E27">
        <f t="shared" si="32"/>
        <v>780</v>
      </c>
      <c r="F27">
        <f t="shared" si="32"/>
        <v>830</v>
      </c>
      <c r="G27">
        <f t="shared" si="32"/>
        <v>880</v>
      </c>
      <c r="H27">
        <f t="shared" si="32"/>
        <v>930</v>
      </c>
      <c r="I27">
        <f t="shared" si="32"/>
        <v>980</v>
      </c>
      <c r="J27">
        <f t="shared" si="32"/>
        <v>1030</v>
      </c>
      <c r="K27">
        <f t="shared" si="32"/>
        <v>1080</v>
      </c>
      <c r="L27">
        <f t="shared" si="32"/>
        <v>1130</v>
      </c>
    </row>
    <row r="28" spans="1:13" x14ac:dyDescent="0.3">
      <c r="A28" t="s">
        <v>31</v>
      </c>
      <c r="B28">
        <f>B5</f>
        <v>28.75</v>
      </c>
      <c r="C28">
        <f t="shared" ref="C28:L28" si="33">C5</f>
        <v>28.75</v>
      </c>
      <c r="D28">
        <f t="shared" si="33"/>
        <v>28.75</v>
      </c>
      <c r="E28">
        <f t="shared" si="33"/>
        <v>28.75</v>
      </c>
      <c r="F28">
        <f t="shared" si="33"/>
        <v>28.75</v>
      </c>
      <c r="G28">
        <f t="shared" si="33"/>
        <v>28.75</v>
      </c>
      <c r="H28">
        <f t="shared" si="33"/>
        <v>28.75</v>
      </c>
      <c r="I28">
        <f t="shared" si="33"/>
        <v>28.75</v>
      </c>
      <c r="J28">
        <f t="shared" si="33"/>
        <v>28.75</v>
      </c>
      <c r="K28">
        <f t="shared" si="33"/>
        <v>28.75</v>
      </c>
      <c r="L28">
        <f t="shared" si="33"/>
        <v>28.75</v>
      </c>
    </row>
    <row r="29" spans="1:13" x14ac:dyDescent="0.3">
      <c r="A29" t="s">
        <v>27</v>
      </c>
      <c r="B29" s="2">
        <f>B9*SQRT(1-B7)</f>
        <v>47.582165776685706</v>
      </c>
      <c r="C29" s="2">
        <f t="shared" ref="C29:L29" si="34">C9*SQRT(1-C7)</f>
        <v>44.80363904225382</v>
      </c>
      <c r="D29" s="2">
        <f t="shared" si="34"/>
        <v>42.760454153270395</v>
      </c>
      <c r="E29" s="2">
        <f t="shared" si="34"/>
        <v>41.190147966154285</v>
      </c>
      <c r="F29" s="2">
        <f t="shared" si="34"/>
        <v>39.943182757977731</v>
      </c>
      <c r="G29" s="2">
        <f t="shared" si="34"/>
        <v>38.927684022213974</v>
      </c>
      <c r="H29" s="2">
        <f t="shared" si="34"/>
        <v>38.083897577808138</v>
      </c>
      <c r="I29" s="2">
        <f t="shared" si="34"/>
        <v>37.371186808131689</v>
      </c>
      <c r="J29" s="2">
        <f t="shared" si="34"/>
        <v>36.760904331933773</v>
      </c>
      <c r="K29" s="2">
        <f t="shared" si="34"/>
        <v>36.232247174224753</v>
      </c>
      <c r="L29" s="2">
        <f t="shared" si="34"/>
        <v>35.769728247557453</v>
      </c>
    </row>
    <row r="30" spans="1:13" x14ac:dyDescent="0.3">
      <c r="A30" t="s">
        <v>35</v>
      </c>
      <c r="B30">
        <v>0.7</v>
      </c>
      <c r="C30">
        <v>0.7</v>
      </c>
      <c r="D30">
        <v>0.7</v>
      </c>
      <c r="E30">
        <v>0.7</v>
      </c>
      <c r="F30">
        <v>0.7</v>
      </c>
      <c r="G30">
        <v>0.7</v>
      </c>
      <c r="H30">
        <v>0.7</v>
      </c>
      <c r="I30">
        <v>0.7</v>
      </c>
      <c r="J30">
        <v>0.7</v>
      </c>
      <c r="K30">
        <v>0.7</v>
      </c>
      <c r="L30">
        <v>0.7</v>
      </c>
    </row>
    <row r="31" spans="1:13" x14ac:dyDescent="0.3">
      <c r="A31" t="s">
        <v>36</v>
      </c>
      <c r="B31">
        <v>2.5000000000000001E-2</v>
      </c>
      <c r="C31">
        <v>2.5000000000000001E-2</v>
      </c>
      <c r="D31">
        <v>2.5000000000000001E-2</v>
      </c>
      <c r="E31">
        <v>2.5000000000000001E-2</v>
      </c>
      <c r="F31">
        <v>2.5000000000000001E-2</v>
      </c>
      <c r="G31">
        <v>2.5000000000000001E-2</v>
      </c>
      <c r="H31">
        <v>2.5000000000000001E-2</v>
      </c>
      <c r="I31">
        <v>2.5000000000000001E-2</v>
      </c>
      <c r="J31">
        <v>2.5000000000000001E-2</v>
      </c>
      <c r="K31">
        <v>2.5000000000000001E-2</v>
      </c>
      <c r="L31">
        <v>2.5000000000000001E-2</v>
      </c>
      <c r="M31" t="s">
        <v>37</v>
      </c>
    </row>
    <row r="32" spans="1:13" x14ac:dyDescent="0.3">
      <c r="A32" t="s">
        <v>38</v>
      </c>
      <c r="B32">
        <f>B30*B28+B29^2*B31</f>
        <v>76.726562500000014</v>
      </c>
      <c r="C32">
        <f t="shared" ref="C32:L32" si="35">C30*C28+C29^2*C31</f>
        <v>70.309151785714278</v>
      </c>
      <c r="D32">
        <f t="shared" si="35"/>
        <v>65.836410984848484</v>
      </c>
      <c r="E32">
        <f t="shared" si="35"/>
        <v>62.540707236842103</v>
      </c>
      <c r="F32">
        <f t="shared" si="35"/>
        <v>60.011446220930239</v>
      </c>
      <c r="G32">
        <f t="shared" si="35"/>
        <v>58.009114583333329</v>
      </c>
      <c r="H32">
        <f t="shared" si="35"/>
        <v>56.384581367924511</v>
      </c>
      <c r="I32">
        <f t="shared" si="35"/>
        <v>55.040140086206904</v>
      </c>
      <c r="J32">
        <f t="shared" si="35"/>
        <v>53.909102182539684</v>
      </c>
      <c r="K32">
        <f t="shared" si="35"/>
        <v>52.944393382352942</v>
      </c>
      <c r="L32">
        <f t="shared" si="35"/>
        <v>52.111836472602739</v>
      </c>
      <c r="M32" t="s">
        <v>37</v>
      </c>
    </row>
    <row r="34" spans="1:12" x14ac:dyDescent="0.3">
      <c r="A34" t="s">
        <v>39</v>
      </c>
      <c r="B34">
        <f>B32+B24</f>
        <v>183.0390625</v>
      </c>
      <c r="C34">
        <f t="shared" ref="C34:L34" si="36">C32+C24</f>
        <v>147.7361288265306</v>
      </c>
      <c r="D34">
        <f t="shared" si="36"/>
        <v>125.67680354683196</v>
      </c>
      <c r="E34">
        <f t="shared" si="36"/>
        <v>110.76066914819944</v>
      </c>
      <c r="F34">
        <f t="shared" si="36"/>
        <v>100.08341079637643</v>
      </c>
      <c r="G34">
        <f t="shared" si="36"/>
        <v>92.104817708333314</v>
      </c>
      <c r="H34">
        <f t="shared" si="36"/>
        <v>85.939560898006391</v>
      </c>
      <c r="I34">
        <f t="shared" si="36"/>
        <v>81.045899598692046</v>
      </c>
      <c r="J34">
        <f t="shared" si="36"/>
        <v>77.075343679138314</v>
      </c>
      <c r="K34">
        <f t="shared" si="36"/>
        <v>73.794360942906565</v>
      </c>
      <c r="L34">
        <f t="shared" si="36"/>
        <v>71.041032850910113</v>
      </c>
    </row>
  </sheetData>
  <mergeCells count="2">
    <mergeCell ref="A19:L19"/>
    <mergeCell ref="A26:L26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19333-B2A5-48FB-9AE0-C8D7DEDE1BCA}">
  <dimension ref="A1:O48"/>
  <sheetViews>
    <sheetView topLeftCell="A13" zoomScale="85" zoomScaleNormal="85" workbookViewId="0">
      <selection activeCell="O40" sqref="O40"/>
    </sheetView>
  </sheetViews>
  <sheetFormatPr defaultRowHeight="14.4" x14ac:dyDescent="0.3"/>
  <cols>
    <col min="1" max="1" width="16.6640625" bestFit="1" customWidth="1"/>
    <col min="2" max="6" width="13.44140625" customWidth="1"/>
    <col min="12" max="12" width="12" bestFit="1" customWidth="1"/>
  </cols>
  <sheetData>
    <row r="1" spans="1:15" x14ac:dyDescent="0.3">
      <c r="A1" t="s">
        <v>0</v>
      </c>
      <c r="B1" s="2">
        <v>230</v>
      </c>
      <c r="C1" s="2">
        <v>280</v>
      </c>
      <c r="D1" s="2">
        <v>330</v>
      </c>
      <c r="E1" s="6">
        <v>380</v>
      </c>
      <c r="F1" s="7">
        <v>430</v>
      </c>
      <c r="G1" s="7">
        <v>480</v>
      </c>
      <c r="H1" s="7">
        <v>530</v>
      </c>
      <c r="I1" s="7">
        <v>580</v>
      </c>
      <c r="J1" s="7">
        <v>630</v>
      </c>
      <c r="K1" s="7">
        <v>680</v>
      </c>
      <c r="L1" s="7">
        <v>730</v>
      </c>
      <c r="O1" s="1" t="s">
        <v>10</v>
      </c>
    </row>
    <row r="2" spans="1:15" x14ac:dyDescent="0.3">
      <c r="A2" t="s">
        <v>1</v>
      </c>
      <c r="B2">
        <v>11500</v>
      </c>
      <c r="C2">
        <v>11500</v>
      </c>
      <c r="D2">
        <v>11500</v>
      </c>
      <c r="E2">
        <v>11500</v>
      </c>
      <c r="F2">
        <v>11500</v>
      </c>
      <c r="G2">
        <v>11500</v>
      </c>
      <c r="H2">
        <v>11500</v>
      </c>
      <c r="I2">
        <v>11500</v>
      </c>
      <c r="J2">
        <v>11500</v>
      </c>
      <c r="K2">
        <v>11500</v>
      </c>
      <c r="L2">
        <v>11500</v>
      </c>
      <c r="O2" s="1" t="s">
        <v>11</v>
      </c>
    </row>
    <row r="3" spans="1:15" x14ac:dyDescent="0.3">
      <c r="A3" t="s">
        <v>2</v>
      </c>
      <c r="B3">
        <v>400</v>
      </c>
      <c r="C3">
        <v>400</v>
      </c>
      <c r="D3">
        <v>400</v>
      </c>
      <c r="E3">
        <v>400</v>
      </c>
      <c r="F3">
        <v>400</v>
      </c>
      <c r="G3">
        <v>400</v>
      </c>
      <c r="H3">
        <v>400</v>
      </c>
      <c r="I3">
        <v>400</v>
      </c>
      <c r="J3">
        <v>400</v>
      </c>
      <c r="K3">
        <v>400</v>
      </c>
      <c r="L3">
        <v>400</v>
      </c>
      <c r="O3" s="1" t="s">
        <v>12</v>
      </c>
    </row>
    <row r="4" spans="1:15" x14ac:dyDescent="0.3">
      <c r="A4" t="s">
        <v>3</v>
      </c>
      <c r="B4">
        <v>65000</v>
      </c>
      <c r="C4">
        <v>65000</v>
      </c>
      <c r="D4">
        <v>65000</v>
      </c>
      <c r="E4">
        <v>65000</v>
      </c>
      <c r="F4">
        <v>65000</v>
      </c>
      <c r="G4">
        <v>65000</v>
      </c>
      <c r="H4">
        <v>65000</v>
      </c>
      <c r="I4">
        <v>65000</v>
      </c>
      <c r="J4">
        <v>65000</v>
      </c>
      <c r="K4">
        <v>65000</v>
      </c>
      <c r="L4">
        <v>65000</v>
      </c>
      <c r="O4" s="1"/>
    </row>
    <row r="5" spans="1:15" x14ac:dyDescent="0.3">
      <c r="A5" t="s">
        <v>6</v>
      </c>
      <c r="B5">
        <f>B2/B3</f>
        <v>28.75</v>
      </c>
      <c r="C5">
        <f t="shared" ref="C5:L5" si="0">C2/C3</f>
        <v>28.75</v>
      </c>
      <c r="D5">
        <f t="shared" si="0"/>
        <v>28.75</v>
      </c>
      <c r="E5">
        <f t="shared" si="0"/>
        <v>28.75</v>
      </c>
      <c r="F5">
        <f t="shared" si="0"/>
        <v>28.75</v>
      </c>
      <c r="G5">
        <f t="shared" si="0"/>
        <v>28.75</v>
      </c>
      <c r="H5">
        <f t="shared" si="0"/>
        <v>28.75</v>
      </c>
      <c r="I5">
        <f t="shared" si="0"/>
        <v>28.75</v>
      </c>
      <c r="J5">
        <f t="shared" si="0"/>
        <v>28.75</v>
      </c>
      <c r="K5">
        <f t="shared" si="0"/>
        <v>28.75</v>
      </c>
      <c r="L5">
        <f t="shared" si="0"/>
        <v>28.75</v>
      </c>
      <c r="O5" s="1" t="s">
        <v>13</v>
      </c>
    </row>
    <row r="6" spans="1:15" x14ac:dyDescent="0.3">
      <c r="A6" t="s">
        <v>30</v>
      </c>
      <c r="B6">
        <f>B3*B5/B1</f>
        <v>50</v>
      </c>
      <c r="C6">
        <f t="shared" ref="C6:L6" si="1">C3*C5/C1</f>
        <v>41.071428571428569</v>
      </c>
      <c r="D6">
        <f t="shared" si="1"/>
        <v>34.848484848484851</v>
      </c>
      <c r="E6">
        <f t="shared" si="1"/>
        <v>30.263157894736842</v>
      </c>
      <c r="F6">
        <f t="shared" si="1"/>
        <v>26.744186046511629</v>
      </c>
      <c r="G6">
        <f t="shared" si="1"/>
        <v>23.958333333333332</v>
      </c>
      <c r="H6">
        <f t="shared" si="1"/>
        <v>21.69811320754717</v>
      </c>
      <c r="I6">
        <f t="shared" si="1"/>
        <v>19.827586206896552</v>
      </c>
      <c r="J6">
        <f t="shared" si="1"/>
        <v>18.253968253968253</v>
      </c>
      <c r="K6">
        <f t="shared" si="1"/>
        <v>16.911764705882351</v>
      </c>
      <c r="L6">
        <f t="shared" si="1"/>
        <v>15.753424657534246</v>
      </c>
      <c r="O6" s="1"/>
    </row>
    <row r="7" spans="1:15" x14ac:dyDescent="0.3">
      <c r="A7" t="s">
        <v>5</v>
      </c>
      <c r="B7">
        <f>1-B1/B3</f>
        <v>0.42500000000000004</v>
      </c>
      <c r="C7">
        <f t="shared" ref="C7:D7" si="2">1-C1/C3</f>
        <v>0.30000000000000004</v>
      </c>
      <c r="D7">
        <f t="shared" si="2"/>
        <v>0.17500000000000004</v>
      </c>
      <c r="E7">
        <f t="shared" ref="E7" si="3">E3/(E3+E1)</f>
        <v>0.51282051282051277</v>
      </c>
      <c r="F7">
        <f>F3/(F1)</f>
        <v>0.93023255813953487</v>
      </c>
      <c r="G7">
        <f t="shared" ref="G7:L7" si="4">G3/(G1)</f>
        <v>0.83333333333333337</v>
      </c>
      <c r="H7">
        <f t="shared" si="4"/>
        <v>0.75471698113207553</v>
      </c>
      <c r="I7">
        <f t="shared" si="4"/>
        <v>0.68965517241379315</v>
      </c>
      <c r="J7">
        <f t="shared" si="4"/>
        <v>0.63492063492063489</v>
      </c>
      <c r="K7">
        <f t="shared" si="4"/>
        <v>0.58823529411764708</v>
      </c>
      <c r="L7">
        <f t="shared" si="4"/>
        <v>0.54794520547945202</v>
      </c>
      <c r="O7" s="1" t="s">
        <v>14</v>
      </c>
    </row>
    <row r="8" spans="1:15" x14ac:dyDescent="0.3">
      <c r="A8" t="s">
        <v>8</v>
      </c>
      <c r="B8">
        <v>0.25</v>
      </c>
      <c r="C8">
        <v>0.25</v>
      </c>
      <c r="D8">
        <v>0.25</v>
      </c>
      <c r="E8">
        <v>0.25</v>
      </c>
      <c r="F8">
        <v>0.25</v>
      </c>
      <c r="G8">
        <v>0.25</v>
      </c>
      <c r="H8">
        <v>0.25</v>
      </c>
      <c r="I8">
        <v>0.25</v>
      </c>
      <c r="J8">
        <v>0.25</v>
      </c>
      <c r="K8">
        <v>0.25</v>
      </c>
      <c r="L8">
        <v>0.25</v>
      </c>
      <c r="O8" s="1" t="s">
        <v>15</v>
      </c>
    </row>
    <row r="9" spans="1:15" x14ac:dyDescent="0.3">
      <c r="A9" t="s">
        <v>29</v>
      </c>
      <c r="B9" s="8">
        <f>B6</f>
        <v>50</v>
      </c>
      <c r="C9" s="8">
        <f t="shared" ref="C9:D9" si="5">C6</f>
        <v>41.071428571428569</v>
      </c>
      <c r="D9" s="8">
        <f t="shared" si="5"/>
        <v>34.848484848484851</v>
      </c>
      <c r="E9">
        <f t="shared" ref="E9" si="6">E6+E5</f>
        <v>59.013157894736842</v>
      </c>
      <c r="F9">
        <f>F5</f>
        <v>28.75</v>
      </c>
      <c r="G9">
        <f t="shared" ref="G9:L9" si="7">G5</f>
        <v>28.75</v>
      </c>
      <c r="H9">
        <f t="shared" si="7"/>
        <v>28.75</v>
      </c>
      <c r="I9">
        <f t="shared" si="7"/>
        <v>28.75</v>
      </c>
      <c r="J9">
        <f t="shared" si="7"/>
        <v>28.75</v>
      </c>
      <c r="K9">
        <f t="shared" si="7"/>
        <v>28.75</v>
      </c>
      <c r="L9">
        <f t="shared" si="7"/>
        <v>28.75</v>
      </c>
      <c r="O9" s="1"/>
    </row>
    <row r="10" spans="1:15" x14ac:dyDescent="0.3">
      <c r="A10" t="s">
        <v>7</v>
      </c>
      <c r="B10">
        <f>B8*B9</f>
        <v>12.5</v>
      </c>
      <c r="C10">
        <f t="shared" ref="C10:L10" si="8">C8*C9</f>
        <v>10.267857142857142</v>
      </c>
      <c r="D10">
        <f t="shared" si="8"/>
        <v>8.7121212121212128</v>
      </c>
      <c r="E10">
        <f t="shared" si="8"/>
        <v>14.753289473684211</v>
      </c>
      <c r="F10">
        <f t="shared" si="8"/>
        <v>7.1875</v>
      </c>
      <c r="G10">
        <f t="shared" si="8"/>
        <v>7.1875</v>
      </c>
      <c r="H10">
        <f t="shared" si="8"/>
        <v>7.1875</v>
      </c>
      <c r="I10">
        <f t="shared" si="8"/>
        <v>7.1875</v>
      </c>
      <c r="J10">
        <f t="shared" si="8"/>
        <v>7.1875</v>
      </c>
      <c r="K10">
        <f t="shared" si="8"/>
        <v>7.1875</v>
      </c>
      <c r="L10">
        <f t="shared" si="8"/>
        <v>7.1875</v>
      </c>
    </row>
    <row r="11" spans="1:15" x14ac:dyDescent="0.3">
      <c r="A11" t="s">
        <v>9</v>
      </c>
      <c r="B11">
        <v>5.0000000000000001E-3</v>
      </c>
      <c r="C11">
        <v>5.0000000000000001E-3</v>
      </c>
      <c r="D11">
        <v>5.0000000000000001E-3</v>
      </c>
      <c r="E11">
        <v>5.0000000000000001E-3</v>
      </c>
      <c r="F11">
        <v>5.0000000000000001E-3</v>
      </c>
      <c r="G11">
        <v>5.0000000000000001E-3</v>
      </c>
      <c r="H11">
        <v>5.0000000000000001E-3</v>
      </c>
      <c r="I11">
        <v>5.0000000000000001E-3</v>
      </c>
      <c r="J11">
        <v>5.0000000000000001E-3</v>
      </c>
      <c r="K11">
        <v>5.0000000000000001E-3</v>
      </c>
      <c r="L11">
        <v>5.0000000000000001E-3</v>
      </c>
    </row>
    <row r="12" spans="1:15" x14ac:dyDescent="0.3">
      <c r="A12" t="s">
        <v>4</v>
      </c>
      <c r="B12">
        <f>B11*B3</f>
        <v>2</v>
      </c>
      <c r="C12">
        <f t="shared" ref="C12:F12" si="9">C11*C3</f>
        <v>2</v>
      </c>
      <c r="D12">
        <f t="shared" si="9"/>
        <v>2</v>
      </c>
      <c r="E12">
        <f t="shared" si="9"/>
        <v>2</v>
      </c>
      <c r="F12">
        <f t="shared" si="9"/>
        <v>2</v>
      </c>
      <c r="G12">
        <f>G11*G3</f>
        <v>2</v>
      </c>
      <c r="H12">
        <f t="shared" ref="H12:L12" si="10">H11*H3</f>
        <v>2</v>
      </c>
      <c r="I12">
        <f t="shared" si="10"/>
        <v>2</v>
      </c>
      <c r="J12">
        <f t="shared" si="10"/>
        <v>2</v>
      </c>
      <c r="K12">
        <f t="shared" si="10"/>
        <v>2</v>
      </c>
      <c r="L12">
        <f t="shared" si="10"/>
        <v>2</v>
      </c>
    </row>
    <row r="13" spans="1:15" x14ac:dyDescent="0.3">
      <c r="A13" t="s">
        <v>16</v>
      </c>
      <c r="B13">
        <f>B1*B7/(B10*B4)</f>
        <v>1.2030769230769232E-4</v>
      </c>
      <c r="C13">
        <f t="shared" ref="C13:L13" si="11">C1*C7/(C10*C4)</f>
        <v>1.2585953177257528E-4</v>
      </c>
      <c r="D13">
        <f t="shared" si="11"/>
        <v>1.0197993311036792E-4</v>
      </c>
      <c r="E13">
        <f t="shared" si="11"/>
        <v>2.0321079029594593E-4</v>
      </c>
      <c r="F13">
        <f t="shared" si="11"/>
        <v>8.5618729096989966E-4</v>
      </c>
      <c r="G13">
        <f t="shared" si="11"/>
        <v>8.5618729096989966E-4</v>
      </c>
      <c r="H13">
        <f t="shared" si="11"/>
        <v>8.5618729096989977E-4</v>
      </c>
      <c r="I13">
        <f t="shared" si="11"/>
        <v>8.5618729096989966E-4</v>
      </c>
      <c r="J13">
        <f t="shared" si="11"/>
        <v>8.5618729096989966E-4</v>
      </c>
      <c r="K13">
        <f t="shared" si="11"/>
        <v>8.5618729096989966E-4</v>
      </c>
      <c r="L13">
        <f t="shared" si="11"/>
        <v>8.5618729096989966E-4</v>
      </c>
    </row>
    <row r="14" spans="1:15" x14ac:dyDescent="0.3">
      <c r="A14" t="s">
        <v>17</v>
      </c>
      <c r="B14" s="2">
        <f>B5*B7/(B12*B4)</f>
        <v>9.3990384615384625E-5</v>
      </c>
      <c r="C14" s="2">
        <f t="shared" ref="C14:L14" si="12">C5*C7/(C12*C4)</f>
        <v>6.6346153846153866E-5</v>
      </c>
      <c r="D14" s="2">
        <f t="shared" si="12"/>
        <v>3.8701923076923086E-5</v>
      </c>
      <c r="E14" s="2">
        <f t="shared" si="12"/>
        <v>1.1341222879684417E-4</v>
      </c>
      <c r="F14" s="2">
        <f t="shared" si="12"/>
        <v>2.0572450805008945E-4</v>
      </c>
      <c r="G14" s="2">
        <f t="shared" si="12"/>
        <v>1.842948717948718E-4</v>
      </c>
      <c r="H14" s="2">
        <f t="shared" si="12"/>
        <v>1.6690856313497822E-4</v>
      </c>
      <c r="I14" s="2">
        <f t="shared" si="12"/>
        <v>1.5251989389920424E-4</v>
      </c>
      <c r="J14" s="2">
        <f t="shared" si="12"/>
        <v>1.4041514041514042E-4</v>
      </c>
      <c r="K14" s="2">
        <f t="shared" si="12"/>
        <v>1.3009049773755657E-4</v>
      </c>
      <c r="L14" s="2">
        <f t="shared" si="12"/>
        <v>1.2118018967334036E-4</v>
      </c>
    </row>
    <row r="15" spans="1:15" x14ac:dyDescent="0.3">
      <c r="A15" t="s">
        <v>18</v>
      </c>
      <c r="B15" s="3">
        <v>8.9999999999999998E-4</v>
      </c>
      <c r="C15" s="3">
        <v>8.9999999999999998E-4</v>
      </c>
      <c r="D15" s="3">
        <v>8.9999999999999998E-4</v>
      </c>
      <c r="E15" s="3">
        <v>8.9999999999999998E-4</v>
      </c>
      <c r="F15" s="3">
        <v>8.9999999999999998E-4</v>
      </c>
      <c r="G15" s="3">
        <v>8.9999999999999998E-4</v>
      </c>
      <c r="H15" s="3">
        <v>8.9999999999999998E-4</v>
      </c>
      <c r="I15" s="3">
        <v>8.9999999999999998E-4</v>
      </c>
      <c r="J15" s="3">
        <v>8.9999999999999998E-4</v>
      </c>
      <c r="K15" s="3">
        <v>8.9999999999999998E-4</v>
      </c>
      <c r="L15" s="3">
        <v>8.9999999999999998E-4</v>
      </c>
    </row>
    <row r="16" spans="1:15" x14ac:dyDescent="0.3">
      <c r="A16" t="s">
        <v>19</v>
      </c>
      <c r="B16">
        <v>2.2000000000000001E-4</v>
      </c>
      <c r="C16">
        <v>2.2000000000000001E-4</v>
      </c>
      <c r="D16">
        <v>2.2000000000000001E-4</v>
      </c>
      <c r="E16">
        <v>2.2000000000000001E-4</v>
      </c>
      <c r="F16">
        <v>2.2000000000000001E-4</v>
      </c>
      <c r="G16">
        <v>2.2000000000000001E-4</v>
      </c>
      <c r="H16">
        <v>2.2000000000000001E-4</v>
      </c>
      <c r="I16">
        <v>2.2000000000000001E-4</v>
      </c>
      <c r="J16">
        <v>2.2000000000000001E-4</v>
      </c>
      <c r="K16">
        <v>2.2000000000000001E-4</v>
      </c>
      <c r="L16">
        <v>2.2000000000000001E-4</v>
      </c>
    </row>
    <row r="17" spans="1:13" x14ac:dyDescent="0.3">
      <c r="A17" t="s">
        <v>20</v>
      </c>
      <c r="B17">
        <f>B1*B7/(B15*B4)</f>
        <v>1.6709401709401712</v>
      </c>
      <c r="C17">
        <f t="shared" ref="C17:L17" si="13">C1*C7/(C15*C4)</f>
        <v>1.4358974358974361</v>
      </c>
      <c r="D17">
        <f t="shared" si="13"/>
        <v>0.98717948717948745</v>
      </c>
      <c r="E17">
        <f t="shared" si="13"/>
        <v>3.331141792680254</v>
      </c>
      <c r="F17">
        <f t="shared" si="13"/>
        <v>6.8376068376068373</v>
      </c>
      <c r="G17">
        <f t="shared" si="13"/>
        <v>6.8376068376068373</v>
      </c>
      <c r="H17">
        <f t="shared" si="13"/>
        <v>6.8376068376068382</v>
      </c>
      <c r="I17">
        <f t="shared" si="13"/>
        <v>6.8376068376068373</v>
      </c>
      <c r="J17">
        <f t="shared" si="13"/>
        <v>6.8376068376068373</v>
      </c>
      <c r="K17">
        <f t="shared" si="13"/>
        <v>6.8376068376068373</v>
      </c>
      <c r="L17">
        <f t="shared" si="13"/>
        <v>6.8376068376068373</v>
      </c>
    </row>
    <row r="18" spans="1:13" x14ac:dyDescent="0.3">
      <c r="A18" t="s">
        <v>21</v>
      </c>
      <c r="B18">
        <f>B5*B7/(B16*B4)</f>
        <v>0.85445804195804209</v>
      </c>
      <c r="C18">
        <f t="shared" ref="C18:L18" si="14">C5*C7/(C16*C4)</f>
        <v>0.60314685314685323</v>
      </c>
      <c r="D18">
        <f t="shared" si="14"/>
        <v>0.35183566433566438</v>
      </c>
      <c r="E18">
        <f t="shared" si="14"/>
        <v>1.0310202617894924</v>
      </c>
      <c r="F18">
        <f t="shared" si="14"/>
        <v>1.8702228004553585</v>
      </c>
      <c r="G18">
        <f t="shared" si="14"/>
        <v>1.6754079254079255</v>
      </c>
      <c r="H18">
        <f t="shared" si="14"/>
        <v>1.5173505739543474</v>
      </c>
      <c r="I18">
        <f t="shared" si="14"/>
        <v>1.3865444899927657</v>
      </c>
      <c r="J18">
        <f t="shared" si="14"/>
        <v>1.2765012765012764</v>
      </c>
      <c r="K18">
        <f t="shared" si="14"/>
        <v>1.1826408885232416</v>
      </c>
      <c r="L18">
        <f t="shared" si="14"/>
        <v>1.1016380879394578</v>
      </c>
    </row>
    <row r="19" spans="1:13" x14ac:dyDescent="0.3">
      <c r="A19" s="5" t="s">
        <v>41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t="s">
        <v>32</v>
      </c>
    </row>
    <row r="20" spans="1:13" x14ac:dyDescent="0.3">
      <c r="A20" t="s">
        <v>25</v>
      </c>
      <c r="B20" s="8">
        <f>B1+B3</f>
        <v>630</v>
      </c>
      <c r="C20" s="8">
        <f t="shared" ref="C20:L20" si="15">C1+C3</f>
        <v>680</v>
      </c>
      <c r="D20" s="8">
        <f t="shared" si="15"/>
        <v>730</v>
      </c>
      <c r="E20">
        <f t="shared" si="15"/>
        <v>780</v>
      </c>
      <c r="F20">
        <f t="shared" si="15"/>
        <v>830</v>
      </c>
      <c r="G20">
        <f t="shared" si="15"/>
        <v>880</v>
      </c>
      <c r="H20">
        <f t="shared" si="15"/>
        <v>930</v>
      </c>
      <c r="I20">
        <f t="shared" si="15"/>
        <v>980</v>
      </c>
      <c r="J20">
        <f t="shared" si="15"/>
        <v>1030</v>
      </c>
      <c r="K20">
        <f t="shared" si="15"/>
        <v>1080</v>
      </c>
      <c r="L20" s="4">
        <f t="shared" si="15"/>
        <v>1130</v>
      </c>
    </row>
    <row r="21" spans="1:13" x14ac:dyDescent="0.3">
      <c r="A21" t="s">
        <v>26</v>
      </c>
      <c r="B21" s="8">
        <f>B9+B17/2</f>
        <v>50.835470085470085</v>
      </c>
      <c r="C21" s="8">
        <f t="shared" ref="C21:L21" si="16">C9+C17/2</f>
        <v>41.789377289377285</v>
      </c>
      <c r="D21" s="8">
        <f t="shared" si="16"/>
        <v>35.342074592074596</v>
      </c>
      <c r="E21" s="2">
        <f t="shared" si="16"/>
        <v>60.678728791076971</v>
      </c>
      <c r="F21" s="2">
        <f t="shared" si="16"/>
        <v>32.168803418803421</v>
      </c>
      <c r="G21" s="2">
        <f t="shared" si="16"/>
        <v>32.168803418803421</v>
      </c>
      <c r="H21" s="2">
        <f t="shared" si="16"/>
        <v>32.168803418803421</v>
      </c>
      <c r="I21" s="2">
        <f t="shared" si="16"/>
        <v>32.168803418803421</v>
      </c>
      <c r="J21" s="2">
        <f t="shared" si="16"/>
        <v>32.168803418803421</v>
      </c>
      <c r="K21" s="2">
        <f t="shared" si="16"/>
        <v>32.168803418803421</v>
      </c>
      <c r="L21" s="2">
        <f t="shared" si="16"/>
        <v>32.168803418803421</v>
      </c>
    </row>
    <row r="22" spans="1:13" x14ac:dyDescent="0.3">
      <c r="A22" t="s">
        <v>28</v>
      </c>
      <c r="B22" s="8">
        <f>B9*SQRT(B7)</f>
        <v>32.596012026013241</v>
      </c>
      <c r="C22" s="8">
        <f t="shared" ref="C22:L22" si="17">C9*SQRT(C7)</f>
        <v>22.495747897533612</v>
      </c>
      <c r="D22" s="8">
        <f t="shared" si="17"/>
        <v>14.578167129002836</v>
      </c>
      <c r="E22" s="2">
        <f t="shared" si="17"/>
        <v>42.260200132458635</v>
      </c>
      <c r="F22" s="2">
        <f t="shared" si="17"/>
        <v>27.728962274798697</v>
      </c>
      <c r="G22" s="2">
        <f t="shared" si="17"/>
        <v>26.245039213789212</v>
      </c>
      <c r="H22" s="2">
        <f t="shared" si="17"/>
        <v>24.976403958876492</v>
      </c>
      <c r="I22" s="2">
        <f t="shared" si="17"/>
        <v>23.875575457950241</v>
      </c>
      <c r="J22" s="2">
        <f t="shared" si="17"/>
        <v>22.908548345575877</v>
      </c>
      <c r="K22" s="2">
        <f t="shared" si="17"/>
        <v>22.050243429361899</v>
      </c>
      <c r="L22" s="2">
        <f t="shared" si="17"/>
        <v>21.281704793181152</v>
      </c>
    </row>
    <row r="23" spans="1:13" x14ac:dyDescent="0.3">
      <c r="A23" t="s">
        <v>33</v>
      </c>
      <c r="B23" s="8">
        <v>2.7E-2</v>
      </c>
      <c r="C23" s="8">
        <v>2.7E-2</v>
      </c>
      <c r="D23" s="8">
        <v>2.7E-2</v>
      </c>
      <c r="E23" s="2">
        <v>2.7E-2</v>
      </c>
      <c r="F23" s="2">
        <v>2.7E-2</v>
      </c>
      <c r="G23" s="2">
        <v>2.7E-2</v>
      </c>
      <c r="H23" s="2">
        <v>2.7E-2</v>
      </c>
      <c r="I23" s="2">
        <v>2.7E-2</v>
      </c>
      <c r="J23" s="2">
        <v>2.7E-2</v>
      </c>
      <c r="K23" s="2">
        <v>2.7E-2</v>
      </c>
      <c r="L23" s="2">
        <v>2.7E-2</v>
      </c>
    </row>
    <row r="24" spans="1:13" x14ac:dyDescent="0.3">
      <c r="A24" t="s">
        <v>34</v>
      </c>
      <c r="B24" s="8">
        <f>B22^2*B23</f>
        <v>28.687499999999993</v>
      </c>
      <c r="C24" s="8">
        <f t="shared" ref="C24:L24" si="18">C22^2*C23</f>
        <v>13.663584183673473</v>
      </c>
      <c r="D24" s="8">
        <f t="shared" si="18"/>
        <v>5.7381198347107469</v>
      </c>
      <c r="E24" s="8">
        <f t="shared" si="18"/>
        <v>48.219961911357338</v>
      </c>
      <c r="F24" s="8">
        <f t="shared" si="18"/>
        <v>20.760174418604652</v>
      </c>
      <c r="G24" s="8">
        <f t="shared" si="18"/>
        <v>18.597656250000004</v>
      </c>
      <c r="H24" s="8">
        <f t="shared" si="18"/>
        <v>16.843160377358497</v>
      </c>
      <c r="I24" s="8">
        <f t="shared" si="18"/>
        <v>15.391163793103447</v>
      </c>
      <c r="J24" s="8">
        <f t="shared" si="18"/>
        <v>14.169642857142856</v>
      </c>
      <c r="K24" s="8">
        <f t="shared" si="18"/>
        <v>13.127757352941176</v>
      </c>
      <c r="L24" s="8">
        <f t="shared" si="18"/>
        <v>12.22859589041096</v>
      </c>
    </row>
    <row r="25" spans="1:13" x14ac:dyDescent="0.3">
      <c r="B25" s="8"/>
      <c r="C25" s="8"/>
      <c r="D25" s="8"/>
      <c r="E25" s="2"/>
      <c r="F25" s="2"/>
    </row>
    <row r="26" spans="1:13" ht="13.2" customHeight="1" x14ac:dyDescent="0.3">
      <c r="A26" s="5" t="s">
        <v>40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3" x14ac:dyDescent="0.3">
      <c r="A27" t="s">
        <v>25</v>
      </c>
      <c r="B27" s="8">
        <f>B1+B3</f>
        <v>630</v>
      </c>
      <c r="C27" s="8">
        <f t="shared" ref="C27:L27" si="19">C1+C3</f>
        <v>680</v>
      </c>
      <c r="D27" s="8">
        <f t="shared" si="19"/>
        <v>730</v>
      </c>
      <c r="E27">
        <f t="shared" si="19"/>
        <v>780</v>
      </c>
      <c r="F27">
        <f t="shared" si="19"/>
        <v>830</v>
      </c>
      <c r="G27">
        <f t="shared" si="19"/>
        <v>880</v>
      </c>
      <c r="H27">
        <f t="shared" si="19"/>
        <v>930</v>
      </c>
      <c r="I27">
        <f t="shared" si="19"/>
        <v>980</v>
      </c>
      <c r="J27">
        <f t="shared" si="19"/>
        <v>1030</v>
      </c>
      <c r="K27">
        <f t="shared" si="19"/>
        <v>1080</v>
      </c>
      <c r="L27">
        <f t="shared" si="19"/>
        <v>1130</v>
      </c>
    </row>
    <row r="28" spans="1:13" x14ac:dyDescent="0.3">
      <c r="A28" t="s">
        <v>26</v>
      </c>
      <c r="B28" s="8">
        <f>B9+B17/2</f>
        <v>50.835470085470085</v>
      </c>
      <c r="C28" s="8">
        <f t="shared" ref="C28:L28" si="20">C9+C17/2</f>
        <v>41.789377289377285</v>
      </c>
      <c r="D28" s="8">
        <f t="shared" si="20"/>
        <v>35.342074592074596</v>
      </c>
      <c r="E28" s="8">
        <f t="shared" si="20"/>
        <v>60.678728791076971</v>
      </c>
      <c r="F28" s="8">
        <f t="shared" si="20"/>
        <v>32.168803418803421</v>
      </c>
      <c r="G28" s="8">
        <f t="shared" si="20"/>
        <v>32.168803418803421</v>
      </c>
      <c r="H28" s="8">
        <f t="shared" si="20"/>
        <v>32.168803418803421</v>
      </c>
      <c r="I28" s="8">
        <f t="shared" si="20"/>
        <v>32.168803418803421</v>
      </c>
      <c r="J28" s="8">
        <f t="shared" si="20"/>
        <v>32.168803418803421</v>
      </c>
      <c r="K28" s="8">
        <f t="shared" si="20"/>
        <v>32.168803418803421</v>
      </c>
      <c r="L28" s="8">
        <f t="shared" si="20"/>
        <v>32.168803418803421</v>
      </c>
    </row>
    <row r="29" spans="1:13" x14ac:dyDescent="0.3">
      <c r="A29" t="s">
        <v>28</v>
      </c>
      <c r="B29" s="8">
        <f>B9*SQRT(1-B7)</f>
        <v>37.914377220257748</v>
      </c>
      <c r="C29" s="8">
        <f t="shared" ref="C29:L29" si="21">C9*SQRT(1-C7)</f>
        <v>34.362822518363814</v>
      </c>
      <c r="D29" s="8">
        <f t="shared" si="21"/>
        <v>31.652708247382868</v>
      </c>
      <c r="E29" s="8">
        <f t="shared" si="21"/>
        <v>41.190147966154285</v>
      </c>
      <c r="F29" s="8">
        <f t="shared" si="21"/>
        <v>7.5938890670585053</v>
      </c>
      <c r="G29" s="8">
        <f t="shared" si="21"/>
        <v>11.73713835083606</v>
      </c>
      <c r="H29" s="8">
        <f t="shared" si="21"/>
        <v>14.238741000629895</v>
      </c>
      <c r="I29" s="8">
        <f t="shared" si="21"/>
        <v>16.016222917770722</v>
      </c>
      <c r="J29" s="8">
        <f t="shared" si="21"/>
        <v>17.371266870853511</v>
      </c>
      <c r="K29" s="8">
        <f t="shared" si="21"/>
        <v>18.448557252692751</v>
      </c>
      <c r="L29" s="8">
        <f t="shared" si="21"/>
        <v>19.330068315861958</v>
      </c>
    </row>
    <row r="30" spans="1:13" x14ac:dyDescent="0.3">
      <c r="A30" t="s">
        <v>33</v>
      </c>
      <c r="B30" s="8">
        <v>2.7E-2</v>
      </c>
      <c r="C30" s="8">
        <v>2.7E-2</v>
      </c>
      <c r="D30" s="8">
        <v>2.7E-2</v>
      </c>
      <c r="E30" s="2">
        <v>2.7E-2</v>
      </c>
      <c r="F30" s="2">
        <v>2.7E-2</v>
      </c>
      <c r="G30" s="2">
        <v>2.7E-2</v>
      </c>
      <c r="H30" s="2">
        <v>2.7E-2</v>
      </c>
      <c r="I30" s="2">
        <v>2.7E-2</v>
      </c>
      <c r="J30" s="2">
        <v>2.7E-2</v>
      </c>
      <c r="K30" s="2">
        <v>2.7E-2</v>
      </c>
      <c r="L30" s="2">
        <v>2.7E-2</v>
      </c>
    </row>
    <row r="31" spans="1:13" x14ac:dyDescent="0.3">
      <c r="A31" t="s">
        <v>34</v>
      </c>
      <c r="B31" s="8">
        <f>B29^2*B30</f>
        <v>38.812499999999986</v>
      </c>
      <c r="C31" s="8">
        <f t="shared" ref="C31:L31" si="22">C29^2*C30</f>
        <v>31.88169642857142</v>
      </c>
      <c r="D31" s="8">
        <f t="shared" si="22"/>
        <v>27.051136363636367</v>
      </c>
      <c r="E31" s="8">
        <f t="shared" si="22"/>
        <v>45.808963815789468</v>
      </c>
      <c r="F31" s="8">
        <f t="shared" si="22"/>
        <v>1.5570130813953487</v>
      </c>
      <c r="G31" s="8">
        <f t="shared" si="22"/>
        <v>3.7195312499999988</v>
      </c>
      <c r="H31" s="8">
        <f t="shared" si="22"/>
        <v>5.4740271226415089</v>
      </c>
      <c r="I31" s="8">
        <f t="shared" si="22"/>
        <v>6.9260237068965518</v>
      </c>
      <c r="J31" s="8">
        <f t="shared" si="22"/>
        <v>8.1475446428571434</v>
      </c>
      <c r="K31" s="8">
        <f t="shared" si="22"/>
        <v>9.1894301470588218</v>
      </c>
      <c r="L31" s="8">
        <f t="shared" si="22"/>
        <v>10.08859160958904</v>
      </c>
      <c r="M31" t="s">
        <v>37</v>
      </c>
    </row>
    <row r="32" spans="1:13" x14ac:dyDescent="0.3">
      <c r="B32" s="8"/>
      <c r="C32" s="8"/>
      <c r="D32" s="8"/>
      <c r="E32" s="2"/>
      <c r="F32" s="2"/>
      <c r="M32" t="s">
        <v>37</v>
      </c>
    </row>
    <row r="33" spans="1:12" x14ac:dyDescent="0.3">
      <c r="A33" s="5" t="s">
        <v>42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x14ac:dyDescent="0.3">
      <c r="A34" t="s">
        <v>25</v>
      </c>
      <c r="B34" s="8">
        <f>B1+B3</f>
        <v>630</v>
      </c>
      <c r="C34" s="8">
        <f t="shared" ref="C34:L34" si="23">C1+C3</f>
        <v>680</v>
      </c>
      <c r="D34" s="8">
        <f t="shared" si="23"/>
        <v>730</v>
      </c>
      <c r="E34">
        <f t="shared" si="23"/>
        <v>780</v>
      </c>
      <c r="F34">
        <f t="shared" si="23"/>
        <v>830</v>
      </c>
      <c r="G34">
        <f t="shared" si="23"/>
        <v>880</v>
      </c>
      <c r="H34">
        <f t="shared" si="23"/>
        <v>930</v>
      </c>
      <c r="I34">
        <f t="shared" si="23"/>
        <v>980</v>
      </c>
      <c r="J34">
        <f t="shared" si="23"/>
        <v>1030</v>
      </c>
      <c r="K34">
        <f t="shared" si="23"/>
        <v>1080</v>
      </c>
      <c r="L34">
        <f t="shared" si="23"/>
        <v>1130</v>
      </c>
    </row>
    <row r="35" spans="1:12" x14ac:dyDescent="0.3">
      <c r="A35" t="s">
        <v>26</v>
      </c>
      <c r="B35" s="8">
        <f>B9+B17/2</f>
        <v>50.835470085470085</v>
      </c>
      <c r="C35" s="8">
        <f t="shared" ref="C35:L35" si="24">C23+C31/2</f>
        <v>15.967848214285709</v>
      </c>
      <c r="D35" s="8">
        <f t="shared" si="24"/>
        <v>13.552568181818183</v>
      </c>
      <c r="E35" s="2">
        <f t="shared" si="24"/>
        <v>22.931481907894735</v>
      </c>
      <c r="F35" s="2">
        <f t="shared" si="24"/>
        <v>0.80550654069767436</v>
      </c>
      <c r="G35" s="2">
        <f t="shared" si="24"/>
        <v>1.8867656249999993</v>
      </c>
      <c r="H35" s="2">
        <f t="shared" si="24"/>
        <v>2.7640135613207546</v>
      </c>
      <c r="I35" s="2">
        <f t="shared" si="24"/>
        <v>3.490011853448276</v>
      </c>
      <c r="J35" s="2">
        <f t="shared" si="24"/>
        <v>4.1007723214285718</v>
      </c>
      <c r="K35" s="2">
        <f t="shared" si="24"/>
        <v>4.621715073529411</v>
      </c>
      <c r="L35" s="2">
        <f t="shared" si="24"/>
        <v>5.07129580479452</v>
      </c>
    </row>
    <row r="36" spans="1:12" x14ac:dyDescent="0.3">
      <c r="A36" t="s">
        <v>28</v>
      </c>
      <c r="B36" s="8">
        <f>B9*SQRT(B7)</f>
        <v>32.596012026013241</v>
      </c>
      <c r="C36" s="8">
        <f t="shared" ref="C36:L36" si="25">C23*SQRT(C21)</f>
        <v>0.17454070025056059</v>
      </c>
      <c r="D36" s="8">
        <f t="shared" si="25"/>
        <v>0.16051284178414629</v>
      </c>
      <c r="E36" s="2">
        <f t="shared" si="25"/>
        <v>0.21032069153722158</v>
      </c>
      <c r="F36" s="2">
        <f t="shared" si="25"/>
        <v>0.15313738175999905</v>
      </c>
      <c r="G36" s="2">
        <f t="shared" si="25"/>
        <v>0.15313738175999905</v>
      </c>
      <c r="H36" s="2">
        <f t="shared" si="25"/>
        <v>0.15313738175999905</v>
      </c>
      <c r="I36" s="2">
        <f t="shared" si="25"/>
        <v>0.15313738175999905</v>
      </c>
      <c r="J36" s="2">
        <f t="shared" si="25"/>
        <v>0.15313738175999905</v>
      </c>
      <c r="K36" s="2">
        <f t="shared" si="25"/>
        <v>0.15313738175999905</v>
      </c>
      <c r="L36" s="2">
        <f t="shared" si="25"/>
        <v>0.15313738175999905</v>
      </c>
    </row>
    <row r="37" spans="1:12" x14ac:dyDescent="0.3">
      <c r="A37" t="s">
        <v>33</v>
      </c>
      <c r="B37" s="8">
        <v>2.7E-2</v>
      </c>
      <c r="C37" s="8">
        <v>2.7E-2</v>
      </c>
      <c r="D37" s="8">
        <v>2.7E-2</v>
      </c>
      <c r="E37" s="2">
        <v>2.7E-2</v>
      </c>
      <c r="F37" s="2">
        <v>2.7E-2</v>
      </c>
      <c r="G37" s="2">
        <v>2.7E-2</v>
      </c>
      <c r="H37" s="2">
        <v>2.7E-2</v>
      </c>
      <c r="I37" s="2">
        <v>2.7E-2</v>
      </c>
      <c r="J37" s="2">
        <v>2.7E-2</v>
      </c>
      <c r="K37" s="2">
        <v>2.7E-2</v>
      </c>
      <c r="L37" s="2">
        <v>2.7E-2</v>
      </c>
    </row>
    <row r="38" spans="1:12" x14ac:dyDescent="0.3">
      <c r="A38" t="s">
        <v>34</v>
      </c>
      <c r="B38" s="8">
        <f>B36^2*B37</f>
        <v>28.687499999999993</v>
      </c>
      <c r="C38" s="8">
        <f t="shared" ref="C38:L38" si="26">C36^2*C37</f>
        <v>8.2254031318681315E-4</v>
      </c>
      <c r="D38" s="8">
        <f t="shared" si="26"/>
        <v>6.9563805419580425E-4</v>
      </c>
      <c r="E38" s="8">
        <f t="shared" si="26"/>
        <v>1.194339418794768E-3</v>
      </c>
      <c r="F38" s="8">
        <f t="shared" si="26"/>
        <v>6.3317855769230767E-4</v>
      </c>
      <c r="G38" s="8">
        <f t="shared" si="26"/>
        <v>6.3317855769230767E-4</v>
      </c>
      <c r="H38" s="8">
        <f t="shared" si="26"/>
        <v>6.3317855769230767E-4</v>
      </c>
      <c r="I38" s="8">
        <f t="shared" si="26"/>
        <v>6.3317855769230767E-4</v>
      </c>
      <c r="J38" s="8">
        <f t="shared" si="26"/>
        <v>6.3317855769230767E-4</v>
      </c>
      <c r="K38" s="8">
        <f t="shared" si="26"/>
        <v>6.3317855769230767E-4</v>
      </c>
      <c r="L38" s="8">
        <f t="shared" si="26"/>
        <v>6.3317855769230767E-4</v>
      </c>
    </row>
    <row r="39" spans="1:12" x14ac:dyDescent="0.3">
      <c r="B39" s="8"/>
      <c r="C39" s="8"/>
      <c r="D39" s="8"/>
      <c r="E39" s="2"/>
      <c r="F39" s="2"/>
    </row>
    <row r="40" spans="1:12" x14ac:dyDescent="0.3">
      <c r="A40" s="5" t="s">
        <v>43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x14ac:dyDescent="0.3">
      <c r="A41" t="s">
        <v>25</v>
      </c>
      <c r="B41" s="8">
        <f>B1+B3</f>
        <v>630</v>
      </c>
      <c r="C41" s="8">
        <f t="shared" ref="C41:L41" si="27">C8+C10</f>
        <v>10.517857142857142</v>
      </c>
      <c r="D41" s="8">
        <f t="shared" si="27"/>
        <v>8.9621212121212128</v>
      </c>
      <c r="E41">
        <f t="shared" si="27"/>
        <v>15.003289473684211</v>
      </c>
      <c r="F41">
        <f t="shared" si="27"/>
        <v>7.4375</v>
      </c>
      <c r="G41">
        <f t="shared" si="27"/>
        <v>7.4375</v>
      </c>
      <c r="H41">
        <f t="shared" si="27"/>
        <v>7.4375</v>
      </c>
      <c r="I41">
        <f t="shared" si="27"/>
        <v>7.4375</v>
      </c>
      <c r="J41">
        <f t="shared" si="27"/>
        <v>7.4375</v>
      </c>
      <c r="K41">
        <f t="shared" si="27"/>
        <v>7.4375</v>
      </c>
      <c r="L41">
        <f t="shared" si="27"/>
        <v>7.4375</v>
      </c>
    </row>
    <row r="42" spans="1:12" x14ac:dyDescent="0.3">
      <c r="A42" t="s">
        <v>26</v>
      </c>
      <c r="B42" s="8">
        <f>B9+B17/2</f>
        <v>50.835470085470085</v>
      </c>
      <c r="C42" s="8">
        <f t="shared" ref="C42:L42" si="28">C30+C38/2</f>
        <v>2.7411270156593406E-2</v>
      </c>
      <c r="D42" s="8">
        <f t="shared" si="28"/>
        <v>2.7347819027097903E-2</v>
      </c>
      <c r="E42" s="2">
        <f t="shared" si="28"/>
        <v>2.7597169709397382E-2</v>
      </c>
      <c r="F42" s="2">
        <f t="shared" si="28"/>
        <v>2.7316589278846153E-2</v>
      </c>
      <c r="G42" s="2">
        <f t="shared" si="28"/>
        <v>2.7316589278846153E-2</v>
      </c>
      <c r="H42" s="2">
        <f t="shared" si="28"/>
        <v>2.7316589278846153E-2</v>
      </c>
      <c r="I42" s="2">
        <f t="shared" si="28"/>
        <v>2.7316589278846153E-2</v>
      </c>
      <c r="J42" s="2">
        <f t="shared" si="28"/>
        <v>2.7316589278846153E-2</v>
      </c>
      <c r="K42" s="2">
        <f t="shared" si="28"/>
        <v>2.7316589278846153E-2</v>
      </c>
      <c r="L42" s="2">
        <f t="shared" si="28"/>
        <v>2.7316589278846153E-2</v>
      </c>
    </row>
    <row r="43" spans="1:12" x14ac:dyDescent="0.3">
      <c r="A43" t="s">
        <v>28</v>
      </c>
      <c r="B43" s="8">
        <f>B9*SQRT(1-B7)</f>
        <v>37.914377220257748</v>
      </c>
      <c r="C43" s="8">
        <f t="shared" ref="C43:K43" si="29">C9*SQRT(1-C7)</f>
        <v>34.362822518363814</v>
      </c>
      <c r="D43" s="8">
        <f t="shared" si="29"/>
        <v>31.652708247382868</v>
      </c>
      <c r="E43" s="8">
        <f t="shared" si="29"/>
        <v>41.190147966154285</v>
      </c>
      <c r="F43" s="8">
        <f t="shared" si="29"/>
        <v>7.5938890670585053</v>
      </c>
      <c r="G43" s="8">
        <f t="shared" si="29"/>
        <v>11.73713835083606</v>
      </c>
      <c r="H43" s="8">
        <f t="shared" si="29"/>
        <v>14.238741000629895</v>
      </c>
      <c r="I43" s="8">
        <f t="shared" si="29"/>
        <v>16.016222917770722</v>
      </c>
      <c r="J43" s="8">
        <f t="shared" si="29"/>
        <v>17.371266870853511</v>
      </c>
      <c r="K43" s="8">
        <f t="shared" si="29"/>
        <v>18.448557252692751</v>
      </c>
      <c r="L43" s="8">
        <f>L9*SQRT(1-L7)</f>
        <v>19.330068315861958</v>
      </c>
    </row>
    <row r="44" spans="1:12" x14ac:dyDescent="0.3">
      <c r="A44" t="s">
        <v>33</v>
      </c>
      <c r="B44" s="8">
        <v>2.7E-2</v>
      </c>
      <c r="C44" s="8">
        <v>2.7E-2</v>
      </c>
      <c r="D44" s="8">
        <v>2.7E-2</v>
      </c>
      <c r="E44" s="2">
        <v>2.7E-2</v>
      </c>
      <c r="F44" s="2">
        <v>2.7E-2</v>
      </c>
      <c r="G44" s="2">
        <v>2.7E-2</v>
      </c>
      <c r="H44" s="2">
        <v>2.7E-2</v>
      </c>
      <c r="I44" s="2">
        <v>2.7E-2</v>
      </c>
      <c r="J44" s="2">
        <v>2.7E-2</v>
      </c>
      <c r="K44" s="2">
        <v>2.7E-2</v>
      </c>
      <c r="L44" s="2">
        <v>2.7E-2</v>
      </c>
    </row>
    <row r="45" spans="1:12" x14ac:dyDescent="0.3">
      <c r="A45" t="s">
        <v>34</v>
      </c>
      <c r="B45" s="8">
        <f>B43^2*B44</f>
        <v>38.812499999999986</v>
      </c>
      <c r="C45" s="8">
        <f t="shared" ref="C45:L45" si="30">C43^2*C44</f>
        <v>31.88169642857142</v>
      </c>
      <c r="D45" s="8">
        <f t="shared" si="30"/>
        <v>27.051136363636367</v>
      </c>
      <c r="E45" s="8">
        <f t="shared" si="30"/>
        <v>45.808963815789468</v>
      </c>
      <c r="F45" s="8">
        <f t="shared" si="30"/>
        <v>1.5570130813953487</v>
      </c>
      <c r="G45" s="8">
        <f t="shared" si="30"/>
        <v>3.7195312499999988</v>
      </c>
      <c r="H45" s="8">
        <f t="shared" si="30"/>
        <v>5.4740271226415089</v>
      </c>
      <c r="I45" s="8">
        <f t="shared" si="30"/>
        <v>6.9260237068965518</v>
      </c>
      <c r="J45" s="8">
        <f t="shared" si="30"/>
        <v>8.1475446428571434</v>
      </c>
      <c r="K45" s="8">
        <f t="shared" si="30"/>
        <v>9.1894301470588218</v>
      </c>
      <c r="L45" s="8">
        <f t="shared" si="30"/>
        <v>10.08859160958904</v>
      </c>
    </row>
    <row r="46" spans="1:12" x14ac:dyDescent="0.3">
      <c r="B46" s="8"/>
      <c r="C46" s="8"/>
      <c r="D46" s="8"/>
      <c r="E46" s="2"/>
      <c r="F46" s="2"/>
    </row>
    <row r="48" spans="1:12" x14ac:dyDescent="0.3">
      <c r="A48" t="s">
        <v>39</v>
      </c>
      <c r="B48">
        <f>B24+B31+B38+B45</f>
        <v>134.99999999999994</v>
      </c>
      <c r="C48">
        <f t="shared" ref="C48:L48" si="31">C24+C31+C38+C45</f>
        <v>77.427799581129506</v>
      </c>
      <c r="D48">
        <f t="shared" si="31"/>
        <v>59.841088200037674</v>
      </c>
      <c r="E48">
        <f t="shared" si="31"/>
        <v>139.83908388235506</v>
      </c>
      <c r="F48">
        <f t="shared" si="31"/>
        <v>23.874833759953042</v>
      </c>
      <c r="G48">
        <f t="shared" si="31"/>
        <v>26.037351928557694</v>
      </c>
      <c r="H48">
        <f t="shared" si="31"/>
        <v>27.791847801199207</v>
      </c>
      <c r="I48">
        <f t="shared" si="31"/>
        <v>29.243844385454242</v>
      </c>
      <c r="J48">
        <f t="shared" si="31"/>
        <v>30.465365321414836</v>
      </c>
      <c r="K48">
        <f t="shared" si="31"/>
        <v>31.507250825616509</v>
      </c>
      <c r="L48">
        <f t="shared" si="31"/>
        <v>32.406412288146733</v>
      </c>
    </row>
  </sheetData>
  <mergeCells count="4">
    <mergeCell ref="A19:L19"/>
    <mergeCell ref="A26:L26"/>
    <mergeCell ref="A33:L33"/>
    <mergeCell ref="A40:L40"/>
  </mergeCells>
  <conditionalFormatting sqref="B13:L1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4:L1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D43F4-517B-4D4C-97AE-CE9A59EA939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Transition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</dc:creator>
  <cp:lastModifiedBy>Furkan</cp:lastModifiedBy>
  <dcterms:created xsi:type="dcterms:W3CDTF">2025-01-01T10:36:50Z</dcterms:created>
  <dcterms:modified xsi:type="dcterms:W3CDTF">2025-01-08T17:59:48Z</dcterms:modified>
</cp:coreProperties>
</file>