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2"/>
  </bookViews>
  <sheets>
    <sheet name="KPIs" sheetId="1" r:id="rId1"/>
    <sheet name="YoY Analysis" sheetId="4" r:id="rId2"/>
    <sheet name="MoM Analysis" sheetId="7" r:id="rId3"/>
  </sheets>
  <definedNames>
    <definedName name="months">'MoM Analysis'!$B$17:$B$104</definedName>
    <definedName name="visits">'MoM Analysis'!$C$17:$C$76</definedName>
  </definedNames>
  <calcPr calcId="162913"/>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 cacheId="12" r:id="rId16"/>
    <pivotCache cacheId="13" r:id="rId17"/>
    <pivotCache cacheId="14" r:id="rId18"/>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fb16f506-36fd-4841-8b22-2ed7af29593f" name="data" connection="Query - data"/>
        </x15:modelTables>
      </x15:dataModel>
    </ext>
  </extLst>
</workbook>
</file>

<file path=xl/calcChain.xml><?xml version="1.0" encoding="utf-8"?>
<calcChain xmlns="http://schemas.openxmlformats.org/spreadsheetml/2006/main">
  <c r="C686" i="7" l="1"/>
  <c r="C687" i="7"/>
  <c r="C688" i="7"/>
  <c r="C689" i="7"/>
  <c r="C690" i="7"/>
  <c r="C691" i="7"/>
  <c r="C692" i="7"/>
  <c r="C693" i="7"/>
  <c r="C694" i="7"/>
  <c r="C695" i="7"/>
  <c r="C685" i="7"/>
  <c r="O672" i="7"/>
  <c r="O673" i="7"/>
  <c r="O674" i="7"/>
  <c r="O675" i="7"/>
  <c r="O676" i="7"/>
  <c r="O677" i="7"/>
  <c r="O678" i="7"/>
  <c r="O679" i="7"/>
  <c r="O680" i="7"/>
  <c r="O681" i="7"/>
  <c r="O671" i="7"/>
  <c r="K672" i="7"/>
  <c r="K673" i="7"/>
  <c r="K674" i="7"/>
  <c r="K675" i="7"/>
  <c r="K676" i="7"/>
  <c r="K677" i="7"/>
  <c r="K678" i="7"/>
  <c r="K679" i="7"/>
  <c r="K680" i="7"/>
  <c r="K681" i="7"/>
  <c r="K671" i="7"/>
  <c r="G672" i="7"/>
  <c r="G673" i="7"/>
  <c r="G674" i="7"/>
  <c r="G675" i="7"/>
  <c r="G676" i="7"/>
  <c r="G677" i="7"/>
  <c r="G678" i="7"/>
  <c r="G679" i="7"/>
  <c r="G680" i="7"/>
  <c r="G681" i="7"/>
  <c r="G671" i="7"/>
  <c r="C672" i="7"/>
  <c r="C673" i="7"/>
  <c r="C674" i="7"/>
  <c r="C675" i="7"/>
  <c r="C676" i="7"/>
  <c r="C677" i="7"/>
  <c r="C678" i="7"/>
  <c r="C679" i="7"/>
  <c r="C680" i="7"/>
  <c r="C681" i="7"/>
  <c r="C671" i="7"/>
  <c r="C631" i="7"/>
  <c r="C632" i="7"/>
  <c r="C633" i="7"/>
  <c r="C634" i="7"/>
  <c r="C635" i="7"/>
  <c r="C636" i="7"/>
  <c r="C637" i="7"/>
  <c r="C638" i="7"/>
  <c r="C639" i="7"/>
  <c r="C640" i="7"/>
  <c r="C630" i="7"/>
  <c r="O617" i="7"/>
  <c r="O618" i="7"/>
  <c r="O619" i="7"/>
  <c r="O620" i="7"/>
  <c r="O621" i="7"/>
  <c r="O622" i="7"/>
  <c r="O623" i="7"/>
  <c r="O624" i="7"/>
  <c r="O625" i="7"/>
  <c r="O626" i="7"/>
  <c r="O616" i="7"/>
  <c r="K617" i="7"/>
  <c r="K618" i="7"/>
  <c r="K619" i="7"/>
  <c r="K620" i="7"/>
  <c r="K621" i="7"/>
  <c r="K622" i="7"/>
  <c r="K623" i="7"/>
  <c r="K624" i="7"/>
  <c r="K625" i="7"/>
  <c r="K626" i="7"/>
  <c r="K616" i="7"/>
  <c r="G617" i="7"/>
  <c r="G618" i="7"/>
  <c r="G619" i="7"/>
  <c r="G620" i="7"/>
  <c r="G621" i="7"/>
  <c r="G622" i="7"/>
  <c r="G623" i="7"/>
  <c r="G624" i="7"/>
  <c r="G625" i="7"/>
  <c r="G626" i="7"/>
  <c r="G616" i="7"/>
  <c r="C617" i="7"/>
  <c r="C618" i="7"/>
  <c r="C619" i="7"/>
  <c r="C620" i="7"/>
  <c r="C621" i="7"/>
  <c r="C622" i="7"/>
  <c r="C623" i="7"/>
  <c r="C624" i="7"/>
  <c r="C625" i="7"/>
  <c r="C626" i="7"/>
  <c r="C616" i="7"/>
  <c r="C556" i="7" l="1"/>
  <c r="C557" i="7"/>
  <c r="C558" i="7"/>
  <c r="C559" i="7"/>
  <c r="C560" i="7"/>
  <c r="C561" i="7"/>
  <c r="C562" i="7"/>
  <c r="C563" i="7"/>
  <c r="C564" i="7"/>
  <c r="C565" i="7"/>
  <c r="C555" i="7"/>
  <c r="O542" i="7"/>
  <c r="O543" i="7"/>
  <c r="O544" i="7"/>
  <c r="O545" i="7"/>
  <c r="O546" i="7"/>
  <c r="O547" i="7"/>
  <c r="O548" i="7"/>
  <c r="O549" i="7"/>
  <c r="O550" i="7"/>
  <c r="O551" i="7"/>
  <c r="O541" i="7"/>
  <c r="K542" i="7"/>
  <c r="K543" i="7"/>
  <c r="K544" i="7"/>
  <c r="K545" i="7"/>
  <c r="K546" i="7"/>
  <c r="K547" i="7"/>
  <c r="K548" i="7"/>
  <c r="K549" i="7"/>
  <c r="K550" i="7"/>
  <c r="K551" i="7"/>
  <c r="K541" i="7"/>
  <c r="G542" i="7"/>
  <c r="G543" i="7"/>
  <c r="G544" i="7"/>
  <c r="G545" i="7"/>
  <c r="G546" i="7"/>
  <c r="G547" i="7"/>
  <c r="G548" i="7"/>
  <c r="G549" i="7"/>
  <c r="G550" i="7"/>
  <c r="G551" i="7"/>
  <c r="G541" i="7"/>
  <c r="C542" i="7"/>
  <c r="C543" i="7"/>
  <c r="C544" i="7"/>
  <c r="C545" i="7"/>
  <c r="C546" i="7"/>
  <c r="C547" i="7"/>
  <c r="C548" i="7"/>
  <c r="C549" i="7"/>
  <c r="C550" i="7"/>
  <c r="C551" i="7"/>
  <c r="C541" i="7"/>
  <c r="S466" i="7"/>
  <c r="S467" i="7"/>
  <c r="S468" i="7"/>
  <c r="S469" i="7"/>
  <c r="S470" i="7"/>
  <c r="S471" i="7"/>
  <c r="S472" i="7"/>
  <c r="S473" i="7"/>
  <c r="S474" i="7"/>
  <c r="S475" i="7"/>
  <c r="S465" i="7"/>
  <c r="O466" i="7"/>
  <c r="O467" i="7"/>
  <c r="O468" i="7"/>
  <c r="O469" i="7"/>
  <c r="O470" i="7"/>
  <c r="O471" i="7"/>
  <c r="O472" i="7"/>
  <c r="O473" i="7"/>
  <c r="O474" i="7"/>
  <c r="O475" i="7"/>
  <c r="O465" i="7"/>
  <c r="K466" i="7"/>
  <c r="K467" i="7"/>
  <c r="K468" i="7"/>
  <c r="K469" i="7"/>
  <c r="K470" i="7"/>
  <c r="K471" i="7"/>
  <c r="K472" i="7"/>
  <c r="K473" i="7"/>
  <c r="K474" i="7"/>
  <c r="K475" i="7"/>
  <c r="K465" i="7"/>
  <c r="G466" i="7"/>
  <c r="G467" i="7"/>
  <c r="G468" i="7"/>
  <c r="G469" i="7"/>
  <c r="G470" i="7"/>
  <c r="G471" i="7"/>
  <c r="G472" i="7"/>
  <c r="G473" i="7"/>
  <c r="G474" i="7"/>
  <c r="G475" i="7"/>
  <c r="G465" i="7"/>
  <c r="C466" i="7"/>
  <c r="C467" i="7"/>
  <c r="C468" i="7"/>
  <c r="C469" i="7"/>
  <c r="C470" i="7"/>
  <c r="C471" i="7"/>
  <c r="C472" i="7"/>
  <c r="C473" i="7"/>
  <c r="C474" i="7"/>
  <c r="C475" i="7"/>
  <c r="C465" i="7"/>
  <c r="S391" i="7"/>
  <c r="S392" i="7"/>
  <c r="S393" i="7"/>
  <c r="S394" i="7"/>
  <c r="S395" i="7"/>
  <c r="S396" i="7"/>
  <c r="S397" i="7"/>
  <c r="S398" i="7"/>
  <c r="S399" i="7"/>
  <c r="S400" i="7"/>
  <c r="S390" i="7"/>
  <c r="O391" i="7"/>
  <c r="O392" i="7"/>
  <c r="O393" i="7"/>
  <c r="O394" i="7"/>
  <c r="O395" i="7"/>
  <c r="O396" i="7"/>
  <c r="O397" i="7"/>
  <c r="O398" i="7"/>
  <c r="O399" i="7"/>
  <c r="O400" i="7"/>
  <c r="O390" i="7"/>
  <c r="K391" i="7"/>
  <c r="K392" i="7"/>
  <c r="K393" i="7"/>
  <c r="K394" i="7"/>
  <c r="K395" i="7"/>
  <c r="K396" i="7"/>
  <c r="K397" i="7"/>
  <c r="K398" i="7"/>
  <c r="K399" i="7"/>
  <c r="K400" i="7"/>
  <c r="K390" i="7"/>
  <c r="G391" i="7"/>
  <c r="G392" i="7"/>
  <c r="G393" i="7"/>
  <c r="G394" i="7"/>
  <c r="G395" i="7"/>
  <c r="G396" i="7"/>
  <c r="G397" i="7"/>
  <c r="G398" i="7"/>
  <c r="G399" i="7"/>
  <c r="G400" i="7"/>
  <c r="G390" i="7"/>
  <c r="C391" i="7"/>
  <c r="C392" i="7"/>
  <c r="C393" i="7"/>
  <c r="C394" i="7"/>
  <c r="C395" i="7"/>
  <c r="C396" i="7"/>
  <c r="C397" i="7"/>
  <c r="C398" i="7"/>
  <c r="C399" i="7"/>
  <c r="C400" i="7"/>
  <c r="C390" i="7"/>
  <c r="S315" i="7"/>
  <c r="S316" i="7"/>
  <c r="S317" i="7"/>
  <c r="S318" i="7"/>
  <c r="S319" i="7"/>
  <c r="S320" i="7"/>
  <c r="S321" i="7"/>
  <c r="S322" i="7"/>
  <c r="S323" i="7"/>
  <c r="S324" i="7"/>
  <c r="S314" i="7"/>
  <c r="O315" i="7"/>
  <c r="O316" i="7"/>
  <c r="O317" i="7"/>
  <c r="O318" i="7"/>
  <c r="O319" i="7"/>
  <c r="O320" i="7"/>
  <c r="O321" i="7"/>
  <c r="O322" i="7"/>
  <c r="O323" i="7"/>
  <c r="O324" i="7"/>
  <c r="O314" i="7"/>
  <c r="K315" i="7"/>
  <c r="K316" i="7"/>
  <c r="K317" i="7"/>
  <c r="K318" i="7"/>
  <c r="K319" i="7"/>
  <c r="K320" i="7"/>
  <c r="K321" i="7"/>
  <c r="K322" i="7"/>
  <c r="K323" i="7"/>
  <c r="K324" i="7"/>
  <c r="K314" i="7"/>
  <c r="G315" i="7"/>
  <c r="G316" i="7"/>
  <c r="G317" i="7"/>
  <c r="G318" i="7"/>
  <c r="G319" i="7"/>
  <c r="G320" i="7"/>
  <c r="G321" i="7"/>
  <c r="G322" i="7"/>
  <c r="G323" i="7"/>
  <c r="G324" i="7"/>
  <c r="G314" i="7"/>
  <c r="C315" i="7"/>
  <c r="C316" i="7"/>
  <c r="C317" i="7"/>
  <c r="C318" i="7"/>
  <c r="C319" i="7"/>
  <c r="C320" i="7"/>
  <c r="C321" i="7"/>
  <c r="C322" i="7"/>
  <c r="C323" i="7"/>
  <c r="C324" i="7"/>
  <c r="C314" i="7"/>
  <c r="S240" i="7" l="1"/>
  <c r="S241" i="7"/>
  <c r="S242" i="7"/>
  <c r="S243" i="7"/>
  <c r="S244" i="7"/>
  <c r="S245" i="7"/>
  <c r="S246" i="7"/>
  <c r="S247" i="7"/>
  <c r="S248" i="7"/>
  <c r="S249" i="7"/>
  <c r="S239" i="7"/>
  <c r="O240" i="7"/>
  <c r="O241" i="7"/>
  <c r="O242" i="7"/>
  <c r="O243" i="7"/>
  <c r="O244" i="7"/>
  <c r="O245" i="7"/>
  <c r="O246" i="7"/>
  <c r="O247" i="7"/>
  <c r="O248" i="7"/>
  <c r="O249" i="7"/>
  <c r="O239" i="7"/>
  <c r="K240" i="7"/>
  <c r="K241" i="7"/>
  <c r="K242" i="7"/>
  <c r="K243" i="7"/>
  <c r="K244" i="7"/>
  <c r="K245" i="7"/>
  <c r="K246" i="7"/>
  <c r="K247" i="7"/>
  <c r="K248" i="7"/>
  <c r="K249" i="7"/>
  <c r="K239" i="7"/>
  <c r="G240" i="7"/>
  <c r="G241" i="7"/>
  <c r="G242" i="7"/>
  <c r="G243" i="7"/>
  <c r="G244" i="7"/>
  <c r="G245" i="7"/>
  <c r="G246" i="7"/>
  <c r="G247" i="7"/>
  <c r="G248" i="7"/>
  <c r="G249" i="7"/>
  <c r="G239" i="7"/>
  <c r="C240" i="7"/>
  <c r="C241" i="7"/>
  <c r="C242" i="7"/>
  <c r="C243" i="7"/>
  <c r="C244" i="7"/>
  <c r="C245" i="7"/>
  <c r="C246" i="7"/>
  <c r="C247" i="7"/>
  <c r="C248" i="7"/>
  <c r="C249" i="7"/>
  <c r="C239" i="7"/>
  <c r="S166" i="7"/>
  <c r="S167" i="7"/>
  <c r="S168" i="7"/>
  <c r="S169" i="7"/>
  <c r="S170" i="7"/>
  <c r="S171" i="7"/>
  <c r="S172" i="7"/>
  <c r="S173" i="7"/>
  <c r="S174" i="7"/>
  <c r="S175" i="7"/>
  <c r="S165" i="7"/>
  <c r="O166" i="7"/>
  <c r="O167" i="7"/>
  <c r="O168" i="7"/>
  <c r="O169" i="7"/>
  <c r="O170" i="7"/>
  <c r="O171" i="7"/>
  <c r="O172" i="7"/>
  <c r="O173" i="7"/>
  <c r="O174" i="7"/>
  <c r="O175" i="7"/>
  <c r="O165" i="7"/>
  <c r="K166" i="7"/>
  <c r="K167" i="7"/>
  <c r="K168" i="7"/>
  <c r="K169" i="7"/>
  <c r="K170" i="7"/>
  <c r="K171" i="7"/>
  <c r="K172" i="7"/>
  <c r="K173" i="7"/>
  <c r="K174" i="7"/>
  <c r="K175" i="7"/>
  <c r="K165" i="7"/>
  <c r="G166" i="7"/>
  <c r="G167" i="7"/>
  <c r="G168" i="7"/>
  <c r="G169" i="7"/>
  <c r="G170" i="7"/>
  <c r="G171" i="7"/>
  <c r="G172" i="7"/>
  <c r="G173" i="7"/>
  <c r="G174" i="7"/>
  <c r="G175" i="7"/>
  <c r="G165" i="7"/>
  <c r="C166" i="7"/>
  <c r="C167" i="7"/>
  <c r="C168" i="7"/>
  <c r="C169" i="7"/>
  <c r="C170" i="7"/>
  <c r="C171" i="7"/>
  <c r="C172" i="7"/>
  <c r="C173" i="7"/>
  <c r="C174" i="7"/>
  <c r="C175" i="7"/>
  <c r="C165" i="7"/>
  <c r="S91" i="7" l="1"/>
  <c r="S92" i="7"/>
  <c r="S93" i="7"/>
  <c r="S94" i="7"/>
  <c r="S95" i="7"/>
  <c r="S96" i="7"/>
  <c r="S97" i="7"/>
  <c r="S98" i="7"/>
  <c r="S99" i="7"/>
  <c r="S100" i="7"/>
  <c r="S90" i="7"/>
  <c r="O91" i="7"/>
  <c r="O92" i="7"/>
  <c r="O93" i="7"/>
  <c r="O94" i="7"/>
  <c r="O95" i="7"/>
  <c r="O96" i="7"/>
  <c r="O97" i="7"/>
  <c r="O98" i="7"/>
  <c r="O99" i="7"/>
  <c r="O100" i="7"/>
  <c r="O90" i="7"/>
  <c r="K91" i="7"/>
  <c r="K92" i="7"/>
  <c r="K93" i="7"/>
  <c r="K94" i="7"/>
  <c r="K95" i="7"/>
  <c r="K96" i="7"/>
  <c r="K97" i="7"/>
  <c r="K98" i="7"/>
  <c r="K99" i="7"/>
  <c r="K100" i="7"/>
  <c r="K90" i="7"/>
  <c r="G91" i="7"/>
  <c r="G92" i="7"/>
  <c r="G93" i="7"/>
  <c r="G94" i="7"/>
  <c r="G95" i="7"/>
  <c r="G96" i="7"/>
  <c r="G97" i="7"/>
  <c r="G98" i="7"/>
  <c r="G99" i="7"/>
  <c r="G100" i="7"/>
  <c r="G90" i="7"/>
  <c r="C91" i="7"/>
  <c r="C92" i="7"/>
  <c r="C93" i="7"/>
  <c r="C94" i="7"/>
  <c r="C95" i="7"/>
  <c r="C96" i="7"/>
  <c r="C97" i="7"/>
  <c r="C98" i="7"/>
  <c r="C99" i="7"/>
  <c r="C100" i="7"/>
  <c r="C90" i="7"/>
  <c r="S5" i="7" l="1"/>
  <c r="S6" i="7"/>
  <c r="S7" i="7"/>
  <c r="S8" i="7"/>
  <c r="S9" i="7"/>
  <c r="S10" i="7"/>
  <c r="S11" i="7"/>
  <c r="S12" i="7"/>
  <c r="S13" i="7"/>
  <c r="S14" i="7"/>
  <c r="S4" i="7"/>
  <c r="O5" i="7"/>
  <c r="O6" i="7"/>
  <c r="O7" i="7"/>
  <c r="O8" i="7"/>
  <c r="O9" i="7"/>
  <c r="O10" i="7"/>
  <c r="O11" i="7"/>
  <c r="O12" i="7"/>
  <c r="O13" i="7"/>
  <c r="O14" i="7"/>
  <c r="O4" i="7"/>
  <c r="K5" i="7"/>
  <c r="K6" i="7"/>
  <c r="K7" i="7"/>
  <c r="K8" i="7"/>
  <c r="K9" i="7"/>
  <c r="K10" i="7"/>
  <c r="K11" i="7"/>
  <c r="K12" i="7"/>
  <c r="K13" i="7"/>
  <c r="K14" i="7"/>
  <c r="K4" i="7"/>
  <c r="G5" i="7"/>
  <c r="G6" i="7"/>
  <c r="G7" i="7"/>
  <c r="G8" i="7"/>
  <c r="G9" i="7"/>
  <c r="G10" i="7"/>
  <c r="G11" i="7"/>
  <c r="G12" i="7"/>
  <c r="G13" i="7"/>
  <c r="G14" i="7"/>
  <c r="G4" i="7"/>
  <c r="C5" i="7"/>
  <c r="C6" i="7"/>
  <c r="C7" i="7"/>
  <c r="C8" i="7"/>
  <c r="C9" i="7"/>
  <c r="C10" i="7"/>
  <c r="C11" i="7"/>
  <c r="C12" i="7"/>
  <c r="C13" i="7"/>
  <c r="C14" i="7"/>
  <c r="C4" i="7"/>
  <c r="D145" i="4" l="1"/>
  <c r="D146" i="4"/>
  <c r="D147" i="4"/>
  <c r="D144" i="4"/>
  <c r="D88" i="4"/>
  <c r="D89" i="4"/>
  <c r="D90" i="4"/>
  <c r="D87" i="4"/>
  <c r="D63" i="4"/>
  <c r="D64" i="4"/>
  <c r="D65" i="4"/>
  <c r="D62" i="4"/>
  <c r="D36" i="4"/>
  <c r="D37" i="4"/>
  <c r="D38" i="4"/>
  <c r="D35" i="4"/>
  <c r="D5" i="4"/>
  <c r="D6" i="4"/>
  <c r="D7" i="4"/>
  <c r="D4" i="4"/>
</calcChain>
</file>

<file path=xl/connections.xml><?xml version="1.0" encoding="utf-8"?>
<connections xmlns="http://schemas.openxmlformats.org/spreadsheetml/2006/main">
  <connection id="1" name="Query - data" description="Connection to the 'data' query in the workbook." type="100" refreshedVersion="6" minRefreshableVersion="5">
    <extLst>
      <ext xmlns:x15="http://schemas.microsoft.com/office/spreadsheetml/2010/11/main" uri="{DE250136-89BD-433C-8126-D09CA5730AF9}">
        <x15:connection id="e8df83b6-26b3-4a9e-955d-a4667119d3cd"/>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<sst xmlns="http://schemas.openxmlformats.org/spreadsheetml/2006/main" count="938" uniqueCount="64">
  <si>
    <t>repeat_visitor_rate</t>
  </si>
  <si>
    <t>total_page_views</t>
  </si>
  <si>
    <t>exit_rate</t>
  </si>
  <si>
    <t>bounce_rate</t>
  </si>
  <si>
    <t>repeated_visitors</t>
  </si>
  <si>
    <t>total_bounces</t>
  </si>
  <si>
    <t>pages_per_session</t>
  </si>
  <si>
    <t>pages_per_visit</t>
  </si>
  <si>
    <t>total_visits</t>
  </si>
  <si>
    <t>total_sessions</t>
  </si>
  <si>
    <t>total_visitors</t>
  </si>
  <si>
    <t>unique_visitors</t>
  </si>
  <si>
    <t>totsl_exits</t>
  </si>
  <si>
    <t>avg_session_duration</t>
  </si>
  <si>
    <t>Year</t>
  </si>
  <si>
    <t>Total Visits</t>
  </si>
  <si>
    <t>YoY Growth</t>
  </si>
  <si>
    <t>Total Page Views</t>
  </si>
  <si>
    <t>Total Sessions</t>
  </si>
  <si>
    <t>Total Bounces</t>
  </si>
  <si>
    <t>Bounce rate</t>
  </si>
  <si>
    <t>Total Exits</t>
  </si>
  <si>
    <t>YoY Change</t>
  </si>
  <si>
    <t>Row Labels</t>
  </si>
  <si>
    <t>Grand Total</t>
  </si>
  <si>
    <t>Exit Rate</t>
  </si>
  <si>
    <t>AVG Session Duration</t>
  </si>
  <si>
    <t>Pages per Session</t>
  </si>
  <si>
    <t>Pages per Visit</t>
  </si>
  <si>
    <t>Repeated Visitors</t>
  </si>
  <si>
    <t>Total Visitors</t>
  </si>
  <si>
    <t>Unique Visitors</t>
  </si>
  <si>
    <t>April</t>
  </si>
  <si>
    <t>August</t>
  </si>
  <si>
    <t>December</t>
  </si>
  <si>
    <t>February</t>
  </si>
  <si>
    <t>January</t>
  </si>
  <si>
    <t>July</t>
  </si>
  <si>
    <t>June</t>
  </si>
  <si>
    <t>March</t>
  </si>
  <si>
    <t>May</t>
  </si>
  <si>
    <t>November</t>
  </si>
  <si>
    <t>October</t>
  </si>
  <si>
    <t>September</t>
  </si>
  <si>
    <t>Month</t>
  </si>
  <si>
    <t>Visits</t>
  </si>
  <si>
    <t>Month 2019</t>
  </si>
  <si>
    <t>MoM Growth</t>
  </si>
  <si>
    <t>Month 2020</t>
  </si>
  <si>
    <t>Month 2021</t>
  </si>
  <si>
    <t>Month 2022</t>
  </si>
  <si>
    <t>Month 2023</t>
  </si>
  <si>
    <t>S.I.</t>
  </si>
  <si>
    <t>Page_Views</t>
  </si>
  <si>
    <t>MoM Hrowth</t>
  </si>
  <si>
    <t>Sessions</t>
  </si>
  <si>
    <t>Bounces</t>
  </si>
  <si>
    <t>Bounce_Rate</t>
  </si>
  <si>
    <t>Exits</t>
  </si>
  <si>
    <t>Exit_Rate</t>
  </si>
  <si>
    <t>MoM Grwoth</t>
  </si>
  <si>
    <t>Avg Session Duartion</t>
  </si>
  <si>
    <t>Pages_per_Session</t>
  </si>
  <si>
    <t>Pages_per_Visit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</si>
</sst>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5" x14ac:knownFonts="1">
    <font>
      <sz val="11"/>
      <color theme="1"/>
      <name val="Calibri"/>
      <family val="2"/>
      <scheme val="minor"/>
    </font>
    <font>
      <sz val="11"/>
      <color theme="1"/>
      <name val="Calibri"/>
      <family val="2"/>
      <scheme val="minor"/>
    </font>
    <font>
      <b/>
      <sz val="24"/>
      <color theme="1"/>
      <name val="Arial"/>
      <family val="2"/>
    </font>
    <font>
      <sz val="14"/>
      <color theme="0"/>
      <name val="Arial"/>
      <family val="2"/>
    </font>
    <font>
      <b/>
      <sz val="11"/>
      <color theme="0"/>
      <name val="Calibri"/>
      <family val="2"/>
      <scheme val="minor"/>
    </font>
  </fonts>
  <fills count="5">
    <fill>
      <patternFill patternType="none"/>
    </fill>
    <fill>
      <patternFill patternType="gray125"/>
    </fill>
    <fill>
      <patternFill patternType="solid">
        <fgColor rgb="FF1A1A1A"/>
        <bgColor indexed="64"/>
      </patternFill>
    </fill>
    <fill>
      <patternFill patternType="solid">
        <fgColor theme="4" tint="0.79998168889431442"/>
        <bgColor theme="4" tint="0.79998168889431442"/>
      </patternFill>
    </fill>
    <fill>
      <patternFill patternType="solid">
        <fgColor theme="4"/>
        <bgColor theme="4"/>
      </patternFill>
    </fill>
  </fills>
  <borders count="1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top/>
      <bottom style="thin">
        <color theme="4" tint="0.39997558519241921"/>
      </bottom>
      <diagonal/>
    </border>
    <border>
      <left style="thin">
        <color indexed="65"/>
      </left>
      <right style="thin">
        <color rgb="FF999999"/>
      </right>
      <top style="thin">
        <color rgb="FF999999"/>
      </top>
      <bottom/>
      <diagonal/>
    </border>
    <border>
      <left style="thin">
        <color indexed="65"/>
      </left>
      <right style="thin">
        <color rgb="FF999999"/>
      </right>
      <top style="thin">
        <color indexed="65"/>
      </top>
      <bottom/>
      <diagonal/>
    </border>
    <border>
      <left/>
      <right style="thin">
        <color theme="4" tint="0.39997558519241921"/>
      </right>
      <top style="thin">
        <color theme="4" tint="0.39997558519241921"/>
      </top>
      <bottom/>
      <diagonal/>
    </border>
    <border>
      <left style="thin">
        <color rgb="FF999999"/>
      </left>
      <right/>
      <top/>
      <bottom/>
      <diagonal/>
    </border>
    <border>
      <left style="thin">
        <color indexed="65"/>
      </left>
      <right/>
      <top/>
      <bottom/>
      <diagonal/>
    </border>
    <border>
      <left/>
      <right style="thin">
        <color theme="4" tint="0.39997558519241921"/>
      </right>
      <top/>
      <bottom style="thin">
        <color theme="4" tint="0.39997558519241921"/>
      </bottom>
      <diagonal/>
    </border>
    <border>
      <left style="thin">
        <color theme="4" tint="0.39997558519241921"/>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43">
    <xf numFmtId="0" fontId="0" fillId="0" borderId="0" xfId="0"/>
    <xf numFmtId="164" fontId="0" fillId="0" borderId="0" xfId="0" applyNumberFormat="1"/>
    <xf numFmtId="3" fontId="0" fillId="0" borderId="0" xfId="0" applyNumberFormat="1"/>
    <xf numFmtId="0" fontId="0" fillId="0" borderId="0" xfId="0" applyAlignment="1">
      <alignment horizontal="center" vertical="center"/>
    </xf>
    <xf numFmtId="3" fontId="2" fillId="0" borderId="0" xfId="0" applyNumberFormat="1" applyFont="1" applyAlignment="1">
      <alignment horizontal="center" vertical="center"/>
    </xf>
    <xf numFmtId="0" fontId="3" fillId="2" borderId="0" xfId="0" applyFont="1" applyFill="1" applyAlignment="1">
      <alignment horizontal="center" vertical="center"/>
    </xf>
    <xf numFmtId="4" fontId="2" fillId="0" borderId="0" xfId="0" applyNumberFormat="1" applyFont="1" applyAlignment="1">
      <alignment horizontal="center" vertical="center"/>
    </xf>
    <xf numFmtId="10" fontId="2" fillId="0" borderId="0" xfId="0" applyNumberFormat="1" applyFont="1" applyAlignment="1">
      <alignment horizontal="center" vertical="center"/>
    </xf>
    <xf numFmtId="0" fontId="0" fillId="0" borderId="0" xfId="0" applyAlignment="1">
      <alignment horizontal="left"/>
    </xf>
    <xf numFmtId="10" fontId="0" fillId="0" borderId="0" xfId="1" applyNumberFormat="1" applyFont="1"/>
    <xf numFmtId="0" fontId="0" fillId="0" borderId="0" xfId="0" pivotButton="1"/>
    <xf numFmtId="4" fontId="0" fillId="0" borderId="0" xfId="0" applyNumberFormat="1"/>
    <xf numFmtId="2" fontId="0" fillId="0" borderId="0" xfId="0" applyNumberFormat="1"/>
    <xf numFmtId="0" fontId="0" fillId="3" borderId="1" xfId="0" applyFont="1" applyFill="1" applyBorder="1" applyAlignment="1">
      <alignment horizontal="left"/>
    </xf>
    <xf numFmtId="0" fontId="0" fillId="0" borderId="1" xfId="0" applyFont="1" applyBorder="1" applyAlignment="1">
      <alignment horizontal="left"/>
    </xf>
    <xf numFmtId="3" fontId="0" fillId="0" borderId="2" xfId="0" applyNumberFormat="1" applyFont="1" applyBorder="1"/>
    <xf numFmtId="3" fontId="0" fillId="3" borderId="2" xfId="0" applyNumberFormat="1" applyFont="1" applyFill="1" applyBorder="1"/>
    <xf numFmtId="3" fontId="0" fillId="0" borderId="3" xfId="0" applyNumberFormat="1" applyFont="1" applyBorder="1"/>
    <xf numFmtId="3" fontId="0" fillId="3" borderId="3" xfId="0" applyNumberFormat="1" applyFont="1" applyFill="1" applyBorder="1"/>
    <xf numFmtId="0" fontId="0" fillId="0" borderId="6" xfId="0" applyBorder="1"/>
    <xf numFmtId="0" fontId="0" fillId="0" borderId="7" xfId="0" applyBorder="1"/>
    <xf numFmtId="0" fontId="0" fillId="3" borderId="2" xfId="0" applyFont="1" applyFill="1" applyBorder="1" applyAlignment="1">
      <alignment horizontal="left"/>
    </xf>
    <xf numFmtId="0" fontId="0" fillId="0" borderId="2" xfId="0" applyFont="1" applyBorder="1" applyAlignment="1">
      <alignment horizontal="left"/>
    </xf>
    <xf numFmtId="0" fontId="4" fillId="4" borderId="5" xfId="0" applyFont="1" applyFill="1" applyBorder="1"/>
    <xf numFmtId="0" fontId="0" fillId="0" borderId="4" xfId="0" applyFont="1" applyBorder="1" applyAlignment="1">
      <alignment horizontal="left"/>
    </xf>
    <xf numFmtId="3" fontId="0" fillId="0" borderId="4" xfId="0" applyNumberFormat="1" applyFont="1" applyBorder="1"/>
    <xf numFmtId="3" fontId="0" fillId="0" borderId="8" xfId="0" applyNumberFormat="1" applyFont="1" applyBorder="1"/>
    <xf numFmtId="0" fontId="0" fillId="0" borderId="9" xfId="0" applyBorder="1"/>
    <xf numFmtId="0" fontId="0" fillId="0" borderId="10" xfId="0" applyBorder="1"/>
    <xf numFmtId="2" fontId="0" fillId="3" borderId="3" xfId="0" applyNumberFormat="1" applyFont="1" applyFill="1" applyBorder="1"/>
    <xf numFmtId="2" fontId="0" fillId="0" borderId="3" xfId="0" applyNumberFormat="1" applyFont="1" applyBorder="1"/>
    <xf numFmtId="0" fontId="4" fillId="4" borderId="3" xfId="0" applyFont="1" applyFill="1" applyBorder="1"/>
    <xf numFmtId="0" fontId="4" fillId="4" borderId="2" xfId="0" applyFont="1" applyFill="1" applyBorder="1"/>
    <xf numFmtId="164" fontId="0" fillId="3" borderId="3" xfId="0" applyNumberFormat="1" applyFont="1" applyFill="1" applyBorder="1"/>
    <xf numFmtId="164" fontId="0" fillId="0" borderId="3" xfId="0" applyNumberFormat="1" applyFont="1" applyBorder="1"/>
    <xf numFmtId="164" fontId="0" fillId="3" borderId="2" xfId="0" applyNumberFormat="1" applyFont="1" applyFill="1" applyBorder="1"/>
    <xf numFmtId="164" fontId="0" fillId="0" borderId="2" xfId="0" applyNumberFormat="1" applyFont="1" applyBorder="1"/>
    <xf numFmtId="164" fontId="0" fillId="0" borderId="4" xfId="0" applyNumberFormat="1" applyFont="1" applyBorder="1"/>
    <xf numFmtId="164" fontId="0" fillId="0" borderId="8" xfId="0" applyNumberFormat="1" applyFont="1" applyBorder="1"/>
    <xf numFmtId="0" fontId="4" fillId="4" borderId="12" xfId="0" applyFont="1" applyFill="1" applyBorder="1"/>
    <xf numFmtId="0" fontId="4" fillId="4" borderId="11" xfId="0" applyFont="1" applyFill="1" applyBorder="1"/>
    <xf numFmtId="0" fontId="0" fillId="0" borderId="0" xfId="0" applyNumberFormat="1"/>
    <xf numFmtId="2" fontId="0" fillId="0" borderId="8" xfId="0" applyNumberFormat="1" applyFont="1" applyBorder="1"/>
  </cellXfs>
  <cellStyles count="2">
    <cellStyle name="Normal" xfId="0" builtinId="0"/>
    <cellStyle name="Percent" xfId="1" builtinId="5"/>
  </cellStyles>
  <dxfs count="360">
    <dxf>
      <numFmt numFmtId="2" formatCode="0.00"/>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numFmt numFmtId="14" formatCode="0.00%"/>
    </dxf>
    <dxf>
      <font>
        <b val="0"/>
        <i val="0"/>
        <strike val="0"/>
        <condense val="0"/>
        <extend val="0"/>
        <outline val="0"/>
        <shadow val="0"/>
        <u val="none"/>
        <vertAlign val="baseline"/>
        <sz val="11"/>
        <color theme="1"/>
        <name val="Calibri"/>
        <scheme val="minor"/>
      </font>
      <numFmt numFmtId="2" formatCode="0.0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14" formatCode="0.00%"/>
    </dxf>
    <dxf>
      <font>
        <b val="0"/>
        <i val="0"/>
        <strike val="0"/>
        <condense val="0"/>
        <extend val="0"/>
        <outline val="0"/>
        <shadow val="0"/>
        <u val="none"/>
        <vertAlign val="baseline"/>
        <sz val="11"/>
        <color theme="1"/>
        <name val="Calibri"/>
        <scheme val="minor"/>
      </font>
      <numFmt numFmtId="2" formatCode="0.0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14" formatCode="0.00%"/>
    </dxf>
    <dxf>
      <font>
        <b val="0"/>
        <i val="0"/>
        <strike val="0"/>
        <condense val="0"/>
        <extend val="0"/>
        <outline val="0"/>
        <shadow val="0"/>
        <u val="none"/>
        <vertAlign val="baseline"/>
        <sz val="11"/>
        <color theme="1"/>
        <name val="Calibri"/>
        <scheme val="minor"/>
      </font>
      <numFmt numFmtId="2" formatCode="0.0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14" formatCode="0.00%"/>
    </dxf>
    <dxf>
      <font>
        <b val="0"/>
        <i val="0"/>
        <strike val="0"/>
        <condense val="0"/>
        <extend val="0"/>
        <outline val="0"/>
        <shadow val="0"/>
        <u val="none"/>
        <vertAlign val="baseline"/>
        <sz val="11"/>
        <color theme="1"/>
        <name val="Calibri"/>
        <scheme val="minor"/>
      </font>
      <numFmt numFmtId="2" formatCode="0.0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14" formatCode="0.00%"/>
    </dxf>
    <dxf>
      <font>
        <b val="0"/>
        <i val="0"/>
        <strike val="0"/>
        <condense val="0"/>
        <extend val="0"/>
        <outline val="0"/>
        <shadow val="0"/>
        <u val="none"/>
        <vertAlign val="baseline"/>
        <sz val="11"/>
        <color theme="1"/>
        <name val="Calibri"/>
        <scheme val="minor"/>
      </font>
      <numFmt numFmtId="2" formatCode="0.0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2" formatCode="0.00"/>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numFmt numFmtId="14" formatCode="0.00%"/>
    </dxf>
    <dxf>
      <font>
        <b val="0"/>
        <i val="0"/>
        <strike val="0"/>
        <condense val="0"/>
        <extend val="0"/>
        <outline val="0"/>
        <shadow val="0"/>
        <u val="none"/>
        <vertAlign val="baseline"/>
        <sz val="11"/>
        <color theme="1"/>
        <name val="Calibri"/>
        <scheme val="minor"/>
      </font>
      <numFmt numFmtId="2" formatCode="0.0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14" formatCode="0.00%"/>
    </dxf>
    <dxf>
      <font>
        <b val="0"/>
        <i val="0"/>
        <strike val="0"/>
        <condense val="0"/>
        <extend val="0"/>
        <outline val="0"/>
        <shadow val="0"/>
        <u val="none"/>
        <vertAlign val="baseline"/>
        <sz val="11"/>
        <color theme="1"/>
        <name val="Calibri"/>
        <scheme val="minor"/>
      </font>
      <numFmt numFmtId="2" formatCode="0.0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14" formatCode="0.00%"/>
    </dxf>
    <dxf>
      <font>
        <b val="0"/>
        <i val="0"/>
        <strike val="0"/>
        <condense val="0"/>
        <extend val="0"/>
        <outline val="0"/>
        <shadow val="0"/>
        <u val="none"/>
        <vertAlign val="baseline"/>
        <sz val="11"/>
        <color theme="1"/>
        <name val="Calibri"/>
        <scheme val="minor"/>
      </font>
      <numFmt numFmtId="2" formatCode="0.0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14" formatCode="0.00%"/>
    </dxf>
    <dxf>
      <font>
        <b val="0"/>
        <i val="0"/>
        <strike val="0"/>
        <condense val="0"/>
        <extend val="0"/>
        <outline val="0"/>
        <shadow val="0"/>
        <u val="none"/>
        <vertAlign val="baseline"/>
        <sz val="11"/>
        <color theme="1"/>
        <name val="Calibri"/>
        <scheme val="minor"/>
      </font>
      <numFmt numFmtId="2" formatCode="0.0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14" formatCode="0.00%"/>
    </dxf>
    <dxf>
      <font>
        <b val="0"/>
        <i val="0"/>
        <strike val="0"/>
        <condense val="0"/>
        <extend val="0"/>
        <outline val="0"/>
        <shadow val="0"/>
        <u val="none"/>
        <vertAlign val="baseline"/>
        <sz val="11"/>
        <color theme="1"/>
        <name val="Calibri"/>
        <scheme val="minor"/>
      </font>
      <numFmt numFmtId="2" formatCode="0.0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numFmt numFmtId="2" formatCode="0.00"/>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numFmt numFmtId="14" formatCode="0.00%"/>
    </dxf>
    <dxf>
      <font>
        <b val="0"/>
        <i val="0"/>
        <strike val="0"/>
        <condense val="0"/>
        <extend val="0"/>
        <outline val="0"/>
        <shadow val="0"/>
        <u val="none"/>
        <vertAlign val="baseline"/>
        <sz val="11"/>
        <color theme="1"/>
        <name val="Calibri"/>
        <scheme val="minor"/>
      </font>
      <numFmt numFmtId="2" formatCode="0.0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14" formatCode="0.00%"/>
    </dxf>
    <dxf>
      <font>
        <b val="0"/>
        <i val="0"/>
        <strike val="0"/>
        <condense val="0"/>
        <extend val="0"/>
        <outline val="0"/>
        <shadow val="0"/>
        <u val="none"/>
        <vertAlign val="baseline"/>
        <sz val="11"/>
        <color theme="1"/>
        <name val="Calibri"/>
        <scheme val="minor"/>
      </font>
      <numFmt numFmtId="2" formatCode="0.0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14" formatCode="0.00%"/>
    </dxf>
    <dxf>
      <font>
        <b val="0"/>
        <i val="0"/>
        <strike val="0"/>
        <condense val="0"/>
        <extend val="0"/>
        <outline val="0"/>
        <shadow val="0"/>
        <u val="none"/>
        <vertAlign val="baseline"/>
        <sz val="11"/>
        <color theme="1"/>
        <name val="Calibri"/>
        <scheme val="minor"/>
      </font>
      <numFmt numFmtId="2" formatCode="0.0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14" formatCode="0.00%"/>
    </dxf>
    <dxf>
      <font>
        <b val="0"/>
        <i val="0"/>
        <strike val="0"/>
        <condense val="0"/>
        <extend val="0"/>
        <outline val="0"/>
        <shadow val="0"/>
        <u val="none"/>
        <vertAlign val="baseline"/>
        <sz val="11"/>
        <color theme="1"/>
        <name val="Calibri"/>
        <scheme val="minor"/>
      </font>
      <numFmt numFmtId="2" formatCode="0.0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14" formatCode="0.00%"/>
    </dxf>
    <dxf>
      <font>
        <b val="0"/>
        <i val="0"/>
        <strike val="0"/>
        <condense val="0"/>
        <extend val="0"/>
        <outline val="0"/>
        <shadow val="0"/>
        <u val="none"/>
        <vertAlign val="baseline"/>
        <sz val="11"/>
        <color theme="1"/>
        <name val="Calibri"/>
        <scheme val="minor"/>
      </font>
      <numFmt numFmtId="2" formatCode="0.0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2" formatCode="0.00"/>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border outline="0">
        <left style="thin">
          <color theme="4" tint="0.39997558519241921"/>
        </left>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14" formatCode="0.00%"/>
    </dxf>
    <dxf>
      <font>
        <b val="0"/>
        <i val="0"/>
        <strike val="0"/>
        <condense val="0"/>
        <extend val="0"/>
        <outline val="0"/>
        <shadow val="0"/>
        <u val="none"/>
        <vertAlign val="baseline"/>
        <sz val="11"/>
        <color theme="1"/>
        <name val="Calibri"/>
        <scheme val="minor"/>
      </font>
      <numFmt numFmtId="164" formatCode="0.00%;\-0.00%;0.0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14" formatCode="0.00%"/>
    </dxf>
    <dxf>
      <font>
        <b val="0"/>
        <i val="0"/>
        <strike val="0"/>
        <condense val="0"/>
        <extend val="0"/>
        <outline val="0"/>
        <shadow val="0"/>
        <u val="none"/>
        <vertAlign val="baseline"/>
        <sz val="11"/>
        <color theme="1"/>
        <name val="Calibri"/>
        <scheme val="minor"/>
      </font>
      <numFmt numFmtId="164" formatCode="0.00%;\-0.00%;0.0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14" formatCode="0.00%"/>
    </dxf>
    <dxf>
      <font>
        <b val="0"/>
        <i val="0"/>
        <strike val="0"/>
        <condense val="0"/>
        <extend val="0"/>
        <outline val="0"/>
        <shadow val="0"/>
        <u val="none"/>
        <vertAlign val="baseline"/>
        <sz val="11"/>
        <color theme="1"/>
        <name val="Calibri"/>
        <scheme val="minor"/>
      </font>
      <numFmt numFmtId="164" formatCode="0.00%;\-0.00%;0.0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14" formatCode="0.00%"/>
    </dxf>
    <dxf>
      <font>
        <b val="0"/>
        <i val="0"/>
        <strike val="0"/>
        <condense val="0"/>
        <extend val="0"/>
        <outline val="0"/>
        <shadow val="0"/>
        <u val="none"/>
        <vertAlign val="baseline"/>
        <sz val="11"/>
        <color theme="1"/>
        <name val="Calibri"/>
        <scheme val="minor"/>
      </font>
      <numFmt numFmtId="164" formatCode="0.00%;\-0.00%;0.0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14" formatCode="0.00%"/>
    </dxf>
    <dxf>
      <font>
        <b val="0"/>
        <i val="0"/>
        <strike val="0"/>
        <condense val="0"/>
        <extend val="0"/>
        <outline val="0"/>
        <shadow val="0"/>
        <u val="none"/>
        <vertAlign val="baseline"/>
        <sz val="11"/>
        <color theme="1"/>
        <name val="Calibri"/>
        <scheme val="minor"/>
      </font>
      <numFmt numFmtId="164" formatCode="0.00%;\-0.00%;0.0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2" formatCode="0.00"/>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numFmt numFmtId="14" formatCode="0.00%"/>
    </dxf>
    <dxf>
      <font>
        <b val="0"/>
        <i val="0"/>
        <strike val="0"/>
        <condense val="0"/>
        <extend val="0"/>
        <outline val="0"/>
        <shadow val="0"/>
        <u val="none"/>
        <vertAlign val="baseline"/>
        <sz val="11"/>
        <color theme="1"/>
        <name val="Calibri"/>
        <scheme val="minor"/>
      </font>
      <numFmt numFmtId="3" formatCode="#,##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border diagonalUp="0" diagonalDown="0" outline="0">
        <left style="thin">
          <color theme="4" tint="0.39997558519241921"/>
        </left>
        <right style="thin">
          <color theme="4" tint="0.39997558519241921"/>
        </right>
        <top/>
        <bottom/>
      </border>
    </dxf>
    <dxf>
      <numFmt numFmtId="14" formatCode="0.00%"/>
    </dxf>
    <dxf>
      <font>
        <b val="0"/>
        <i val="0"/>
        <strike val="0"/>
        <condense val="0"/>
        <extend val="0"/>
        <outline val="0"/>
        <shadow val="0"/>
        <u val="none"/>
        <vertAlign val="baseline"/>
        <sz val="11"/>
        <color theme="1"/>
        <name val="Calibri"/>
        <scheme val="minor"/>
      </font>
      <numFmt numFmtId="3" formatCode="#,##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border diagonalUp="0" diagonalDown="0" outline="0">
        <left style="thin">
          <color theme="4" tint="0.39997558519241921"/>
        </left>
        <right style="thin">
          <color theme="4" tint="0.39997558519241921"/>
        </right>
        <top/>
        <bottom/>
      </border>
    </dxf>
    <dxf>
      <numFmt numFmtId="14" formatCode="0.00%"/>
    </dxf>
    <dxf>
      <font>
        <b val="0"/>
        <i val="0"/>
        <strike val="0"/>
        <condense val="0"/>
        <extend val="0"/>
        <outline val="0"/>
        <shadow val="0"/>
        <u val="none"/>
        <vertAlign val="baseline"/>
        <sz val="11"/>
        <color theme="1"/>
        <name val="Calibri"/>
        <scheme val="minor"/>
      </font>
      <numFmt numFmtId="3" formatCode="#,##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border diagonalUp="0" diagonalDown="0" outline="0">
        <left style="thin">
          <color theme="4" tint="0.39997558519241921"/>
        </left>
        <right style="thin">
          <color theme="4" tint="0.39997558519241921"/>
        </right>
        <top/>
        <bottom/>
      </border>
    </dxf>
    <dxf>
      <numFmt numFmtId="14" formatCode="0.00%"/>
    </dxf>
    <dxf>
      <font>
        <b val="0"/>
        <i val="0"/>
        <strike val="0"/>
        <condense val="0"/>
        <extend val="0"/>
        <outline val="0"/>
        <shadow val="0"/>
        <u val="none"/>
        <vertAlign val="baseline"/>
        <sz val="11"/>
        <color theme="1"/>
        <name val="Calibri"/>
        <scheme val="minor"/>
      </font>
      <numFmt numFmtId="3" formatCode="#,##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border diagonalUp="0" diagonalDown="0" outline="0">
        <left style="thin">
          <color theme="4" tint="0.39997558519241921"/>
        </left>
        <right style="thin">
          <color theme="4" tint="0.39997558519241921"/>
        </right>
        <top/>
        <bottom/>
      </border>
    </dxf>
    <dxf>
      <numFmt numFmtId="14" formatCode="0.00%"/>
    </dxf>
    <dxf>
      <font>
        <b val="0"/>
        <i val="0"/>
        <strike val="0"/>
        <condense val="0"/>
        <extend val="0"/>
        <outline val="0"/>
        <shadow val="0"/>
        <u val="none"/>
        <vertAlign val="baseline"/>
        <sz val="11"/>
        <color theme="1"/>
        <name val="Calibri"/>
        <scheme val="minor"/>
      </font>
      <numFmt numFmtId="3" formatCode="#,##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2" formatCode="0.00"/>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14" formatCode="0.00%"/>
    </dxf>
    <dxf>
      <font>
        <b val="0"/>
        <i val="0"/>
        <strike val="0"/>
        <condense val="0"/>
        <extend val="0"/>
        <outline val="0"/>
        <shadow val="0"/>
        <u val="none"/>
        <vertAlign val="baseline"/>
        <sz val="11"/>
        <color theme="1"/>
        <name val="Calibri"/>
        <scheme val="minor"/>
      </font>
      <numFmt numFmtId="164" formatCode="0.00%;\-0.00%;0.0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14" formatCode="0.00%"/>
    </dxf>
    <dxf>
      <font>
        <b val="0"/>
        <i val="0"/>
        <strike val="0"/>
        <condense val="0"/>
        <extend val="0"/>
        <outline val="0"/>
        <shadow val="0"/>
        <u val="none"/>
        <vertAlign val="baseline"/>
        <sz val="11"/>
        <color theme="1"/>
        <name val="Calibri"/>
        <scheme val="minor"/>
      </font>
      <numFmt numFmtId="164" formatCode="0.00%;\-0.00%;0.0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scheme val="minor"/>
      </font>
      <numFmt numFmtId="164" formatCode="0.00%;\-0.00%;0.0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scheme val="minor"/>
      </font>
      <numFmt numFmtId="164" formatCode="0.00%;\-0.00%;0.0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scheme val="minor"/>
      </font>
      <numFmt numFmtId="164" formatCode="0.00%;\-0.00%;0.0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ont>
        <b val="0"/>
        <i val="0"/>
        <strike val="0"/>
        <condense val="0"/>
        <extend val="0"/>
        <outline val="0"/>
        <shadow val="0"/>
        <u val="none"/>
        <vertAlign val="baseline"/>
        <sz val="11"/>
        <color theme="1"/>
        <name val="Calibri"/>
        <scheme val="minor"/>
      </font>
      <numFmt numFmtId="3" formatCode="#,##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scheme val="minor"/>
      </font>
      <numFmt numFmtId="3" formatCode="#,##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scheme val="minor"/>
      </font>
      <numFmt numFmtId="3" formatCode="#,##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scheme val="minor"/>
      </font>
      <numFmt numFmtId="3" formatCode="#,##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scheme val="minor"/>
      </font>
      <numFmt numFmtId="3" formatCode="#,##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indexed="65"/>
        </top>
        <bottom style="thin">
          <color theme="4" tint="0.39997558519241921"/>
        </bottom>
      </border>
    </dxf>
    <dxf>
      <numFmt numFmtId="2" formatCode="0.00"/>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2" formatCode="0.00"/>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3" formatCode="#,##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scheme val="minor"/>
      </font>
      <numFmt numFmtId="3" formatCode="#,##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scheme val="minor"/>
      </font>
      <numFmt numFmtId="3" formatCode="#,##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scheme val="minor"/>
      </font>
      <numFmt numFmtId="3" formatCode="#,##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scheme val="minor"/>
      </font>
      <numFmt numFmtId="3" formatCode="#,##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4" formatCode="#,##0.00"/>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numFmt numFmtId="3" formatCode="#,##0"/>
    </dxf>
    <dxf>
      <alignment horizontal="left" vertical="bottom" textRotation="0" wrapText="0" indent="0" justifyLastLine="0" shrinkToFit="0" readingOrder="0"/>
    </dxf>
    <dxf>
      <numFmt numFmtId="3" formatCode="#,##0"/>
    </dxf>
    <dxf>
      <alignment horizontal="left" vertical="bottom" textRotation="0" wrapText="0" indent="0" justifyLastLine="0" shrinkToFit="0" readingOrder="0"/>
    </dxf>
    <dxf>
      <numFmt numFmtId="3" formatCode="#,##0"/>
    </dxf>
    <dxf>
      <alignment horizontal="left" vertical="bottom" textRotation="0" wrapText="0" indent="0" justifyLastLine="0" shrinkToFit="0" readingOrder="0"/>
    </dxf>
    <dxf>
      <numFmt numFmtId="3" formatCode="#,##0"/>
    </dxf>
    <dxf>
      <alignment horizontal="left" vertical="bottom" textRotation="0" wrapText="0" indent="0" justifyLastLine="0" shrinkToFit="0" readingOrder="0"/>
    </dxf>
    <dxf>
      <numFmt numFmtId="3" formatCode="#,##0"/>
    </dxf>
    <dxf>
      <alignment horizontal="left" vertical="bottom" textRotation="0" wrapText="0" indent="0" justifyLastLine="0" shrinkToFit="0" readingOrder="0"/>
    </dxf>
    <dxf>
      <numFmt numFmtId="2" formatCode="0.00"/>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numFmt numFmtId="3" formatCode="#,##0"/>
    </dxf>
    <dxf>
      <alignment horizontal="left" vertical="bottom" textRotation="0" wrapText="0" indent="0" justifyLastLine="0" shrinkToFit="0" readingOrder="0"/>
    </dxf>
    <dxf>
      <numFmt numFmtId="3" formatCode="#,##0"/>
    </dxf>
    <dxf>
      <alignment horizontal="left" vertical="bottom" textRotation="0" wrapText="0" indent="0" justifyLastLine="0" shrinkToFit="0" readingOrder="0"/>
    </dxf>
    <dxf>
      <numFmt numFmtId="3" formatCode="#,##0"/>
    </dxf>
    <dxf>
      <alignment horizontal="left" vertical="bottom" textRotation="0" wrapText="0" indent="0" justifyLastLine="0" shrinkToFit="0" readingOrder="0"/>
    </dxf>
    <dxf>
      <numFmt numFmtId="3" formatCode="#,##0"/>
    </dxf>
    <dxf>
      <alignment horizontal="left" vertical="bottom" textRotation="0" wrapText="0" indent="0" justifyLastLine="0" shrinkToFit="0" readingOrder="0"/>
    </dxf>
    <dxf>
      <numFmt numFmtId="3" formatCode="#,##0"/>
    </dxf>
    <dxf>
      <alignment horizontal="left" vertical="bottom" textRotation="0" wrapText="0" indent="0" justifyLastLine="0" shrinkToFit="0" readingOrder="0"/>
    </dxf>
    <dxf>
      <numFmt numFmtId="3" formatCode="#,##0"/>
    </dxf>
    <dxf>
      <alignment horizontal="left" vertical="bottom" textRotation="0" wrapText="0" indent="0" justifyLastLine="0" shrinkToFit="0" readingOrder="0"/>
    </dxf>
    <dxf>
      <numFmt numFmtId="3" formatCode="#,##0"/>
    </dxf>
    <dxf>
      <alignment horizontal="left" vertical="bottom" textRotation="0" wrapText="0" indent="0" justifyLastLine="0" shrinkToFit="0" readingOrder="0"/>
    </dxf>
    <dxf>
      <numFmt numFmtId="3" formatCode="#,##0"/>
    </dxf>
    <dxf>
      <alignment horizontal="left" vertical="bottom" textRotation="0" wrapText="0" indent="0" justifyLastLine="0" shrinkToFit="0" readingOrder="0"/>
    </dxf>
    <dxf>
      <numFmt numFmtId="2" formatCode="0.00"/>
    </dxf>
    <dxf>
      <alignment horizontal="left" vertical="bottom" textRotation="0" wrapText="0" indent="0" justifyLastLine="0" shrinkToFit="0" readingOrder="0"/>
    </dxf>
    <dxf>
      <numFmt numFmtId="2" formatCode="0.00"/>
    </dxf>
    <dxf>
      <alignment horizontal="left" vertical="bottom" textRotation="0" wrapText="0" indent="0" justifyLastLine="0" shrinkToFit="0" readingOrder="0"/>
    </dxf>
    <dxf>
      <numFmt numFmtId="4" formatCode="#,##0.00"/>
    </dxf>
    <dxf>
      <alignment horizontal="left" vertical="bottom" textRotation="0" wrapText="0" indent="0" justifyLastLine="0" shrinkToFit="0" readingOrder="0"/>
    </dxf>
    <dxf>
      <numFmt numFmtId="164" formatCode="0.00%;\-0.00%;0.00%"/>
    </dxf>
    <dxf>
      <alignment horizontal="left" vertical="bottom" textRotation="0" wrapText="0" indent="0" justifyLastLine="0" shrinkToFit="0" readingOrder="0"/>
    </dxf>
    <dxf>
      <numFmt numFmtId="3" formatCode="#,##0"/>
    </dxf>
    <dxf>
      <alignment horizontal="left" vertical="bottom" textRotation="0" wrapText="0" indent="0" justifyLastLine="0" shrinkToFit="0" readingOrder="0"/>
    </dxf>
    <dxf>
      <numFmt numFmtId="164" formatCode="0.00%;\-0.00%;0.00%"/>
    </dxf>
    <dxf>
      <alignment horizontal="left" vertical="bottom" textRotation="0" wrapText="0" indent="0" justifyLastLine="0" shrinkToFit="0" readingOrder="0"/>
    </dxf>
    <dxf>
      <numFmt numFmtId="3" formatCode="#,##0"/>
    </dxf>
    <dxf>
      <alignment horizontal="left" vertical="bottom" textRotation="0" wrapText="0" indent="0" justifyLastLine="0" shrinkToFit="0" readingOrder="0"/>
    </dxf>
    <dxf>
      <numFmt numFmtId="3" formatCode="#,##0"/>
    </dxf>
    <dxf>
      <alignment horizontal="left" vertical="bottom" textRotation="0" wrapText="0" indent="0" justifyLastLine="0" shrinkToFit="0" readingOrder="0"/>
    </dxf>
    <dxf>
      <numFmt numFmtId="3" formatCode="#,##0"/>
    </dxf>
    <dxf>
      <alignment horizontal="left" vertical="bottom" textRotation="0" wrapText="0" indent="0" justifyLastLine="0" shrinkToFit="0" readingOrder="0"/>
    </dxf>
    <dxf>
      <numFmt numFmtId="3" formatCode="#,##0"/>
    </dxf>
    <dxf>
      <alignment horizontal="left" vertical="bottom" textRotation="0" wrapText="0" indent="0" justifyLastLine="0" shrinkToFit="0" readingOrder="0"/>
    </dxf>
    <dxf>
      <numFmt numFmtId="14" formatCode="0.00%"/>
    </dxf>
    <dxf>
      <numFmt numFmtId="165" formatCode="0.0%"/>
    </dxf>
    <dxf>
      <numFmt numFmtId="13" formatCode="0%"/>
    </dxf>
    <dxf>
      <numFmt numFmtId="4" formatCode="#,##0.00"/>
    </dxf>
    <dxf>
      <numFmt numFmtId="166" formatCode="#,##0.0"/>
    </dxf>
    <dxf>
      <font>
        <b/>
        <sz val="24"/>
        <name val="Arial"/>
        <scheme val="none"/>
      </font>
      <numFmt numFmtId="3" formatCode="#,##0"/>
      <alignment horizontal="center" vertical="center" readingOrder="0"/>
    </dxf>
    <dxf>
      <font>
        <sz val="14"/>
        <color theme="0"/>
        <name val="Arial"/>
        <scheme val="none"/>
      </font>
      <fill>
        <patternFill patternType="solid">
          <fgColor indexed="64"/>
          <bgColor rgb="FF1A1A1A"/>
        </patternFill>
      </fill>
      <alignment horizontal="center" vertical="center" readingOrder="0"/>
    </dxf>
    <dxf>
      <font>
        <sz val="14"/>
        <color theme="0"/>
        <name val="Arial"/>
        <scheme val="none"/>
      </font>
      <fill>
        <patternFill patternType="solid">
          <fgColor indexed="64"/>
          <bgColor rgb="FF1A1A1A"/>
        </patternFill>
      </fill>
      <alignment horizontal="center" vertical="center" readingOrder="0"/>
    </dxf>
    <dxf>
      <font>
        <b/>
        <sz val="24"/>
        <name val="Arial"/>
        <scheme val="none"/>
      </font>
      <numFmt numFmtId="4" formatCode="#,##0.00"/>
      <alignment horizontal="center" vertical="center" readingOrder="0"/>
    </dxf>
    <dxf>
      <font>
        <sz val="14"/>
        <color theme="0"/>
        <name val="Arial"/>
        <scheme val="none"/>
      </font>
      <fill>
        <patternFill patternType="solid">
          <fgColor indexed="64"/>
          <bgColor rgb="FF1A1A1A"/>
        </patternFill>
      </fill>
      <alignment horizontal="center" vertical="center" readingOrder="0"/>
    </dxf>
    <dxf>
      <font>
        <sz val="14"/>
        <color theme="0"/>
        <name val="Arial"/>
        <scheme val="none"/>
      </font>
      <fill>
        <patternFill patternType="solid">
          <fgColor indexed="64"/>
          <bgColor rgb="FF1A1A1A"/>
        </patternFill>
      </fill>
      <alignment horizontal="center" vertical="center" readingOrder="0"/>
    </dxf>
    <dxf>
      <font>
        <color theme="0"/>
        <name val="Arial"/>
        <scheme val="none"/>
      </font>
      <fill>
        <patternFill patternType="solid">
          <fgColor indexed="64"/>
          <bgColor rgb="FF1A1A1A"/>
        </patternFill>
      </fill>
    </dxf>
    <dxf>
      <font>
        <color theme="0"/>
        <name val="Arial"/>
        <scheme val="none"/>
      </font>
      <fill>
        <patternFill patternType="solid">
          <fgColor indexed="64"/>
          <bgColor rgb="FF1A1A1A"/>
        </patternFill>
      </fill>
    </dxf>
    <dxf>
      <font>
        <name val="Arial"/>
        <scheme val="none"/>
      </font>
    </dxf>
    <dxf>
      <font>
        <b/>
      </font>
    </dxf>
    <dxf>
      <font>
        <sz val="14"/>
      </font>
    </dxf>
    <dxf>
      <font>
        <sz val="14"/>
      </font>
    </dxf>
    <dxf>
      <font>
        <sz val="24"/>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b/>
        <sz val="24"/>
        <name val="Arial"/>
        <scheme val="none"/>
      </font>
      <alignment horizontal="center" vertical="center" readingOrder="0"/>
    </dxf>
    <dxf>
      <font>
        <sz val="14"/>
        <color theme="0"/>
        <name val="Arial"/>
        <scheme val="none"/>
      </font>
      <fill>
        <patternFill patternType="solid">
          <fgColor indexed="64"/>
          <bgColor rgb="FF1A1A1A"/>
        </patternFill>
      </fill>
      <alignment horizontal="center" vertical="center" readingOrder="0"/>
    </dxf>
    <dxf>
      <font>
        <sz val="14"/>
        <color theme="0"/>
        <name val="Arial"/>
        <scheme val="none"/>
      </font>
      <fill>
        <patternFill patternType="solid">
          <fgColor indexed="64"/>
          <bgColor rgb="FF1A1A1A"/>
        </patternFill>
      </fill>
      <alignment horizontal="center" vertical="center" readingOrder="0"/>
    </dxf>
    <dxf>
      <numFmt numFmtId="4" formatCode="#,##0.00"/>
    </dxf>
    <dxf>
      <numFmt numFmtId="166" formatCode="#,##0.0"/>
    </dxf>
    <dxf>
      <font>
        <b/>
        <sz val="24"/>
        <name val="Arial"/>
        <scheme val="none"/>
      </font>
      <numFmt numFmtId="3" formatCode="#,##0"/>
      <alignment horizontal="center" vertical="center" readingOrder="0"/>
    </dxf>
    <dxf>
      <font>
        <sz val="14"/>
        <color theme="0"/>
        <name val="Arial"/>
        <scheme val="none"/>
      </font>
      <fill>
        <patternFill patternType="solid">
          <fgColor indexed="64"/>
          <bgColor rgb="FF1A1A1A"/>
        </patternFill>
      </fill>
      <alignment horizontal="center" vertical="center" readingOrder="0"/>
    </dxf>
    <dxf>
      <font>
        <sz val="14"/>
        <color theme="0"/>
        <name val="Arial"/>
        <scheme val="none"/>
      </font>
      <fill>
        <patternFill patternType="solid">
          <fgColor indexed="64"/>
          <bgColor rgb="FF1A1A1A"/>
        </patternFill>
      </fill>
      <alignment horizontal="center" vertical="center" readingOrder="0"/>
    </dxf>
    <dxf>
      <font>
        <b/>
        <sz val="24"/>
        <name val="Arial"/>
        <scheme val="none"/>
      </font>
      <alignment horizontal="center" vertical="center" readingOrder="0"/>
    </dxf>
    <dxf>
      <font>
        <sz val="14"/>
        <color theme="0"/>
        <name val="Arial"/>
        <scheme val="none"/>
      </font>
      <fill>
        <patternFill patternType="solid">
          <fgColor indexed="64"/>
          <bgColor rgb="FF1A1A1A"/>
        </patternFill>
      </fill>
      <alignment horizontal="center" vertical="center" readingOrder="0"/>
    </dxf>
    <dxf>
      <font>
        <sz val="14"/>
        <color theme="0"/>
        <name val="Arial"/>
        <scheme val="none"/>
      </font>
      <fill>
        <patternFill patternType="solid">
          <fgColor indexed="64"/>
          <bgColor rgb="FF1A1A1A"/>
        </patternFill>
      </fill>
      <alignment horizontal="center" vertical="center" readingOrder="0"/>
    </dxf>
    <dxf>
      <font>
        <b/>
        <sz val="24"/>
        <name val="Arial"/>
        <scheme val="none"/>
      </font>
      <numFmt numFmtId="14" formatCode="0.00%"/>
      <alignment horizontal="center" vertical="center" readingOrder="0"/>
    </dxf>
    <dxf>
      <font>
        <sz val="14"/>
        <color theme="0"/>
        <name val="Arial"/>
        <scheme val="none"/>
      </font>
      <fill>
        <patternFill patternType="solid">
          <fgColor indexed="64"/>
          <bgColor rgb="FF1A1A1A"/>
        </patternFill>
      </fill>
      <alignment horizontal="center" vertical="center" readingOrder="0"/>
    </dxf>
    <dxf>
      <font>
        <sz val="14"/>
        <color theme="0"/>
        <name val="Arial"/>
        <scheme val="none"/>
      </font>
      <fill>
        <patternFill patternType="solid">
          <fgColor indexed="64"/>
          <bgColor rgb="FF1A1A1A"/>
        </patternFill>
      </fill>
      <alignment horizontal="center" vertical="center" readingOrder="0"/>
    </dxf>
    <dxf>
      <font>
        <b val="0"/>
      </font>
    </dxf>
    <dxf>
      <font>
        <b val="0"/>
      </font>
    </dxf>
    <dxf>
      <font>
        <b/>
      </font>
    </dxf>
    <dxf>
      <font>
        <b/>
      </font>
    </dxf>
    <dxf>
      <font>
        <b val="0"/>
      </font>
    </dxf>
    <dxf>
      <font>
        <b val="0"/>
      </font>
    </dxf>
    <dxf>
      <font>
        <name val="Arial"/>
        <scheme val="none"/>
      </font>
    </dxf>
    <dxf>
      <font>
        <name val="Arial"/>
        <scheme val="none"/>
      </font>
    </dxf>
    <dxf>
      <font>
        <b/>
      </font>
    </dxf>
    <dxf>
      <font>
        <b/>
      </font>
    </dxf>
    <dxf>
      <font>
        <color theme="0"/>
      </font>
    </dxf>
    <dxf>
      <font>
        <color theme="0"/>
      </font>
    </dxf>
    <dxf>
      <fill>
        <patternFill patternType="solid">
          <bgColor rgb="FF1A1A1A"/>
        </patternFill>
      </fill>
    </dxf>
    <dxf>
      <fill>
        <patternFill patternType="solid">
          <bgColor rgb="FF1A1A1A"/>
        </patternFill>
      </fill>
    </dxf>
    <dxf>
      <font>
        <name val="Arial"/>
        <scheme val="none"/>
      </font>
    </dxf>
    <dxf>
      <font>
        <b/>
      </font>
    </dxf>
    <dxf>
      <font>
        <sz val="24"/>
      </font>
    </dxf>
    <dxf>
      <font>
        <sz val="14"/>
      </font>
    </dxf>
    <dxf>
      <font>
        <sz val="14"/>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b/>
        <sz val="24"/>
        <name val="Arial"/>
        <scheme val="none"/>
      </font>
      <alignment horizontal="center" vertical="center" readingOrder="0"/>
    </dxf>
    <dxf>
      <font>
        <sz val="14"/>
        <color theme="0"/>
        <name val="Arial"/>
        <scheme val="none"/>
      </font>
      <fill>
        <patternFill patternType="solid">
          <fgColor indexed="64"/>
          <bgColor rgb="FF1A1A1A"/>
        </patternFill>
      </fill>
      <alignment horizontal="center" vertical="center" readingOrder="0"/>
    </dxf>
    <dxf>
      <font>
        <sz val="14"/>
        <color theme="0"/>
        <name val="Arial"/>
        <scheme val="none"/>
      </font>
      <fill>
        <patternFill patternType="solid">
          <fgColor indexed="64"/>
          <bgColor rgb="FF1A1A1A"/>
        </patternFill>
      </fill>
      <alignment horizontal="center" vertical="center" readingOrder="0"/>
    </dxf>
    <dxf>
      <numFmt numFmtId="4" formatCode="#,##0.00"/>
    </dxf>
    <dxf>
      <numFmt numFmtId="166" formatCode="#,##0.0"/>
    </dxf>
    <dxf>
      <font>
        <b/>
        <sz val="24"/>
        <name val="Arial"/>
        <scheme val="none"/>
      </font>
      <numFmt numFmtId="3" formatCode="#,##0"/>
      <alignment horizontal="center" vertical="center" readingOrder="0"/>
    </dxf>
    <dxf>
      <font>
        <sz val="14"/>
        <color theme="0"/>
        <name val="Arial"/>
        <scheme val="none"/>
      </font>
      <fill>
        <patternFill patternType="solid">
          <fgColor indexed="64"/>
          <bgColor rgb="FF1A1A1A"/>
        </patternFill>
      </fill>
      <alignment horizontal="center" vertical="center" readingOrder="0"/>
    </dxf>
    <dxf>
      <font>
        <sz val="14"/>
        <color theme="0"/>
        <name val="Arial"/>
        <scheme val="none"/>
      </font>
      <fill>
        <patternFill patternType="solid">
          <fgColor indexed="64"/>
          <bgColor rgb="FF1A1A1A"/>
        </patternFill>
      </fill>
      <alignment horizontal="center" vertical="center" readingOrder="0"/>
    </dxf>
    <dxf>
      <font>
        <sz val="14"/>
        <color theme="0"/>
        <name val="Arial"/>
        <scheme val="none"/>
      </font>
      <fill>
        <patternFill patternType="solid">
          <fgColor indexed="64"/>
          <bgColor rgb="FF1A1A1A"/>
        </patternFill>
      </fill>
    </dxf>
    <dxf>
      <font>
        <sz val="14"/>
        <color theme="0"/>
        <name val="Arial"/>
        <scheme val="none"/>
      </font>
      <fill>
        <patternFill patternType="solid">
          <fgColor indexed="64"/>
          <bgColor rgb="FF1A1A1A"/>
        </patternFill>
      </fill>
    </dxf>
    <dxf>
      <font>
        <b/>
        <sz val="24"/>
        <name val="Arial"/>
        <scheme val="none"/>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b/>
        <sz val="24"/>
        <name val="Arial"/>
        <scheme val="none"/>
      </font>
      <numFmt numFmtId="14" formatCode="0.00%"/>
      <alignment horizontal="center" vertical="center" readingOrder="0"/>
    </dxf>
    <dxf>
      <font>
        <sz val="14"/>
        <color theme="0"/>
        <name val="Arial"/>
        <scheme val="none"/>
      </font>
      <fill>
        <patternFill patternType="solid">
          <fgColor indexed="64"/>
          <bgColor rgb="FF1A1A1A"/>
        </patternFill>
      </fill>
      <alignment horizontal="center" vertical="center" readingOrder="0"/>
    </dxf>
    <dxf>
      <font>
        <sz val="14"/>
        <color theme="0"/>
        <name val="Arial"/>
        <scheme val="none"/>
      </font>
      <fill>
        <patternFill patternType="solid">
          <fgColor indexed="64"/>
          <bgColor rgb="FF1A1A1A"/>
        </patternFill>
      </fill>
      <alignment horizontal="center" vertical="center" readingOrder="0"/>
    </dxf>
    <dxf>
      <font>
        <b/>
        <sz val="24"/>
        <name val="Arial"/>
        <scheme val="none"/>
      </font>
      <alignment horizontal="center" vertical="center" readingOrder="0"/>
    </dxf>
    <dxf>
      <font>
        <sz val="14"/>
        <color theme="0"/>
        <name val="Arial"/>
        <scheme val="none"/>
      </font>
      <fill>
        <patternFill patternType="solid">
          <fgColor indexed="64"/>
          <bgColor rgb="FF1A1A1A"/>
        </patternFill>
      </fill>
      <alignment horizontal="center" vertical="center" readingOrder="0"/>
    </dxf>
    <dxf>
      <font>
        <sz val="14"/>
        <color theme="0"/>
        <name val="Arial"/>
        <scheme val="none"/>
      </font>
      <fill>
        <patternFill patternType="solid">
          <fgColor indexed="64"/>
          <bgColor rgb="FF1A1A1A"/>
        </patternFill>
      </fill>
      <alignment horizontal="center" vertical="center" readingOrder="0"/>
    </dxf>
    <dxf>
      <font>
        <b/>
        <sz val="24"/>
        <name val="Arial"/>
        <scheme val="none"/>
      </font>
      <alignment horizontal="center" vertical="center" readingOrder="0"/>
    </dxf>
    <dxf>
      <font>
        <sz val="14"/>
        <color theme="0"/>
        <name val="Arial"/>
        <scheme val="none"/>
      </font>
      <fill>
        <patternFill patternType="solid">
          <fgColor indexed="64"/>
          <bgColor rgb="FF1A1A1A"/>
        </patternFill>
      </fill>
      <alignment horizontal="center" vertical="center" readingOrder="0"/>
    </dxf>
    <dxf>
      <font>
        <sz val="14"/>
        <color theme="0"/>
        <name val="Arial"/>
        <scheme val="none"/>
      </font>
      <fill>
        <patternFill patternType="solid">
          <fgColor indexed="64"/>
          <bgColor rgb="FF1A1A1A"/>
        </patternFill>
      </fill>
      <alignment horizontal="center" vertical="center" readingOrder="0"/>
    </dxf>
    <dxf>
      <font>
        <b/>
        <color theme="1"/>
      </font>
      <border>
        <bottom style="thin">
          <color theme="0" tint="-0.34998626667073579"/>
        </bottom>
        <vertical/>
        <horizontal/>
      </border>
    </dxf>
    <dxf>
      <font>
        <color theme="1"/>
        <name val="Arial"/>
        <scheme val="none"/>
      </font>
      <fill>
        <patternFill>
          <bgColor theme="0" tint="-0.24994659260841701"/>
        </patternFill>
      </fill>
      <border>
        <left style="thin">
          <color theme="0" tint="-0.499984740745262"/>
        </left>
        <right style="thin">
          <color theme="0" tint="-0.499984740745262"/>
        </right>
        <top style="thin">
          <color theme="0" tint="-0.499984740745262"/>
        </top>
        <bottom style="thin">
          <color theme="0" tint="-0.499984740745262"/>
        </bottom>
        <vertical/>
        <horizontal/>
      </border>
    </dxf>
  </dxfs>
  <tableStyles count="1" defaultTableStyle="TableStyleMedium2" defaultPivotStyle="PivotStyleLight16">
    <tableStyle name="SlicerStyleOther1 2" pivot="0" table="0" count="10">
      <tableStyleElement type="wholeTable" dxfId="359"/>
      <tableStyleElement type="headerRow" dxfId="358"/>
    </tableStyle>
  </tableStyles>
  <colors>
    <mruColors>
      <color rgb="FF1A1A1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theme="0" tint="-0.14996795556505021"/>
          </font>
          <fill>
            <patternFill patternType="solid">
              <fgColor indexed="64"/>
              <bgColor theme="1" tint="4.9989318521683403E-2"/>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alcChain" Target="calcChain.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powerPivotData" Target="model/item.data"/><Relationship Id="rId10" Type="http://schemas.openxmlformats.org/officeDocument/2006/relationships/pivotCacheDefinition" Target="pivotCache/pivotCacheDefinition7.xml"/><Relationship Id="rId19"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Visits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'YoY Analysis'!$C$2</c:f>
              <c:strCache>
                <c:ptCount val="1"/>
                <c:pt idx="0">
                  <c:v>Total Visits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'YoY Analysis'!$B$3:$B$7</c:f>
              <c:numCache>
                <c:formatCode>General</c:formatCode>
                <c:ptCount val="5"/>
                <c:pt idx="0">
                  <c:v>2019</c:v>
                </c:pt>
                <c:pt idx="1">
                  <c:v>2020</c:v>
                </c:pt>
                <c:pt idx="2">
                  <c:v>2021</c:v>
                </c:pt>
                <c:pt idx="3">
                  <c:v>2022</c:v>
                </c:pt>
                <c:pt idx="4">
                  <c:v>2023</c:v>
                </c:pt>
              </c:numCache>
            </c:numRef>
          </c:cat>
          <c:val>
            <c:numRef>
              <c:f>'YoY Analysis'!$C$3:$C$7</c:f>
              <c:numCache>
                <c:formatCode>#,##0</c:formatCode>
                <c:ptCount val="5"/>
                <c:pt idx="0">
                  <c:v>1890957</c:v>
                </c:pt>
                <c:pt idx="1">
                  <c:v>2070931</c:v>
                </c:pt>
                <c:pt idx="2">
                  <c:v>1969109</c:v>
                </c:pt>
                <c:pt idx="3">
                  <c:v>1953183</c:v>
                </c:pt>
                <c:pt idx="4">
                  <c:v>1959268</c:v>
                </c:pt>
              </c:numCache>
            </c:numRef>
          </c:val>
          <c:smooth val="0"/>
          <c:extLst>
            <c:ext xmlns:c16="http://schemas.microsoft.com/office/drawing/2014/chart" uri="{C3380CC4-5D6E-409C-BE32-E72D297353CC}">
              <c16:uniqueId val="{00000000-4D43-4B45-B3A2-7497E423ACCB}"/>
            </c:ext>
          </c:extLst>
        </c:ser>
        <c:dLbls>
          <c:dLblPos val="t"/>
          <c:showLegendKey val="0"/>
          <c:showVal val="1"/>
          <c:showCatName val="0"/>
          <c:showSerName val="0"/>
          <c:showPercent val="0"/>
          <c:showBubbleSize val="0"/>
        </c:dLbls>
        <c:smooth val="0"/>
        <c:axId val="495183871"/>
        <c:axId val="495185119"/>
      </c:lineChart>
      <c:catAx>
        <c:axId val="49518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185119"/>
        <c:crosses val="autoZero"/>
        <c:auto val="1"/>
        <c:lblAlgn val="ctr"/>
        <c:lblOffset val="100"/>
        <c:noMultiLvlLbl val="0"/>
      </c:catAx>
      <c:valAx>
        <c:axId val="495185119"/>
        <c:scaling>
          <c:orientation val="minMax"/>
        </c:scaling>
        <c:delete val="1"/>
        <c:axPos val="l"/>
        <c:numFmt formatCode="#,##0" sourceLinked="1"/>
        <c:majorTickMark val="none"/>
        <c:minorTickMark val="none"/>
        <c:tickLblPos val="nextTo"/>
        <c:crossAx val="4951838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Pages per Visit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'YoY Analysis'!$C$247</c:f>
              <c:strCache>
                <c:ptCount val="1"/>
                <c:pt idx="0">
                  <c:v>Pages per Visit</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'YoY Analysis'!$B$248:$B$252</c:f>
              <c:numCache>
                <c:formatCode>General</c:formatCode>
                <c:ptCount val="5"/>
                <c:pt idx="0">
                  <c:v>2019</c:v>
                </c:pt>
                <c:pt idx="1">
                  <c:v>2020</c:v>
                </c:pt>
                <c:pt idx="2">
                  <c:v>2021</c:v>
                </c:pt>
                <c:pt idx="3">
                  <c:v>2022</c:v>
                </c:pt>
                <c:pt idx="4">
                  <c:v>2023</c:v>
                </c:pt>
              </c:numCache>
            </c:numRef>
          </c:cat>
          <c:val>
            <c:numRef>
              <c:f>'YoY Analysis'!$C$248:$C$252</c:f>
              <c:numCache>
                <c:formatCode>0.00</c:formatCode>
                <c:ptCount val="5"/>
                <c:pt idx="0">
                  <c:v>2.0806517546406398</c:v>
                </c:pt>
                <c:pt idx="1">
                  <c:v>2.0387439272481798</c:v>
                </c:pt>
                <c:pt idx="2">
                  <c:v>2.1149458968497936</c:v>
                </c:pt>
                <c:pt idx="3">
                  <c:v>2.1030819948770803</c:v>
                </c:pt>
                <c:pt idx="4">
                  <c:v>2.0701164924859694</c:v>
                </c:pt>
              </c:numCache>
            </c:numRef>
          </c:val>
          <c:smooth val="0"/>
          <c:extLst>
            <c:ext xmlns:c16="http://schemas.microsoft.com/office/drawing/2014/chart" uri="{C3380CC4-5D6E-409C-BE32-E72D297353CC}">
              <c16:uniqueId val="{00000000-E46E-44DC-8178-938E6399E7C9}"/>
            </c:ext>
          </c:extLst>
        </c:ser>
        <c:dLbls>
          <c:dLblPos val="t"/>
          <c:showLegendKey val="0"/>
          <c:showVal val="1"/>
          <c:showCatName val="0"/>
          <c:showSerName val="0"/>
          <c:showPercent val="0"/>
          <c:showBubbleSize val="0"/>
        </c:dLbls>
        <c:smooth val="0"/>
        <c:axId val="1990925264"/>
        <c:axId val="1990917360"/>
      </c:lineChart>
      <c:catAx>
        <c:axId val="199092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917360"/>
        <c:crosses val="autoZero"/>
        <c:auto val="1"/>
        <c:lblAlgn val="ctr"/>
        <c:lblOffset val="100"/>
        <c:noMultiLvlLbl val="0"/>
      </c:catAx>
      <c:valAx>
        <c:axId val="1990917360"/>
        <c:scaling>
          <c:orientation val="minMax"/>
        </c:scaling>
        <c:delete val="1"/>
        <c:axPos val="l"/>
        <c:numFmt formatCode="0.00" sourceLinked="1"/>
        <c:majorTickMark val="none"/>
        <c:minorTickMark val="none"/>
        <c:tickLblPos val="nextTo"/>
        <c:crossAx val="1990925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Repeated Visitors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'YoY Analysis'!$C$273</c:f>
              <c:strCache>
                <c:ptCount val="1"/>
                <c:pt idx="0">
                  <c:v>Repeated Visitors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'YoY Analysis'!$B$274:$B$278</c:f>
              <c:numCache>
                <c:formatCode>General</c:formatCode>
                <c:ptCount val="5"/>
                <c:pt idx="0">
                  <c:v>2019</c:v>
                </c:pt>
                <c:pt idx="1">
                  <c:v>2020</c:v>
                </c:pt>
                <c:pt idx="2">
                  <c:v>2021</c:v>
                </c:pt>
                <c:pt idx="3">
                  <c:v>2022</c:v>
                </c:pt>
                <c:pt idx="4">
                  <c:v>2023</c:v>
                </c:pt>
              </c:numCache>
            </c:numRef>
          </c:cat>
          <c:val>
            <c:numRef>
              <c:f>'YoY Analysis'!$C$274:$C$278</c:f>
              <c:numCache>
                <c:formatCode>#,##0</c:formatCode>
                <c:ptCount val="5"/>
                <c:pt idx="0">
                  <c:v>11</c:v>
                </c:pt>
                <c:pt idx="1">
                  <c:v>10</c:v>
                </c:pt>
                <c:pt idx="2">
                  <c:v>6</c:v>
                </c:pt>
                <c:pt idx="3">
                  <c:v>10</c:v>
                </c:pt>
                <c:pt idx="4">
                  <c:v>5</c:v>
                </c:pt>
              </c:numCache>
            </c:numRef>
          </c:val>
          <c:smooth val="0"/>
          <c:extLst>
            <c:ext xmlns:c16="http://schemas.microsoft.com/office/drawing/2014/chart" uri="{C3380CC4-5D6E-409C-BE32-E72D297353CC}">
              <c16:uniqueId val="{00000000-B6AA-4E9B-93C7-272B0C6DCF16}"/>
            </c:ext>
          </c:extLst>
        </c:ser>
        <c:dLbls>
          <c:dLblPos val="t"/>
          <c:showLegendKey val="0"/>
          <c:showVal val="1"/>
          <c:showCatName val="0"/>
          <c:showSerName val="0"/>
          <c:showPercent val="0"/>
          <c:showBubbleSize val="0"/>
        </c:dLbls>
        <c:smooth val="0"/>
        <c:axId val="117691472"/>
        <c:axId val="117691888"/>
      </c:lineChart>
      <c:catAx>
        <c:axId val="11769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91888"/>
        <c:crosses val="autoZero"/>
        <c:auto val="1"/>
        <c:lblAlgn val="ctr"/>
        <c:lblOffset val="100"/>
        <c:noMultiLvlLbl val="0"/>
      </c:catAx>
      <c:valAx>
        <c:axId val="117691888"/>
        <c:scaling>
          <c:orientation val="minMax"/>
        </c:scaling>
        <c:delete val="1"/>
        <c:axPos val="l"/>
        <c:numFmt formatCode="#,##0" sourceLinked="1"/>
        <c:majorTickMark val="none"/>
        <c:minorTickMark val="none"/>
        <c:tickLblPos val="nextTo"/>
        <c:crossAx val="117691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[analysis.xlsx]YoY Analysis!PivotTable19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Repeat</a:t>
            </a:r>
            <a:r>
              <a:rPr lang="en-US" baseline="0"/>
              <a:t> Visitor Rate by Year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'YoY Analysis'!$C$298</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'YoY Analysis'!$B$299:$B$304</c:f>
              <c:strCache>
                <c:ptCount val="5"/>
                <c:pt idx="0">
                  <c:v>2019</c:v>
                </c:pt>
                <c:pt idx="1">
                  <c:v>2020</c:v>
                </c:pt>
                <c:pt idx="2">
                  <c:v>2021</c:v>
                </c:pt>
                <c:pt idx="3">
                  <c:v>2022</c:v>
                </c:pt>
                <c:pt idx="4">
                  <c:v>2023</c:v>
                </c:pt>
              </c:strCache>
            </c:strRef>
          </c:cat>
          <c:val>
            <c:numRef>
              <c:f>'YoY Analysis'!$C$299:$C$304</c:f>
              <c:numCache>
                <c:formatCode>0.00%;\-0.00%;0.00%</c:formatCode>
                <c:ptCount val="5"/>
                <c:pt idx="0">
                  <c:v>3.0136986301369864E-2</c:v>
                </c:pt>
                <c:pt idx="1">
                  <c:v>2.7322404371584699E-2</c:v>
                </c:pt>
                <c:pt idx="2">
                  <c:v>1.643835616438356E-2</c:v>
                </c:pt>
                <c:pt idx="3">
                  <c:v>2.7397260273972601E-2</c:v>
                </c:pt>
                <c:pt idx="4">
                  <c:v>1.3698630136986301E-2</c:v>
                </c:pt>
              </c:numCache>
            </c:numRef>
          </c:val>
          <c:smooth val="0"/>
          <c:extLst>
            <c:ext xmlns:c16="http://schemas.microsoft.com/office/drawing/2014/chart" uri="{C3380CC4-5D6E-409C-BE32-E72D297353CC}">
              <c16:uniqueId val="{00000000-A710-4808-B876-36A4E62822CE}"/>
            </c:ext>
          </c:extLst>
        </c:ser>
        <c:dLbls>
          <c:dLblPos val="t"/>
          <c:showLegendKey val="0"/>
          <c:showVal val="1"/>
          <c:showCatName val="0"/>
          <c:showSerName val="0"/>
          <c:showPercent val="0"/>
          <c:showBubbleSize val="0"/>
        </c:dLbls>
        <c:smooth val="0"/>
        <c:axId val="1990926096"/>
        <c:axId val="1990921936"/>
      </c:lineChart>
      <c:catAx>
        <c:axId val="199092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921936"/>
        <c:crosses val="autoZero"/>
        <c:auto val="1"/>
        <c:lblAlgn val="ctr"/>
        <c:lblOffset val="100"/>
        <c:noMultiLvlLbl val="0"/>
      </c:catAx>
      <c:valAx>
        <c:axId val="1990921936"/>
        <c:scaling>
          <c:orientation val="minMax"/>
        </c:scaling>
        <c:delete val="1"/>
        <c:axPos val="l"/>
        <c:numFmt formatCode="0.00%;\-0.00%;0.00%" sourceLinked="1"/>
        <c:majorTickMark val="none"/>
        <c:minorTickMark val="none"/>
        <c:tickLblPos val="nextTo"/>
        <c:crossAx val="1990926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Visitors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'YoY Analysis'!$C$323</c:f>
              <c:strCache>
                <c:ptCount val="1"/>
                <c:pt idx="0">
                  <c:v>Total Visitors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'YoY Analysis'!$B$324:$B$328</c:f>
              <c:numCache>
                <c:formatCode>General</c:formatCode>
                <c:ptCount val="5"/>
                <c:pt idx="0">
                  <c:v>2019</c:v>
                </c:pt>
                <c:pt idx="1">
                  <c:v>2020</c:v>
                </c:pt>
                <c:pt idx="2">
                  <c:v>2021</c:v>
                </c:pt>
                <c:pt idx="3">
                  <c:v>2022</c:v>
                </c:pt>
                <c:pt idx="4">
                  <c:v>2023</c:v>
                </c:pt>
              </c:numCache>
            </c:numRef>
          </c:cat>
          <c:val>
            <c:numRef>
              <c:f>'YoY Analysis'!$C$324:$C$328</c:f>
              <c:numCache>
                <c:formatCode>#,##0</c:formatCode>
                <c:ptCount val="5"/>
                <c:pt idx="0">
                  <c:v>365</c:v>
                </c:pt>
                <c:pt idx="1">
                  <c:v>366</c:v>
                </c:pt>
                <c:pt idx="2">
                  <c:v>365</c:v>
                </c:pt>
                <c:pt idx="3">
                  <c:v>365</c:v>
                </c:pt>
                <c:pt idx="4">
                  <c:v>365</c:v>
                </c:pt>
              </c:numCache>
            </c:numRef>
          </c:val>
          <c:smooth val="0"/>
          <c:extLst>
            <c:ext xmlns:c16="http://schemas.microsoft.com/office/drawing/2014/chart" uri="{C3380CC4-5D6E-409C-BE32-E72D297353CC}">
              <c16:uniqueId val="{00000000-4A5E-46F5-844A-EA39A66B5C1F}"/>
            </c:ext>
          </c:extLst>
        </c:ser>
        <c:dLbls>
          <c:dLblPos val="t"/>
          <c:showLegendKey val="0"/>
          <c:showVal val="1"/>
          <c:showCatName val="0"/>
          <c:showSerName val="0"/>
          <c:showPercent val="0"/>
          <c:showBubbleSize val="0"/>
        </c:dLbls>
        <c:smooth val="0"/>
        <c:axId val="105903968"/>
        <c:axId val="105894400"/>
      </c:lineChart>
      <c:catAx>
        <c:axId val="10590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94400"/>
        <c:crosses val="autoZero"/>
        <c:auto val="1"/>
        <c:lblAlgn val="ctr"/>
        <c:lblOffset val="100"/>
        <c:noMultiLvlLbl val="0"/>
      </c:catAx>
      <c:valAx>
        <c:axId val="105894400"/>
        <c:scaling>
          <c:orientation val="minMax"/>
        </c:scaling>
        <c:delete val="1"/>
        <c:axPos val="l"/>
        <c:numFmt formatCode="#,##0" sourceLinked="1"/>
        <c:majorTickMark val="none"/>
        <c:minorTickMark val="none"/>
        <c:tickLblPos val="nextTo"/>
        <c:crossAx val="105903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Unique Visitors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'YoY Analysis'!$C$348</c:f>
              <c:strCache>
                <c:ptCount val="1"/>
                <c:pt idx="0">
                  <c:v>Unique Visitors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'YoY Analysis'!$B$349:$B$353</c:f>
              <c:numCache>
                <c:formatCode>General</c:formatCode>
                <c:ptCount val="5"/>
                <c:pt idx="0">
                  <c:v>2019</c:v>
                </c:pt>
                <c:pt idx="1">
                  <c:v>2020</c:v>
                </c:pt>
                <c:pt idx="2">
                  <c:v>2021</c:v>
                </c:pt>
                <c:pt idx="3">
                  <c:v>2022</c:v>
                </c:pt>
                <c:pt idx="4">
                  <c:v>2023</c:v>
                </c:pt>
              </c:numCache>
            </c:numRef>
          </c:cat>
          <c:val>
            <c:numRef>
              <c:f>'YoY Analysis'!$C$349:$C$353</c:f>
              <c:numCache>
                <c:formatCode>#,##0</c:formatCode>
                <c:ptCount val="5"/>
                <c:pt idx="0">
                  <c:v>354</c:v>
                </c:pt>
                <c:pt idx="1">
                  <c:v>356</c:v>
                </c:pt>
                <c:pt idx="2">
                  <c:v>359</c:v>
                </c:pt>
                <c:pt idx="3">
                  <c:v>355</c:v>
                </c:pt>
                <c:pt idx="4">
                  <c:v>360</c:v>
                </c:pt>
              </c:numCache>
            </c:numRef>
          </c:val>
          <c:smooth val="0"/>
          <c:extLst>
            <c:ext xmlns:c16="http://schemas.microsoft.com/office/drawing/2014/chart" uri="{C3380CC4-5D6E-409C-BE32-E72D297353CC}">
              <c16:uniqueId val="{00000000-6982-4ED9-AC23-1834F5B287D4}"/>
            </c:ext>
          </c:extLst>
        </c:ser>
        <c:dLbls>
          <c:dLblPos val="t"/>
          <c:showLegendKey val="0"/>
          <c:showVal val="1"/>
          <c:showCatName val="0"/>
          <c:showSerName val="0"/>
          <c:showPercent val="0"/>
          <c:showBubbleSize val="0"/>
        </c:dLbls>
        <c:smooth val="0"/>
        <c:axId val="105896480"/>
        <c:axId val="105899808"/>
      </c:lineChart>
      <c:catAx>
        <c:axId val="10589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99808"/>
        <c:crosses val="autoZero"/>
        <c:auto val="1"/>
        <c:lblAlgn val="ctr"/>
        <c:lblOffset val="100"/>
        <c:noMultiLvlLbl val="0"/>
      </c:catAx>
      <c:valAx>
        <c:axId val="105899808"/>
        <c:scaling>
          <c:orientation val="minMax"/>
        </c:scaling>
        <c:delete val="1"/>
        <c:axPos val="l"/>
        <c:numFmt formatCode="#,##0" sourceLinked="1"/>
        <c:majorTickMark val="none"/>
        <c:minorTickMark val="none"/>
        <c:tickLblPos val="nextTo"/>
        <c:crossAx val="105896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2019 Total Visits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Analysis'!$B$2</c:f>
              <c:strCache>
                <c:ptCount val="1"/>
                <c:pt idx="0">
                  <c:v>Visits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Analysis'!$A$3:$A$14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Analysis'!$B$3:$B$14</c:f>
              <c:numCache>
                <c:formatCode>#,##0</c:formatCode>
                <c:ptCount val="12"/>
                <c:pt idx="0">
                  <c:v>147822</c:v>
                </c:pt>
                <c:pt idx="1">
                  <c:v>129392</c:v>
                </c:pt>
                <c:pt idx="2">
                  <c:v>174821</c:v>
                </c:pt>
                <c:pt idx="3">
                  <c:v>152137</c:v>
                </c:pt>
                <c:pt idx="4">
                  <c:v>151167</c:v>
                </c:pt>
                <c:pt idx="5">
                  <c:v>149842</c:v>
                </c:pt>
                <c:pt idx="6">
                  <c:v>148283</c:v>
                </c:pt>
                <c:pt idx="7">
                  <c:v>190789</c:v>
                </c:pt>
                <c:pt idx="8">
                  <c:v>152281</c:v>
                </c:pt>
                <c:pt idx="9">
                  <c:v>163341</c:v>
                </c:pt>
                <c:pt idx="10">
                  <c:v>158635</c:v>
                </c:pt>
                <c:pt idx="11">
                  <c:v>172447</c:v>
                </c:pt>
              </c:numCache>
            </c:numRef>
          </c:val>
          <c:smooth val="0"/>
          <c:extLst>
            <c:ext xmlns:c16="http://schemas.microsoft.com/office/drawing/2014/chart" uri="{C3380CC4-5D6E-409C-BE32-E72D297353CC}">
              <c16:uniqueId val="{00000000-F086-4702-AAD9-1FA4697C3E15}"/>
            </c:ext>
          </c:extLst>
        </c:ser>
        <c:dLbls>
          <c:dLblPos val="t"/>
          <c:showLegendKey val="0"/>
          <c:showVal val="1"/>
          <c:showCatName val="0"/>
          <c:showSerName val="0"/>
          <c:showPercent val="0"/>
          <c:showBubbleSize val="0"/>
        </c:dLbls>
        <c:smooth val="0"/>
        <c:axId val="63718271"/>
        <c:axId val="63719103"/>
      </c:lineChart>
      <c:catAx>
        <c:axId val="6371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19103"/>
        <c:crosses val="autoZero"/>
        <c:auto val="1"/>
        <c:lblAlgn val="ctr"/>
        <c:lblOffset val="100"/>
        <c:noMultiLvlLbl val="0"/>
      </c:catAx>
      <c:valAx>
        <c:axId val="63719103"/>
        <c:scaling>
          <c:orientation val="minMax"/>
          <c:max val="195000"/>
          <c:min val="110000"/>
        </c:scaling>
        <c:delete val="1"/>
        <c:axPos val="l"/>
        <c:numFmt formatCode="#,##0" sourceLinked="1"/>
        <c:majorTickMark val="none"/>
        <c:minorTickMark val="none"/>
        <c:tickLblPos val="nextTo"/>
        <c:crossAx val="637182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2020 </a:t>
            </a:r>
            <a:r>
              <a:rPr lang="en-US" sz="1400" b="0" i="0" u="none" strike="noStrike" baseline="0">
                <a:effectLst/>
              </a:rPr>
              <a:t>Total Visits By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Analysis'!$F$2</c:f>
              <c:strCache>
                <c:ptCount val="1"/>
                <c:pt idx="0">
                  <c:v>Visits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Analysis'!$E$3:$E$14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Analysis'!$F$3:$F$14</c:f>
              <c:numCache>
                <c:formatCode>#,##0</c:formatCode>
                <c:ptCount val="12"/>
                <c:pt idx="0">
                  <c:v>175593</c:v>
                </c:pt>
                <c:pt idx="1">
                  <c:v>169983</c:v>
                </c:pt>
                <c:pt idx="2">
                  <c:v>199900</c:v>
                </c:pt>
                <c:pt idx="3">
                  <c:v>167665</c:v>
                </c:pt>
                <c:pt idx="4">
                  <c:v>164517</c:v>
                </c:pt>
                <c:pt idx="5">
                  <c:v>164767</c:v>
                </c:pt>
                <c:pt idx="6">
                  <c:v>175783</c:v>
                </c:pt>
                <c:pt idx="7">
                  <c:v>183462</c:v>
                </c:pt>
                <c:pt idx="8">
                  <c:v>174331</c:v>
                </c:pt>
                <c:pt idx="9">
                  <c:v>183960</c:v>
                </c:pt>
                <c:pt idx="10">
                  <c:v>159675</c:v>
                </c:pt>
                <c:pt idx="11">
                  <c:v>151295</c:v>
                </c:pt>
              </c:numCache>
            </c:numRef>
          </c:val>
          <c:smooth val="0"/>
          <c:extLst>
            <c:ext xmlns:c16="http://schemas.microsoft.com/office/drawing/2014/chart" uri="{C3380CC4-5D6E-409C-BE32-E72D297353CC}">
              <c16:uniqueId val="{00000000-ACA0-4A42-9FCE-B3971AD995BA}"/>
            </c:ext>
          </c:extLst>
        </c:ser>
        <c:dLbls>
          <c:dLblPos val="t"/>
          <c:showLegendKey val="0"/>
          <c:showVal val="1"/>
          <c:showCatName val="0"/>
          <c:showSerName val="0"/>
          <c:showPercent val="0"/>
          <c:showBubbleSize val="0"/>
        </c:dLbls>
        <c:smooth val="0"/>
        <c:axId val="64485503"/>
        <c:axId val="64476767"/>
      </c:lineChart>
      <c:catAx>
        <c:axId val="6448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6767"/>
        <c:crosses val="autoZero"/>
        <c:auto val="1"/>
        <c:lblAlgn val="ctr"/>
        <c:lblOffset val="100"/>
        <c:noMultiLvlLbl val="0"/>
      </c:catAx>
      <c:valAx>
        <c:axId val="64476767"/>
        <c:scaling>
          <c:orientation val="minMax"/>
          <c:max val="210000"/>
          <c:min val="120000"/>
        </c:scaling>
        <c:delete val="1"/>
        <c:axPos val="l"/>
        <c:numFmt formatCode="#,##0" sourceLinked="1"/>
        <c:majorTickMark val="none"/>
        <c:minorTickMark val="none"/>
        <c:tickLblPos val="nextTo"/>
        <c:crossAx val="644855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 </a:t>
            </a:r>
            <a:r>
              <a:rPr lang="en-US" sz="1400" b="0" i="0" u="none" strike="noStrike" baseline="0">
                <a:effectLst/>
              </a:rPr>
              <a:t>Total Visits By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Analysis'!$J$2</c:f>
              <c:strCache>
                <c:ptCount val="1"/>
                <c:pt idx="0">
                  <c:v>Visits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Analysis'!$I$3:$I$14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Analysis'!$J$3:$J$14</c:f>
              <c:numCache>
                <c:formatCode>#,##0</c:formatCode>
                <c:ptCount val="12"/>
                <c:pt idx="0">
                  <c:v>181790</c:v>
                </c:pt>
                <c:pt idx="1">
                  <c:v>160515</c:v>
                </c:pt>
                <c:pt idx="2">
                  <c:v>132682</c:v>
                </c:pt>
                <c:pt idx="3">
                  <c:v>158141</c:v>
                </c:pt>
                <c:pt idx="4">
                  <c:v>166637</c:v>
                </c:pt>
                <c:pt idx="5">
                  <c:v>187404</c:v>
                </c:pt>
                <c:pt idx="6">
                  <c:v>175259</c:v>
                </c:pt>
                <c:pt idx="7">
                  <c:v>169706</c:v>
                </c:pt>
                <c:pt idx="8">
                  <c:v>154432</c:v>
                </c:pt>
                <c:pt idx="9">
                  <c:v>169110</c:v>
                </c:pt>
                <c:pt idx="10">
                  <c:v>151315</c:v>
                </c:pt>
                <c:pt idx="11">
                  <c:v>162118</c:v>
                </c:pt>
              </c:numCache>
            </c:numRef>
          </c:val>
          <c:smooth val="0"/>
          <c:extLst>
            <c:ext xmlns:c16="http://schemas.microsoft.com/office/drawing/2014/chart" uri="{C3380CC4-5D6E-409C-BE32-E72D297353CC}">
              <c16:uniqueId val="{00000000-F82B-4A1D-8E92-EB65AE645383}"/>
            </c:ext>
          </c:extLst>
        </c:ser>
        <c:dLbls>
          <c:dLblPos val="t"/>
          <c:showLegendKey val="0"/>
          <c:showVal val="1"/>
          <c:showCatName val="0"/>
          <c:showSerName val="0"/>
          <c:showPercent val="0"/>
          <c:showBubbleSize val="0"/>
        </c:dLbls>
        <c:smooth val="0"/>
        <c:axId val="264811391"/>
        <c:axId val="264815135"/>
      </c:lineChart>
      <c:catAx>
        <c:axId val="26481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815135"/>
        <c:crosses val="autoZero"/>
        <c:auto val="1"/>
        <c:lblAlgn val="ctr"/>
        <c:lblOffset val="100"/>
        <c:noMultiLvlLbl val="0"/>
      </c:catAx>
      <c:valAx>
        <c:axId val="264815135"/>
        <c:scaling>
          <c:orientation val="minMax"/>
          <c:max val="200000"/>
          <c:min val="110000"/>
        </c:scaling>
        <c:delete val="1"/>
        <c:axPos val="l"/>
        <c:numFmt formatCode="#,##0" sourceLinked="1"/>
        <c:majorTickMark val="none"/>
        <c:minorTickMark val="none"/>
        <c:tickLblPos val="nextTo"/>
        <c:crossAx val="2648113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2022 </a:t>
            </a:r>
            <a:r>
              <a:rPr lang="en-US" sz="1400" b="0" i="0" u="none" strike="noStrike" baseline="0">
                <a:effectLst/>
              </a:rPr>
              <a:t>Total Visits By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Analysis'!$N$2</c:f>
              <c:strCache>
                <c:ptCount val="1"/>
                <c:pt idx="0">
                  <c:v>Visits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Analysis'!$M$3:$M$14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Analysis'!$N$3:$N$14</c:f>
              <c:numCache>
                <c:formatCode>#,##0</c:formatCode>
                <c:ptCount val="12"/>
                <c:pt idx="0">
                  <c:v>188715</c:v>
                </c:pt>
                <c:pt idx="1">
                  <c:v>143462</c:v>
                </c:pt>
                <c:pt idx="2">
                  <c:v>167944</c:v>
                </c:pt>
                <c:pt idx="3">
                  <c:v>162399</c:v>
                </c:pt>
                <c:pt idx="4">
                  <c:v>152723</c:v>
                </c:pt>
                <c:pt idx="5">
                  <c:v>154270</c:v>
                </c:pt>
                <c:pt idx="6">
                  <c:v>146016</c:v>
                </c:pt>
                <c:pt idx="7">
                  <c:v>174304</c:v>
                </c:pt>
                <c:pt idx="8">
                  <c:v>153590</c:v>
                </c:pt>
                <c:pt idx="9">
                  <c:v>178517</c:v>
                </c:pt>
                <c:pt idx="10">
                  <c:v>159180</c:v>
                </c:pt>
                <c:pt idx="11">
                  <c:v>172063</c:v>
                </c:pt>
              </c:numCache>
            </c:numRef>
          </c:val>
          <c:smooth val="0"/>
          <c:extLst>
            <c:ext xmlns:c16="http://schemas.microsoft.com/office/drawing/2014/chart" uri="{C3380CC4-5D6E-409C-BE32-E72D297353CC}">
              <c16:uniqueId val="{00000000-C977-4CD4-839C-A8316CCBB59E}"/>
            </c:ext>
          </c:extLst>
        </c:ser>
        <c:dLbls>
          <c:dLblPos val="t"/>
          <c:showLegendKey val="0"/>
          <c:showVal val="1"/>
          <c:showCatName val="0"/>
          <c:showSerName val="0"/>
          <c:showPercent val="0"/>
          <c:showBubbleSize val="0"/>
        </c:dLbls>
        <c:smooth val="0"/>
        <c:axId val="64490911"/>
        <c:axId val="64484255"/>
      </c:lineChart>
      <c:catAx>
        <c:axId val="6449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84255"/>
        <c:crosses val="autoZero"/>
        <c:auto val="1"/>
        <c:lblAlgn val="ctr"/>
        <c:lblOffset val="100"/>
        <c:noMultiLvlLbl val="0"/>
      </c:catAx>
      <c:valAx>
        <c:axId val="64484255"/>
        <c:scaling>
          <c:orientation val="minMax"/>
          <c:max val="195000"/>
          <c:min val="120000"/>
        </c:scaling>
        <c:delete val="1"/>
        <c:axPos val="l"/>
        <c:numFmt formatCode="#,##0" sourceLinked="1"/>
        <c:majorTickMark val="none"/>
        <c:minorTickMark val="none"/>
        <c:tickLblPos val="nextTo"/>
        <c:crossAx val="644909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a:t>
            </a:r>
            <a:r>
              <a:rPr lang="en-US" sz="1400" b="0" i="0" u="none" strike="noStrike" baseline="0">
                <a:effectLst/>
              </a:rPr>
              <a:t>Total Visits By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Analysis'!$R$2</c:f>
              <c:strCache>
                <c:ptCount val="1"/>
                <c:pt idx="0">
                  <c:v>Visits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Analysis'!$Q$3:$Q$14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Analysis'!$R$3:$R$14</c:f>
              <c:numCache>
                <c:formatCode>#,##0</c:formatCode>
                <c:ptCount val="12"/>
                <c:pt idx="0">
                  <c:v>166502</c:v>
                </c:pt>
                <c:pt idx="1">
                  <c:v>120416</c:v>
                </c:pt>
                <c:pt idx="2">
                  <c:v>166625</c:v>
                </c:pt>
                <c:pt idx="3">
                  <c:v>148165</c:v>
                </c:pt>
                <c:pt idx="4">
                  <c:v>169025</c:v>
                </c:pt>
                <c:pt idx="5">
                  <c:v>177029</c:v>
                </c:pt>
                <c:pt idx="6">
                  <c:v>172747</c:v>
                </c:pt>
                <c:pt idx="7">
                  <c:v>177906</c:v>
                </c:pt>
                <c:pt idx="8">
                  <c:v>156547</c:v>
                </c:pt>
                <c:pt idx="9">
                  <c:v>168374</c:v>
                </c:pt>
                <c:pt idx="10">
                  <c:v>173063</c:v>
                </c:pt>
                <c:pt idx="11">
                  <c:v>162869</c:v>
                </c:pt>
              </c:numCache>
            </c:numRef>
          </c:val>
          <c:smooth val="0"/>
          <c:extLst>
            <c:ext xmlns:c16="http://schemas.microsoft.com/office/drawing/2014/chart" uri="{C3380CC4-5D6E-409C-BE32-E72D297353CC}">
              <c16:uniqueId val="{00000000-24BE-4271-B161-BD7C8B4FAF55}"/>
            </c:ext>
          </c:extLst>
        </c:ser>
        <c:dLbls>
          <c:dLblPos val="t"/>
          <c:showLegendKey val="0"/>
          <c:showVal val="1"/>
          <c:showCatName val="0"/>
          <c:showSerName val="0"/>
          <c:showPercent val="0"/>
          <c:showBubbleSize val="0"/>
        </c:dLbls>
        <c:smooth val="0"/>
        <c:axId val="2053581440"/>
        <c:axId val="2053578944"/>
      </c:lineChart>
      <c:catAx>
        <c:axId val="205358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578944"/>
        <c:crosses val="autoZero"/>
        <c:auto val="1"/>
        <c:lblAlgn val="ctr"/>
        <c:lblOffset val="100"/>
        <c:noMultiLvlLbl val="0"/>
      </c:catAx>
      <c:valAx>
        <c:axId val="2053578944"/>
        <c:scaling>
          <c:orientation val="minMax"/>
          <c:min val="110000"/>
        </c:scaling>
        <c:delete val="1"/>
        <c:axPos val="l"/>
        <c:numFmt formatCode="#,##0" sourceLinked="1"/>
        <c:majorTickMark val="none"/>
        <c:minorTickMark val="none"/>
        <c:tickLblPos val="nextTo"/>
        <c:crossAx val="2053581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Page Views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'YoY Analysis'!$C$33</c:f>
              <c:strCache>
                <c:ptCount val="1"/>
                <c:pt idx="0">
                  <c:v>Total Page Views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'YoY Analysis'!$B$34:$B$38</c:f>
              <c:numCache>
                <c:formatCode>General</c:formatCode>
                <c:ptCount val="5"/>
                <c:pt idx="0">
                  <c:v>2019</c:v>
                </c:pt>
                <c:pt idx="1">
                  <c:v>2020</c:v>
                </c:pt>
                <c:pt idx="2">
                  <c:v>2021</c:v>
                </c:pt>
                <c:pt idx="3">
                  <c:v>2022</c:v>
                </c:pt>
                <c:pt idx="4">
                  <c:v>2023</c:v>
                </c:pt>
              </c:numCache>
            </c:numRef>
          </c:cat>
          <c:val>
            <c:numRef>
              <c:f>'YoY Analysis'!$C$34:$C$38</c:f>
              <c:numCache>
                <c:formatCode>#,##0</c:formatCode>
                <c:ptCount val="5"/>
                <c:pt idx="0">
                  <c:v>3934423</c:v>
                </c:pt>
                <c:pt idx="1">
                  <c:v>4222098</c:v>
                </c:pt>
                <c:pt idx="2">
                  <c:v>4164559</c:v>
                </c:pt>
                <c:pt idx="3">
                  <c:v>4107704</c:v>
                </c:pt>
                <c:pt idx="4">
                  <c:v>4055913</c:v>
                </c:pt>
              </c:numCache>
            </c:numRef>
          </c:val>
          <c:smooth val="0"/>
          <c:extLst>
            <c:ext xmlns:c16="http://schemas.microsoft.com/office/drawing/2014/chart" uri="{C3380CC4-5D6E-409C-BE32-E72D297353CC}">
              <c16:uniqueId val="{00000000-03CE-4D9B-8FE1-F1221EE39E0D}"/>
            </c:ext>
          </c:extLst>
        </c:ser>
        <c:dLbls>
          <c:dLblPos val="t"/>
          <c:showLegendKey val="0"/>
          <c:showVal val="1"/>
          <c:showCatName val="0"/>
          <c:showSerName val="0"/>
          <c:showPercent val="0"/>
          <c:showBubbleSize val="0"/>
        </c:dLbls>
        <c:smooth val="0"/>
        <c:axId val="635890111"/>
        <c:axId val="1038224079"/>
      </c:lineChart>
      <c:catAx>
        <c:axId val="63589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24079"/>
        <c:crosses val="autoZero"/>
        <c:auto val="1"/>
        <c:lblAlgn val="ctr"/>
        <c:lblOffset val="100"/>
        <c:noMultiLvlLbl val="0"/>
      </c:catAx>
      <c:valAx>
        <c:axId val="1038224079"/>
        <c:scaling>
          <c:orientation val="minMax"/>
          <c:min val="3849999.9999999995"/>
        </c:scaling>
        <c:delete val="1"/>
        <c:axPos val="l"/>
        <c:numFmt formatCode="#,##0" sourceLinked="1"/>
        <c:majorTickMark val="none"/>
        <c:minorTickMark val="none"/>
        <c:tickLblPos val="nextTo"/>
        <c:crossAx val="6358901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Visit Seasonality Index (S.I.) by</a:t>
            </a:r>
            <a:r>
              <a:rPr lang="en-US" baseline="0"/>
              <a:t>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 Analysis'!$B$17</c:f>
              <c:strCache>
                <c:ptCount val="1"/>
                <c:pt idx="0">
                  <c:v>S.I.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Analysis'!$A$18:$A$29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Analysis'!$B$18:$B$29</c:f>
              <c:numCache>
                <c:formatCode>0.00</c:formatCode>
                <c:ptCount val="12"/>
                <c:pt idx="0">
                  <c:v>1.0489275709080801</c:v>
                </c:pt>
                <c:pt idx="1">
                  <c:v>0.88233472661205703</c:v>
                </c:pt>
                <c:pt idx="2">
                  <c:v>1.026435452292733</c:v>
                </c:pt>
                <c:pt idx="3">
                  <c:v>0.96125707170901897</c:v>
                </c:pt>
                <c:pt idx="4">
                  <c:v>0.98022847278717773</c:v>
                </c:pt>
                <c:pt idx="5">
                  <c:v>1.0158781760212479</c:v>
                </c:pt>
                <c:pt idx="6">
                  <c:v>0.99731882567978214</c:v>
                </c:pt>
                <c:pt idx="7">
                  <c:v>1.0925037649409028</c:v>
                </c:pt>
                <c:pt idx="8">
                  <c:v>0.96451690505196963</c:v>
                </c:pt>
                <c:pt idx="9">
                  <c:v>1.0524385357651098</c:v>
                </c:pt>
                <c:pt idx="10">
                  <c:v>0.97754526665859365</c:v>
                </c:pt>
                <c:pt idx="11">
                  <c:v>1.0006152315733268</c:v>
                </c:pt>
              </c:numCache>
            </c:numRef>
          </c:val>
          <c:extLst>
            <c:ext xmlns:c16="http://schemas.microsoft.com/office/drawing/2014/chart" uri="{C3380CC4-5D6E-409C-BE32-E72D297353CC}">
              <c16:uniqueId val="{00000000-C7A1-493A-8159-275E96543793}"/>
            </c:ext>
          </c:extLst>
        </c:ser>
        <c:dLbls>
          <c:dLblPos val="outEnd"/>
          <c:showLegendKey val="0"/>
          <c:showVal val="1"/>
          <c:showCatName val="0"/>
          <c:showSerName val="0"/>
          <c:showPercent val="0"/>
          <c:showBubbleSize val="0"/>
        </c:dLbls>
        <c:gapWidth val="219"/>
        <c:overlap val="-27"/>
        <c:axId val="69049008"/>
        <c:axId val="69040272"/>
      </c:barChart>
      <c:catAx>
        <c:axId val="6904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40272"/>
        <c:crosses val="autoZero"/>
        <c:auto val="1"/>
        <c:lblAlgn val="ctr"/>
        <c:lblOffset val="100"/>
        <c:noMultiLvlLbl val="0"/>
      </c:catAx>
      <c:valAx>
        <c:axId val="69040272"/>
        <c:scaling>
          <c:orientation val="minMax"/>
        </c:scaling>
        <c:delete val="1"/>
        <c:axPos val="l"/>
        <c:numFmt formatCode="0.00" sourceLinked="1"/>
        <c:majorTickMark val="none"/>
        <c:minorTickMark val="none"/>
        <c:tickLblPos val="nextTo"/>
        <c:crossAx val="69049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2019 Page</a:t>
            </a:r>
            <a:r>
              <a:rPr lang="en-US" baseline="0"/>
              <a:t> </a:t>
            </a:r>
            <a:r>
              <a:rPr lang="en-US"/>
              <a:t>Views by</a:t>
            </a:r>
            <a:r>
              <a:rPr lang="en-US" baseline="0"/>
              <a:t>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Analysis'!$B$88</c:f>
              <c:strCache>
                <c:ptCount val="1"/>
                <c:pt idx="0">
                  <c:v>Page_Views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Analysis'!$A$89:$A$100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Analysis'!$B$89:$B$100</c:f>
              <c:numCache>
                <c:formatCode>#,##0</c:formatCode>
                <c:ptCount val="12"/>
                <c:pt idx="0">
                  <c:v>306556</c:v>
                </c:pt>
                <c:pt idx="1">
                  <c:v>420238</c:v>
                </c:pt>
                <c:pt idx="2">
                  <c:v>379139</c:v>
                </c:pt>
                <c:pt idx="3">
                  <c:v>261649</c:v>
                </c:pt>
                <c:pt idx="4">
                  <c:v>322345</c:v>
                </c:pt>
                <c:pt idx="5">
                  <c:v>320693</c:v>
                </c:pt>
                <c:pt idx="6">
                  <c:v>301354</c:v>
                </c:pt>
                <c:pt idx="7">
                  <c:v>326000</c:v>
                </c:pt>
                <c:pt idx="8">
                  <c:v>293256</c:v>
                </c:pt>
                <c:pt idx="9">
                  <c:v>329314</c:v>
                </c:pt>
                <c:pt idx="10">
                  <c:v>339533</c:v>
                </c:pt>
                <c:pt idx="11">
                  <c:v>334346</c:v>
                </c:pt>
              </c:numCache>
            </c:numRef>
          </c:val>
          <c:smooth val="0"/>
          <c:extLst>
            <c:ext xmlns:c16="http://schemas.microsoft.com/office/drawing/2014/chart" uri="{C3380CC4-5D6E-409C-BE32-E72D297353CC}">
              <c16:uniqueId val="{00000000-FBD7-4981-83E7-F06E4E5B419A}"/>
            </c:ext>
          </c:extLst>
        </c:ser>
        <c:dLbls>
          <c:dLblPos val="t"/>
          <c:showLegendKey val="0"/>
          <c:showVal val="1"/>
          <c:showCatName val="0"/>
          <c:showSerName val="0"/>
          <c:showPercent val="0"/>
          <c:showBubbleSize val="0"/>
        </c:dLbls>
        <c:smooth val="0"/>
        <c:axId val="69804656"/>
        <c:axId val="69792176"/>
      </c:lineChart>
      <c:catAx>
        <c:axId val="6980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92176"/>
        <c:crosses val="autoZero"/>
        <c:auto val="1"/>
        <c:lblAlgn val="ctr"/>
        <c:lblOffset val="100"/>
        <c:noMultiLvlLbl val="0"/>
      </c:catAx>
      <c:valAx>
        <c:axId val="69792176"/>
        <c:scaling>
          <c:orientation val="minMax"/>
          <c:min val="240000"/>
        </c:scaling>
        <c:delete val="1"/>
        <c:axPos val="l"/>
        <c:numFmt formatCode="#,##0" sourceLinked="1"/>
        <c:majorTickMark val="none"/>
        <c:minorTickMark val="none"/>
        <c:tickLblPos val="nextTo"/>
        <c:crossAx val="69804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2020 Page</a:t>
            </a:r>
            <a:r>
              <a:rPr lang="en-US" baseline="0"/>
              <a:t> </a:t>
            </a:r>
            <a:r>
              <a:rPr lang="en-US"/>
              <a:t>Views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Analysis'!$F$88</c:f>
              <c:strCache>
                <c:ptCount val="1"/>
                <c:pt idx="0">
                  <c:v>Page_Views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Analysis'!$E$89:$E$100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Analysis'!$F$89:$F$100</c:f>
              <c:numCache>
                <c:formatCode>#,##0</c:formatCode>
                <c:ptCount val="12"/>
                <c:pt idx="0">
                  <c:v>335040</c:v>
                </c:pt>
                <c:pt idx="1">
                  <c:v>352672</c:v>
                </c:pt>
                <c:pt idx="2">
                  <c:v>330219</c:v>
                </c:pt>
                <c:pt idx="3">
                  <c:v>371143</c:v>
                </c:pt>
                <c:pt idx="4">
                  <c:v>336084</c:v>
                </c:pt>
                <c:pt idx="5">
                  <c:v>385350</c:v>
                </c:pt>
                <c:pt idx="6">
                  <c:v>343594</c:v>
                </c:pt>
                <c:pt idx="7">
                  <c:v>397048</c:v>
                </c:pt>
                <c:pt idx="8">
                  <c:v>350533</c:v>
                </c:pt>
                <c:pt idx="9">
                  <c:v>307196</c:v>
                </c:pt>
                <c:pt idx="10">
                  <c:v>384747</c:v>
                </c:pt>
                <c:pt idx="11">
                  <c:v>328472</c:v>
                </c:pt>
              </c:numCache>
            </c:numRef>
          </c:val>
          <c:smooth val="0"/>
          <c:extLst>
            <c:ext xmlns:c16="http://schemas.microsoft.com/office/drawing/2014/chart" uri="{C3380CC4-5D6E-409C-BE32-E72D297353CC}">
              <c16:uniqueId val="{00000000-E9D3-44D6-91F7-EC1800FD632D}"/>
            </c:ext>
          </c:extLst>
        </c:ser>
        <c:dLbls>
          <c:dLblPos val="t"/>
          <c:showLegendKey val="0"/>
          <c:showVal val="1"/>
          <c:showCatName val="0"/>
          <c:showSerName val="0"/>
          <c:showPercent val="0"/>
          <c:showBubbleSize val="0"/>
        </c:dLbls>
        <c:smooth val="0"/>
        <c:axId val="2046060671"/>
        <c:axId val="2046061087"/>
      </c:lineChart>
      <c:catAx>
        <c:axId val="204606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061087"/>
        <c:crosses val="autoZero"/>
        <c:auto val="1"/>
        <c:lblAlgn val="ctr"/>
        <c:lblOffset val="100"/>
        <c:noMultiLvlLbl val="0"/>
      </c:catAx>
      <c:valAx>
        <c:axId val="2046061087"/>
        <c:scaling>
          <c:orientation val="minMax"/>
          <c:min val="300000"/>
        </c:scaling>
        <c:delete val="1"/>
        <c:axPos val="l"/>
        <c:numFmt formatCode="#,##0" sourceLinked="1"/>
        <c:majorTickMark val="none"/>
        <c:minorTickMark val="none"/>
        <c:tickLblPos val="nextTo"/>
        <c:crossAx val="20460606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a:t>
            </a:r>
            <a:r>
              <a:rPr lang="en-US" baseline="0"/>
              <a:t> </a:t>
            </a:r>
            <a:r>
              <a:rPr lang="en-US"/>
              <a:t>Page</a:t>
            </a:r>
            <a:r>
              <a:rPr lang="en-US" baseline="0"/>
              <a:t> </a:t>
            </a:r>
            <a:r>
              <a:rPr lang="en-US"/>
              <a:t>Views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Analysis'!$J$88</c:f>
              <c:strCache>
                <c:ptCount val="1"/>
                <c:pt idx="0">
                  <c:v>Page_Views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Analysis'!$I$89:$I$100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Analysis'!$J$89:$J$100</c:f>
              <c:numCache>
                <c:formatCode>#,##0</c:formatCode>
                <c:ptCount val="12"/>
                <c:pt idx="0">
                  <c:v>328316</c:v>
                </c:pt>
                <c:pt idx="1">
                  <c:v>398881</c:v>
                </c:pt>
                <c:pt idx="2">
                  <c:v>331306</c:v>
                </c:pt>
                <c:pt idx="3">
                  <c:v>357254</c:v>
                </c:pt>
                <c:pt idx="4">
                  <c:v>367808</c:v>
                </c:pt>
                <c:pt idx="5">
                  <c:v>365987</c:v>
                </c:pt>
                <c:pt idx="6">
                  <c:v>403251</c:v>
                </c:pt>
                <c:pt idx="7">
                  <c:v>279274</c:v>
                </c:pt>
                <c:pt idx="8">
                  <c:v>348215</c:v>
                </c:pt>
                <c:pt idx="9">
                  <c:v>324795</c:v>
                </c:pt>
                <c:pt idx="10">
                  <c:v>337247</c:v>
                </c:pt>
                <c:pt idx="11">
                  <c:v>322225</c:v>
                </c:pt>
              </c:numCache>
            </c:numRef>
          </c:val>
          <c:smooth val="0"/>
          <c:extLst>
            <c:ext xmlns:c16="http://schemas.microsoft.com/office/drawing/2014/chart" uri="{C3380CC4-5D6E-409C-BE32-E72D297353CC}">
              <c16:uniqueId val="{00000000-FE68-4CD6-A913-60297FFB7011}"/>
            </c:ext>
          </c:extLst>
        </c:ser>
        <c:dLbls>
          <c:dLblPos val="t"/>
          <c:showLegendKey val="0"/>
          <c:showVal val="1"/>
          <c:showCatName val="0"/>
          <c:showSerName val="0"/>
          <c:showPercent val="0"/>
          <c:showBubbleSize val="0"/>
        </c:dLbls>
        <c:smooth val="0"/>
        <c:axId val="2030161391"/>
        <c:axId val="2030160143"/>
      </c:lineChart>
      <c:catAx>
        <c:axId val="203016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160143"/>
        <c:crosses val="autoZero"/>
        <c:auto val="1"/>
        <c:lblAlgn val="ctr"/>
        <c:lblOffset val="100"/>
        <c:noMultiLvlLbl val="0"/>
      </c:catAx>
      <c:valAx>
        <c:axId val="2030160143"/>
        <c:scaling>
          <c:orientation val="minMax"/>
          <c:min val="250000"/>
        </c:scaling>
        <c:delete val="1"/>
        <c:axPos val="l"/>
        <c:numFmt formatCode="#,##0" sourceLinked="1"/>
        <c:majorTickMark val="none"/>
        <c:minorTickMark val="none"/>
        <c:tickLblPos val="nextTo"/>
        <c:crossAx val="20301613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2022 Page</a:t>
            </a:r>
            <a:r>
              <a:rPr lang="en-US" baseline="0"/>
              <a:t> </a:t>
            </a:r>
            <a:r>
              <a:rPr lang="en-US"/>
              <a:t>Views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Analysis'!$N$88</c:f>
              <c:strCache>
                <c:ptCount val="1"/>
                <c:pt idx="0">
                  <c:v>Page_Views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Analysis'!$M$89:$M$100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Analysis'!$N$89:$N$100</c:f>
              <c:numCache>
                <c:formatCode>#,##0</c:formatCode>
                <c:ptCount val="12"/>
                <c:pt idx="0">
                  <c:v>370351</c:v>
                </c:pt>
                <c:pt idx="1">
                  <c:v>370480</c:v>
                </c:pt>
                <c:pt idx="2">
                  <c:v>360950</c:v>
                </c:pt>
                <c:pt idx="3">
                  <c:v>278399</c:v>
                </c:pt>
                <c:pt idx="4">
                  <c:v>413352</c:v>
                </c:pt>
                <c:pt idx="5">
                  <c:v>293757</c:v>
                </c:pt>
                <c:pt idx="6">
                  <c:v>345455</c:v>
                </c:pt>
                <c:pt idx="7">
                  <c:v>348598</c:v>
                </c:pt>
                <c:pt idx="8">
                  <c:v>295033</c:v>
                </c:pt>
                <c:pt idx="9">
                  <c:v>355976</c:v>
                </c:pt>
                <c:pt idx="10">
                  <c:v>346708</c:v>
                </c:pt>
                <c:pt idx="11">
                  <c:v>328645</c:v>
                </c:pt>
              </c:numCache>
            </c:numRef>
          </c:val>
          <c:smooth val="0"/>
          <c:extLst>
            <c:ext xmlns:c16="http://schemas.microsoft.com/office/drawing/2014/chart" uri="{C3380CC4-5D6E-409C-BE32-E72D297353CC}">
              <c16:uniqueId val="{00000000-BCBE-428C-8AF6-C87E553BDAE9}"/>
            </c:ext>
          </c:extLst>
        </c:ser>
        <c:dLbls>
          <c:dLblPos val="t"/>
          <c:showLegendKey val="0"/>
          <c:showVal val="1"/>
          <c:showCatName val="0"/>
          <c:showSerName val="0"/>
          <c:showPercent val="0"/>
          <c:showBubbleSize val="0"/>
        </c:dLbls>
        <c:smooth val="0"/>
        <c:axId val="75580144"/>
        <c:axId val="70515888"/>
      </c:lineChart>
      <c:catAx>
        <c:axId val="7558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15888"/>
        <c:crosses val="autoZero"/>
        <c:auto val="1"/>
        <c:lblAlgn val="ctr"/>
        <c:lblOffset val="100"/>
        <c:noMultiLvlLbl val="0"/>
      </c:catAx>
      <c:valAx>
        <c:axId val="70515888"/>
        <c:scaling>
          <c:orientation val="minMax"/>
          <c:min val="250000"/>
        </c:scaling>
        <c:delete val="1"/>
        <c:axPos val="l"/>
        <c:numFmt formatCode="#,##0" sourceLinked="1"/>
        <c:majorTickMark val="none"/>
        <c:minorTickMark val="none"/>
        <c:tickLblPos val="nextTo"/>
        <c:crossAx val="75580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a:t>
            </a:r>
            <a:r>
              <a:rPr lang="en-US" baseline="0"/>
              <a:t> </a:t>
            </a:r>
            <a:r>
              <a:rPr lang="en-US"/>
              <a:t>Page</a:t>
            </a:r>
            <a:r>
              <a:rPr lang="en-US" baseline="0"/>
              <a:t> </a:t>
            </a:r>
            <a:r>
              <a:rPr lang="en-US"/>
              <a:t>Views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Analysis'!$R$88</c:f>
              <c:strCache>
                <c:ptCount val="1"/>
                <c:pt idx="0">
                  <c:v>Page_Views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Analysis'!$Q$89:$Q$100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Analysis'!$R$89:$R$100</c:f>
              <c:numCache>
                <c:formatCode>#,##0</c:formatCode>
                <c:ptCount val="12"/>
                <c:pt idx="0">
                  <c:v>325331</c:v>
                </c:pt>
                <c:pt idx="1">
                  <c:v>396295</c:v>
                </c:pt>
                <c:pt idx="2">
                  <c:v>353667</c:v>
                </c:pt>
                <c:pt idx="3">
                  <c:v>245938</c:v>
                </c:pt>
                <c:pt idx="4">
                  <c:v>303000</c:v>
                </c:pt>
                <c:pt idx="5">
                  <c:v>373637</c:v>
                </c:pt>
                <c:pt idx="6">
                  <c:v>339703</c:v>
                </c:pt>
                <c:pt idx="7">
                  <c:v>339886</c:v>
                </c:pt>
                <c:pt idx="8">
                  <c:v>337187</c:v>
                </c:pt>
                <c:pt idx="9">
                  <c:v>348932</c:v>
                </c:pt>
                <c:pt idx="10">
                  <c:v>359664</c:v>
                </c:pt>
                <c:pt idx="11">
                  <c:v>332673</c:v>
                </c:pt>
              </c:numCache>
            </c:numRef>
          </c:val>
          <c:smooth val="0"/>
          <c:extLst>
            <c:ext xmlns:c16="http://schemas.microsoft.com/office/drawing/2014/chart" uri="{C3380CC4-5D6E-409C-BE32-E72D297353CC}">
              <c16:uniqueId val="{00000000-98A6-444E-B7FD-201918955845}"/>
            </c:ext>
          </c:extLst>
        </c:ser>
        <c:dLbls>
          <c:dLblPos val="t"/>
          <c:showLegendKey val="0"/>
          <c:showVal val="1"/>
          <c:showCatName val="0"/>
          <c:showSerName val="0"/>
          <c:showPercent val="0"/>
          <c:showBubbleSize val="0"/>
        </c:dLbls>
        <c:smooth val="0"/>
        <c:axId val="2041534319"/>
        <c:axId val="2041533487"/>
      </c:lineChart>
      <c:catAx>
        <c:axId val="204153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533487"/>
        <c:crosses val="autoZero"/>
        <c:auto val="1"/>
        <c:lblAlgn val="ctr"/>
        <c:lblOffset val="100"/>
        <c:noMultiLvlLbl val="0"/>
      </c:catAx>
      <c:valAx>
        <c:axId val="2041533487"/>
        <c:scaling>
          <c:orientation val="minMax"/>
          <c:min val="230000"/>
        </c:scaling>
        <c:delete val="1"/>
        <c:axPos val="l"/>
        <c:numFmt formatCode="#,##0" sourceLinked="1"/>
        <c:majorTickMark val="none"/>
        <c:minorTickMark val="none"/>
        <c:tickLblPos val="nextTo"/>
        <c:crossAx val="20415343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Page Views Seasonality Index (S.I.) by Month</a:t>
            </a:r>
            <a:endParaRPr lang="en-US" sz="14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 Analysis'!$B$102</c:f>
              <c:strCache>
                <c:ptCount val="1"/>
                <c:pt idx="0">
                  <c:v>S.I.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Analysis'!$A$103:$A$114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Analysis'!$B$103:$B$114</c:f>
              <c:numCache>
                <c:formatCode>#,##0.00</c:formatCode>
                <c:ptCount val="12"/>
                <c:pt idx="0">
                  <c:v>0.97571020943097186</c:v>
                </c:pt>
                <c:pt idx="1">
                  <c:v>1.1356180665010569</c:v>
                </c:pt>
                <c:pt idx="2">
                  <c:v>1.0282491364163211</c:v>
                </c:pt>
                <c:pt idx="3">
                  <c:v>0.88713032953330972</c:v>
                </c:pt>
                <c:pt idx="4">
                  <c:v>1.0208141228547341</c:v>
                </c:pt>
                <c:pt idx="5">
                  <c:v>1.0189600558895258</c:v>
                </c:pt>
                <c:pt idx="6">
                  <c:v>1.015405988187182</c:v>
                </c:pt>
                <c:pt idx="7">
                  <c:v>0.99047947841259265</c:v>
                </c:pt>
                <c:pt idx="8">
                  <c:v>0.9514755331748378</c:v>
                </c:pt>
                <c:pt idx="9">
                  <c:v>0.97607282157993358</c:v>
                </c:pt>
                <c:pt idx="10">
                  <c:v>1.035640800544914</c:v>
                </c:pt>
                <c:pt idx="11">
                  <c:v>0.96444345747462124</c:v>
                </c:pt>
              </c:numCache>
            </c:numRef>
          </c:val>
          <c:extLst>
            <c:ext xmlns:c16="http://schemas.microsoft.com/office/drawing/2014/chart" uri="{C3380CC4-5D6E-409C-BE32-E72D297353CC}">
              <c16:uniqueId val="{00000000-3C8A-4864-ABB2-03D0C51A73B1}"/>
            </c:ext>
          </c:extLst>
        </c:ser>
        <c:dLbls>
          <c:dLblPos val="outEnd"/>
          <c:showLegendKey val="0"/>
          <c:showVal val="1"/>
          <c:showCatName val="0"/>
          <c:showSerName val="0"/>
          <c:showPercent val="0"/>
          <c:showBubbleSize val="0"/>
        </c:dLbls>
        <c:gapWidth val="219"/>
        <c:overlap val="-27"/>
        <c:axId val="2041420079"/>
        <c:axId val="2041421327"/>
      </c:barChart>
      <c:catAx>
        <c:axId val="204142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421327"/>
        <c:crosses val="autoZero"/>
        <c:auto val="1"/>
        <c:lblAlgn val="ctr"/>
        <c:lblOffset val="100"/>
        <c:noMultiLvlLbl val="0"/>
      </c:catAx>
      <c:valAx>
        <c:axId val="2041421327"/>
        <c:scaling>
          <c:orientation val="minMax"/>
        </c:scaling>
        <c:delete val="1"/>
        <c:axPos val="l"/>
        <c:numFmt formatCode="#,##0.00" sourceLinked="1"/>
        <c:majorTickMark val="none"/>
        <c:minorTickMark val="none"/>
        <c:tickLblPos val="nextTo"/>
        <c:crossAx val="20414200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2019 Sessions by</a:t>
            </a:r>
            <a:r>
              <a:rPr lang="en-US" baseline="0"/>
              <a:t>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Analysis'!$B$163</c:f>
              <c:strCache>
                <c:ptCount val="1"/>
                <c:pt idx="0">
                  <c:v>Sessions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Analysis'!$A$164:$A$175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Analysis'!$B$164:$B$175</c:f>
              <c:numCache>
                <c:formatCode>#,##0</c:formatCode>
                <c:ptCount val="12"/>
                <c:pt idx="0">
                  <c:v>136673</c:v>
                </c:pt>
                <c:pt idx="1">
                  <c:v>128556</c:v>
                </c:pt>
                <c:pt idx="2">
                  <c:v>173168</c:v>
                </c:pt>
                <c:pt idx="3">
                  <c:v>152381</c:v>
                </c:pt>
                <c:pt idx="4">
                  <c:v>151367</c:v>
                </c:pt>
                <c:pt idx="5">
                  <c:v>151155</c:v>
                </c:pt>
                <c:pt idx="6">
                  <c:v>147710</c:v>
                </c:pt>
                <c:pt idx="7">
                  <c:v>194008</c:v>
                </c:pt>
                <c:pt idx="8">
                  <c:v>153104</c:v>
                </c:pt>
                <c:pt idx="9">
                  <c:v>168785</c:v>
                </c:pt>
                <c:pt idx="10">
                  <c:v>154502</c:v>
                </c:pt>
                <c:pt idx="11">
                  <c:v>171995</c:v>
                </c:pt>
              </c:numCache>
            </c:numRef>
          </c:val>
          <c:smooth val="0"/>
          <c:extLst>
            <c:ext xmlns:c16="http://schemas.microsoft.com/office/drawing/2014/chart" uri="{C3380CC4-5D6E-409C-BE32-E72D297353CC}">
              <c16:uniqueId val="{00000000-D986-4FEC-8B6A-D1F297A4B09F}"/>
            </c:ext>
          </c:extLst>
        </c:ser>
        <c:dLbls>
          <c:dLblPos val="t"/>
          <c:showLegendKey val="0"/>
          <c:showVal val="1"/>
          <c:showCatName val="0"/>
          <c:showSerName val="0"/>
          <c:showPercent val="0"/>
          <c:showBubbleSize val="0"/>
        </c:dLbls>
        <c:smooth val="0"/>
        <c:axId val="2120202799"/>
        <c:axId val="2120200303"/>
      </c:lineChart>
      <c:catAx>
        <c:axId val="212020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200303"/>
        <c:crosses val="autoZero"/>
        <c:auto val="1"/>
        <c:lblAlgn val="ctr"/>
        <c:lblOffset val="100"/>
        <c:noMultiLvlLbl val="0"/>
      </c:catAx>
      <c:valAx>
        <c:axId val="2120200303"/>
        <c:scaling>
          <c:orientation val="minMax"/>
          <c:min val="120000"/>
        </c:scaling>
        <c:delete val="1"/>
        <c:axPos val="l"/>
        <c:numFmt formatCode="#,##0" sourceLinked="1"/>
        <c:majorTickMark val="none"/>
        <c:minorTickMark val="none"/>
        <c:tickLblPos val="nextTo"/>
        <c:crossAx val="21202027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2020 Sessions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Analysis'!$F$163</c:f>
              <c:strCache>
                <c:ptCount val="1"/>
                <c:pt idx="0">
                  <c:v>Sessions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Analysis'!$E$164:$E$175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Analysis'!$F$164:$F$175</c:f>
              <c:numCache>
                <c:formatCode>#,##0</c:formatCode>
                <c:ptCount val="12"/>
                <c:pt idx="0">
                  <c:v>172140</c:v>
                </c:pt>
                <c:pt idx="1">
                  <c:v>171005</c:v>
                </c:pt>
                <c:pt idx="2">
                  <c:v>200757</c:v>
                </c:pt>
                <c:pt idx="3">
                  <c:v>164250</c:v>
                </c:pt>
                <c:pt idx="4">
                  <c:v>158296</c:v>
                </c:pt>
                <c:pt idx="5">
                  <c:v>164757</c:v>
                </c:pt>
                <c:pt idx="6">
                  <c:v>181153</c:v>
                </c:pt>
                <c:pt idx="7">
                  <c:v>178981</c:v>
                </c:pt>
                <c:pt idx="8">
                  <c:v>177708</c:v>
                </c:pt>
                <c:pt idx="9">
                  <c:v>190650</c:v>
                </c:pt>
                <c:pt idx="10">
                  <c:v>160560</c:v>
                </c:pt>
                <c:pt idx="11">
                  <c:v>149342</c:v>
                </c:pt>
              </c:numCache>
            </c:numRef>
          </c:val>
          <c:smooth val="0"/>
          <c:extLst>
            <c:ext xmlns:c16="http://schemas.microsoft.com/office/drawing/2014/chart" uri="{C3380CC4-5D6E-409C-BE32-E72D297353CC}">
              <c16:uniqueId val="{00000000-E03C-40D9-8575-0188050217AC}"/>
            </c:ext>
          </c:extLst>
        </c:ser>
        <c:dLbls>
          <c:dLblPos val="t"/>
          <c:showLegendKey val="0"/>
          <c:showVal val="1"/>
          <c:showCatName val="0"/>
          <c:showSerName val="0"/>
          <c:showPercent val="0"/>
          <c:showBubbleSize val="0"/>
        </c:dLbls>
        <c:smooth val="0"/>
        <c:axId val="69788848"/>
        <c:axId val="69802160"/>
      </c:lineChart>
      <c:catAx>
        <c:axId val="6978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02160"/>
        <c:crosses val="autoZero"/>
        <c:auto val="1"/>
        <c:lblAlgn val="ctr"/>
        <c:lblOffset val="100"/>
        <c:noMultiLvlLbl val="0"/>
      </c:catAx>
      <c:valAx>
        <c:axId val="69802160"/>
        <c:scaling>
          <c:orientation val="minMax"/>
          <c:min val="140000"/>
        </c:scaling>
        <c:delete val="1"/>
        <c:axPos val="l"/>
        <c:numFmt formatCode="#,##0" sourceLinked="1"/>
        <c:majorTickMark val="none"/>
        <c:minorTickMark val="none"/>
        <c:tickLblPos val="nextTo"/>
        <c:crossAx val="69788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 Sessions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Analysis'!$J$163</c:f>
              <c:strCache>
                <c:ptCount val="1"/>
                <c:pt idx="0">
                  <c:v>Sessions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Analysis'!$I$164:$I$175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Analysis'!$J$164:$J$175</c:f>
              <c:numCache>
                <c:formatCode>#,##0</c:formatCode>
                <c:ptCount val="12"/>
                <c:pt idx="0">
                  <c:v>186718</c:v>
                </c:pt>
                <c:pt idx="1">
                  <c:v>159729</c:v>
                </c:pt>
                <c:pt idx="2">
                  <c:v>135610</c:v>
                </c:pt>
                <c:pt idx="3">
                  <c:v>156893</c:v>
                </c:pt>
                <c:pt idx="4">
                  <c:v>172232</c:v>
                </c:pt>
                <c:pt idx="5">
                  <c:v>190675</c:v>
                </c:pt>
                <c:pt idx="6">
                  <c:v>173388</c:v>
                </c:pt>
                <c:pt idx="7">
                  <c:v>174029</c:v>
                </c:pt>
                <c:pt idx="8">
                  <c:v>145994</c:v>
                </c:pt>
                <c:pt idx="9">
                  <c:v>171493</c:v>
                </c:pt>
                <c:pt idx="10">
                  <c:v>150808</c:v>
                </c:pt>
                <c:pt idx="11">
                  <c:v>160704</c:v>
                </c:pt>
              </c:numCache>
            </c:numRef>
          </c:val>
          <c:smooth val="0"/>
          <c:extLst>
            <c:ext xmlns:c16="http://schemas.microsoft.com/office/drawing/2014/chart" uri="{C3380CC4-5D6E-409C-BE32-E72D297353CC}">
              <c16:uniqueId val="{00000000-797F-4F78-BA5F-EEC682AA89BD}"/>
            </c:ext>
          </c:extLst>
        </c:ser>
        <c:dLbls>
          <c:dLblPos val="t"/>
          <c:showLegendKey val="0"/>
          <c:showVal val="1"/>
          <c:showCatName val="0"/>
          <c:showSerName val="0"/>
          <c:showPercent val="0"/>
          <c:showBubbleSize val="0"/>
        </c:dLbls>
        <c:smooth val="0"/>
        <c:axId val="74279888"/>
        <c:axId val="74280304"/>
      </c:lineChart>
      <c:catAx>
        <c:axId val="7427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80304"/>
        <c:crosses val="autoZero"/>
        <c:auto val="1"/>
        <c:lblAlgn val="ctr"/>
        <c:lblOffset val="100"/>
        <c:noMultiLvlLbl val="0"/>
      </c:catAx>
      <c:valAx>
        <c:axId val="74280304"/>
        <c:scaling>
          <c:orientation val="minMax"/>
          <c:min val="120000"/>
        </c:scaling>
        <c:delete val="1"/>
        <c:axPos val="l"/>
        <c:numFmt formatCode="#,##0" sourceLinked="1"/>
        <c:majorTickMark val="none"/>
        <c:minorTickMark val="none"/>
        <c:tickLblPos val="nextTo"/>
        <c:crossAx val="74279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Sessions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'YoY Analysis'!$C$60</c:f>
              <c:strCache>
                <c:ptCount val="1"/>
                <c:pt idx="0">
                  <c:v>Total Sessions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'YoY Analysis'!$B$61:$B$65</c:f>
              <c:numCache>
                <c:formatCode>General</c:formatCode>
                <c:ptCount val="5"/>
                <c:pt idx="0">
                  <c:v>2019</c:v>
                </c:pt>
                <c:pt idx="1">
                  <c:v>2020</c:v>
                </c:pt>
                <c:pt idx="2">
                  <c:v>2021</c:v>
                </c:pt>
                <c:pt idx="3">
                  <c:v>2022</c:v>
                </c:pt>
                <c:pt idx="4">
                  <c:v>2023</c:v>
                </c:pt>
              </c:numCache>
            </c:numRef>
          </c:cat>
          <c:val>
            <c:numRef>
              <c:f>'YoY Analysis'!$C$61:$C$65</c:f>
              <c:numCache>
                <c:formatCode>#,##0</c:formatCode>
                <c:ptCount val="5"/>
                <c:pt idx="0">
                  <c:v>1883404</c:v>
                </c:pt>
                <c:pt idx="1">
                  <c:v>2069599</c:v>
                </c:pt>
                <c:pt idx="2">
                  <c:v>1978273</c:v>
                </c:pt>
                <c:pt idx="3">
                  <c:v>1964403</c:v>
                </c:pt>
                <c:pt idx="4">
                  <c:v>1964528</c:v>
                </c:pt>
              </c:numCache>
            </c:numRef>
          </c:val>
          <c:smooth val="0"/>
          <c:extLst>
            <c:ext xmlns:c16="http://schemas.microsoft.com/office/drawing/2014/chart" uri="{C3380CC4-5D6E-409C-BE32-E72D297353CC}">
              <c16:uniqueId val="{00000000-D1D3-4CF8-B601-D2884DE797AE}"/>
            </c:ext>
          </c:extLst>
        </c:ser>
        <c:dLbls>
          <c:dLblPos val="t"/>
          <c:showLegendKey val="0"/>
          <c:showVal val="1"/>
          <c:showCatName val="0"/>
          <c:showSerName val="0"/>
          <c:showPercent val="0"/>
          <c:showBubbleSize val="0"/>
        </c:dLbls>
        <c:smooth val="0"/>
        <c:axId val="1034382175"/>
        <c:axId val="1034382591"/>
      </c:lineChart>
      <c:catAx>
        <c:axId val="103438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382591"/>
        <c:crosses val="autoZero"/>
        <c:auto val="1"/>
        <c:lblAlgn val="ctr"/>
        <c:lblOffset val="100"/>
        <c:noMultiLvlLbl val="0"/>
      </c:catAx>
      <c:valAx>
        <c:axId val="1034382591"/>
        <c:scaling>
          <c:orientation val="minMax"/>
          <c:min val="1850000"/>
        </c:scaling>
        <c:delete val="1"/>
        <c:axPos val="l"/>
        <c:numFmt formatCode="#,##0" sourceLinked="1"/>
        <c:majorTickMark val="none"/>
        <c:minorTickMark val="none"/>
        <c:tickLblPos val="nextTo"/>
        <c:crossAx val="10343821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2022 Sessions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Analysis'!$N$163</c:f>
              <c:strCache>
                <c:ptCount val="1"/>
                <c:pt idx="0">
                  <c:v>Sessions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Analysis'!$M$164:$M$175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Analysis'!$N$164:$N$175</c:f>
              <c:numCache>
                <c:formatCode>#,##0</c:formatCode>
                <c:ptCount val="12"/>
                <c:pt idx="0">
                  <c:v>194455</c:v>
                </c:pt>
                <c:pt idx="1">
                  <c:v>141345</c:v>
                </c:pt>
                <c:pt idx="2">
                  <c:v>171111</c:v>
                </c:pt>
                <c:pt idx="3">
                  <c:v>161562</c:v>
                </c:pt>
                <c:pt idx="4">
                  <c:v>157101</c:v>
                </c:pt>
                <c:pt idx="5">
                  <c:v>152062</c:v>
                </c:pt>
                <c:pt idx="6">
                  <c:v>144992</c:v>
                </c:pt>
                <c:pt idx="7">
                  <c:v>174032</c:v>
                </c:pt>
                <c:pt idx="8">
                  <c:v>151515</c:v>
                </c:pt>
                <c:pt idx="9">
                  <c:v>180216</c:v>
                </c:pt>
                <c:pt idx="10">
                  <c:v>162944</c:v>
                </c:pt>
                <c:pt idx="11">
                  <c:v>173068</c:v>
                </c:pt>
              </c:numCache>
            </c:numRef>
          </c:val>
          <c:smooth val="0"/>
          <c:extLst>
            <c:ext xmlns:c16="http://schemas.microsoft.com/office/drawing/2014/chart" uri="{C3380CC4-5D6E-409C-BE32-E72D297353CC}">
              <c16:uniqueId val="{00000000-70BF-464C-9F05-6FA258D574C0}"/>
            </c:ext>
          </c:extLst>
        </c:ser>
        <c:dLbls>
          <c:dLblPos val="t"/>
          <c:showLegendKey val="0"/>
          <c:showVal val="1"/>
          <c:showCatName val="0"/>
          <c:showSerName val="0"/>
          <c:showPercent val="0"/>
          <c:showBubbleSize val="0"/>
        </c:dLbls>
        <c:smooth val="0"/>
        <c:axId val="2121486911"/>
        <c:axId val="2121487327"/>
      </c:lineChart>
      <c:catAx>
        <c:axId val="212148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487327"/>
        <c:crosses val="autoZero"/>
        <c:auto val="1"/>
        <c:lblAlgn val="ctr"/>
        <c:lblOffset val="100"/>
        <c:noMultiLvlLbl val="0"/>
      </c:catAx>
      <c:valAx>
        <c:axId val="2121487327"/>
        <c:scaling>
          <c:orientation val="minMax"/>
          <c:min val="120000"/>
        </c:scaling>
        <c:delete val="1"/>
        <c:axPos val="l"/>
        <c:numFmt formatCode="#,##0" sourceLinked="1"/>
        <c:majorTickMark val="none"/>
        <c:minorTickMark val="none"/>
        <c:tickLblPos val="nextTo"/>
        <c:crossAx val="21214869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Sessions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Analysis'!$R$163</c:f>
              <c:strCache>
                <c:ptCount val="1"/>
                <c:pt idx="0">
                  <c:v>Sessions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Analysis'!$Q$164:$Q$175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Analysis'!$R$164:$R$175</c:f>
              <c:numCache>
                <c:formatCode>#,##0</c:formatCode>
                <c:ptCount val="12"/>
                <c:pt idx="0">
                  <c:v>167299</c:v>
                </c:pt>
                <c:pt idx="1">
                  <c:v>119489</c:v>
                </c:pt>
                <c:pt idx="2">
                  <c:v>165743</c:v>
                </c:pt>
                <c:pt idx="3">
                  <c:v>156648</c:v>
                </c:pt>
                <c:pt idx="4">
                  <c:v>163793</c:v>
                </c:pt>
                <c:pt idx="5">
                  <c:v>176242</c:v>
                </c:pt>
                <c:pt idx="6">
                  <c:v>169718</c:v>
                </c:pt>
                <c:pt idx="7">
                  <c:v>170699</c:v>
                </c:pt>
                <c:pt idx="8">
                  <c:v>159482</c:v>
                </c:pt>
                <c:pt idx="9">
                  <c:v>168155</c:v>
                </c:pt>
                <c:pt idx="10">
                  <c:v>180984</c:v>
                </c:pt>
                <c:pt idx="11">
                  <c:v>166276</c:v>
                </c:pt>
              </c:numCache>
            </c:numRef>
          </c:val>
          <c:smooth val="0"/>
          <c:extLst>
            <c:ext xmlns:c16="http://schemas.microsoft.com/office/drawing/2014/chart" uri="{C3380CC4-5D6E-409C-BE32-E72D297353CC}">
              <c16:uniqueId val="{00000000-10FF-437F-BF6C-38680281FA29}"/>
            </c:ext>
          </c:extLst>
        </c:ser>
        <c:dLbls>
          <c:dLblPos val="t"/>
          <c:showLegendKey val="0"/>
          <c:showVal val="1"/>
          <c:showCatName val="0"/>
          <c:showSerName val="0"/>
          <c:showPercent val="0"/>
          <c:showBubbleSize val="0"/>
        </c:dLbls>
        <c:smooth val="0"/>
        <c:axId val="69805904"/>
        <c:axId val="69794256"/>
      </c:lineChart>
      <c:catAx>
        <c:axId val="6980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94256"/>
        <c:crosses val="autoZero"/>
        <c:auto val="1"/>
        <c:lblAlgn val="ctr"/>
        <c:lblOffset val="100"/>
        <c:noMultiLvlLbl val="0"/>
      </c:catAx>
      <c:valAx>
        <c:axId val="69794256"/>
        <c:scaling>
          <c:orientation val="minMax"/>
          <c:min val="110000"/>
        </c:scaling>
        <c:delete val="1"/>
        <c:axPos val="l"/>
        <c:numFmt formatCode="#,##0" sourceLinked="1"/>
        <c:majorTickMark val="none"/>
        <c:minorTickMark val="none"/>
        <c:tickLblPos val="nextTo"/>
        <c:crossAx val="69805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Sessions Seasonality Index (S.I.) by Month</a:t>
            </a:r>
            <a:endParaRPr lang="en-US" sz="1400"/>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'MoM Analysis'!$B$177</c:f>
              <c:strCache>
                <c:ptCount val="1"/>
                <c:pt idx="0">
                  <c:v>S.I.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Analysis'!$A$178:$A$189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Analysis'!$B$178:$B$189</c:f>
              <c:numCache>
                <c:formatCode>0.00</c:formatCode>
                <c:ptCount val="12"/>
                <c:pt idx="0">
                  <c:v>1.0433269808635863</c:v>
                </c:pt>
                <c:pt idx="1">
                  <c:v>0.87640026218516509</c:v>
                </c:pt>
                <c:pt idx="2">
                  <c:v>1.0300664073279597</c:v>
                </c:pt>
                <c:pt idx="3">
                  <c:v>0.96355056237663161</c:v>
                </c:pt>
                <c:pt idx="4">
                  <c:v>0.97700464097761841</c:v>
                </c:pt>
                <c:pt idx="5">
                  <c:v>1.0160731919725419</c:v>
                </c:pt>
                <c:pt idx="6">
                  <c:v>0.99425214906745885</c:v>
                </c:pt>
                <c:pt idx="7">
                  <c:v>1.0852701165401497</c:v>
                </c:pt>
                <c:pt idx="8">
                  <c:v>0.95876648431417322</c:v>
                </c:pt>
                <c:pt idx="9">
                  <c:v>1.0701183048185499</c:v>
                </c:pt>
                <c:pt idx="10">
                  <c:v>0.98553468502233277</c:v>
                </c:pt>
                <c:pt idx="11">
                  <c:v>0.99963621453383289</c:v>
                </c:pt>
              </c:numCache>
            </c:numRef>
          </c:val>
          <c:extLst>
            <c:ext xmlns:c16="http://schemas.microsoft.com/office/drawing/2014/chart" uri="{C3380CC4-5D6E-409C-BE32-E72D297353CC}">
              <c16:uniqueId val="{00000000-4722-48C7-9982-38D5CBE6DD5D}"/>
            </c:ext>
          </c:extLst>
        </c:ser>
        <c:dLbls>
          <c:dLblPos val="outEnd"/>
          <c:showLegendKey val="0"/>
          <c:showVal val="1"/>
          <c:showCatName val="0"/>
          <c:showSerName val="0"/>
          <c:showPercent val="0"/>
          <c:showBubbleSize val="0"/>
        </c:dLbls>
        <c:gapWidth val="219"/>
        <c:overlap val="-27"/>
        <c:axId val="2122441311"/>
        <c:axId val="2122441727"/>
      </c:barChart>
      <c:catAx>
        <c:axId val="212244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441727"/>
        <c:crosses val="autoZero"/>
        <c:auto val="1"/>
        <c:lblAlgn val="ctr"/>
        <c:lblOffset val="100"/>
        <c:noMultiLvlLbl val="0"/>
      </c:catAx>
      <c:valAx>
        <c:axId val="2122441727"/>
        <c:scaling>
          <c:orientation val="minMax"/>
        </c:scaling>
        <c:delete val="1"/>
        <c:axPos val="l"/>
        <c:numFmt formatCode="0.00" sourceLinked="1"/>
        <c:majorTickMark val="none"/>
        <c:minorTickMark val="none"/>
        <c:tickLblPos val="nextTo"/>
        <c:crossAx val="21224413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2019 Bounces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Analysis'!$B$237</c:f>
              <c:strCache>
                <c:ptCount val="1"/>
                <c:pt idx="0">
                  <c:v>Bounces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Analysis'!$A$238:$A$249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Analysis'!$B$238:$B$249</c:f>
              <c:numCache>
                <c:formatCode>#,##0</c:formatCode>
                <c:ptCount val="12"/>
                <c:pt idx="0">
                  <c:v>45630</c:v>
                </c:pt>
                <c:pt idx="1">
                  <c:v>40230</c:v>
                </c:pt>
                <c:pt idx="2">
                  <c:v>60136</c:v>
                </c:pt>
                <c:pt idx="3">
                  <c:v>49266</c:v>
                </c:pt>
                <c:pt idx="4">
                  <c:v>51990</c:v>
                </c:pt>
                <c:pt idx="5">
                  <c:v>49397</c:v>
                </c:pt>
                <c:pt idx="6">
                  <c:v>51196</c:v>
                </c:pt>
                <c:pt idx="7">
                  <c:v>64302</c:v>
                </c:pt>
                <c:pt idx="8">
                  <c:v>53700</c:v>
                </c:pt>
                <c:pt idx="9">
                  <c:v>57023</c:v>
                </c:pt>
                <c:pt idx="10">
                  <c:v>52235</c:v>
                </c:pt>
                <c:pt idx="11">
                  <c:v>59468</c:v>
                </c:pt>
              </c:numCache>
            </c:numRef>
          </c:val>
          <c:smooth val="0"/>
          <c:extLst>
            <c:ext xmlns:c16="http://schemas.microsoft.com/office/drawing/2014/chart" uri="{C3380CC4-5D6E-409C-BE32-E72D297353CC}">
              <c16:uniqueId val="{00000000-C9D4-4749-929E-482F6E794BE9}"/>
            </c:ext>
          </c:extLst>
        </c:ser>
        <c:dLbls>
          <c:dLblPos val="t"/>
          <c:showLegendKey val="0"/>
          <c:showVal val="1"/>
          <c:showCatName val="0"/>
          <c:showSerName val="0"/>
          <c:showPercent val="0"/>
          <c:showBubbleSize val="0"/>
        </c:dLbls>
        <c:smooth val="0"/>
        <c:axId val="2123805327"/>
        <c:axId val="2035481263"/>
      </c:lineChart>
      <c:catAx>
        <c:axId val="212380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481263"/>
        <c:crosses val="autoZero"/>
        <c:auto val="1"/>
        <c:lblAlgn val="ctr"/>
        <c:lblOffset val="100"/>
        <c:noMultiLvlLbl val="0"/>
      </c:catAx>
      <c:valAx>
        <c:axId val="2035481263"/>
        <c:scaling>
          <c:orientation val="minMax"/>
          <c:min val="35000"/>
        </c:scaling>
        <c:delete val="1"/>
        <c:axPos val="l"/>
        <c:numFmt formatCode="#,##0" sourceLinked="1"/>
        <c:majorTickMark val="none"/>
        <c:minorTickMark val="none"/>
        <c:tickLblPos val="nextTo"/>
        <c:crossAx val="21238053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2020 Bounces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Analysis'!$F$237</c:f>
              <c:strCache>
                <c:ptCount val="1"/>
                <c:pt idx="0">
                  <c:v>Bounces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Analysis'!$E$238:$E$249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Analysis'!$F$238:$F$249</c:f>
              <c:numCache>
                <c:formatCode>#,##0</c:formatCode>
                <c:ptCount val="12"/>
                <c:pt idx="0">
                  <c:v>62024</c:v>
                </c:pt>
                <c:pt idx="1">
                  <c:v>56928</c:v>
                </c:pt>
                <c:pt idx="2">
                  <c:v>67428</c:v>
                </c:pt>
                <c:pt idx="3">
                  <c:v>56325</c:v>
                </c:pt>
                <c:pt idx="4">
                  <c:v>56107</c:v>
                </c:pt>
                <c:pt idx="5">
                  <c:v>58049</c:v>
                </c:pt>
                <c:pt idx="6">
                  <c:v>65735</c:v>
                </c:pt>
                <c:pt idx="7">
                  <c:v>64709</c:v>
                </c:pt>
                <c:pt idx="8">
                  <c:v>62269</c:v>
                </c:pt>
                <c:pt idx="9">
                  <c:v>67896</c:v>
                </c:pt>
                <c:pt idx="10">
                  <c:v>55642</c:v>
                </c:pt>
                <c:pt idx="11">
                  <c:v>49903</c:v>
                </c:pt>
              </c:numCache>
            </c:numRef>
          </c:val>
          <c:smooth val="0"/>
          <c:extLst>
            <c:ext xmlns:c16="http://schemas.microsoft.com/office/drawing/2014/chart" uri="{C3380CC4-5D6E-409C-BE32-E72D297353CC}">
              <c16:uniqueId val="{00000000-9F75-4E9A-85C0-7A7E172933AF}"/>
            </c:ext>
          </c:extLst>
        </c:ser>
        <c:dLbls>
          <c:dLblPos val="t"/>
          <c:showLegendKey val="0"/>
          <c:showVal val="1"/>
          <c:showCatName val="0"/>
          <c:showSerName val="0"/>
          <c:showPercent val="0"/>
          <c:showBubbleSize val="0"/>
        </c:dLbls>
        <c:smooth val="0"/>
        <c:axId val="124226928"/>
        <c:axId val="124225264"/>
      </c:lineChart>
      <c:catAx>
        <c:axId val="12422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25264"/>
        <c:crosses val="autoZero"/>
        <c:auto val="1"/>
        <c:lblAlgn val="ctr"/>
        <c:lblOffset val="100"/>
        <c:noMultiLvlLbl val="0"/>
      </c:catAx>
      <c:valAx>
        <c:axId val="124225264"/>
        <c:scaling>
          <c:orientation val="minMax"/>
          <c:min val="45000"/>
        </c:scaling>
        <c:delete val="1"/>
        <c:axPos val="l"/>
        <c:numFmt formatCode="#,##0" sourceLinked="1"/>
        <c:majorTickMark val="none"/>
        <c:minorTickMark val="none"/>
        <c:tickLblPos val="nextTo"/>
        <c:crossAx val="124226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 Bounces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Analysis'!$J$237</c:f>
              <c:strCache>
                <c:ptCount val="1"/>
                <c:pt idx="0">
                  <c:v>Bounces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Analysis'!$I$238:$I$249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Analysis'!$J$238:$J$249</c:f>
              <c:numCache>
                <c:formatCode>#,##0</c:formatCode>
                <c:ptCount val="12"/>
                <c:pt idx="0">
                  <c:v>60346</c:v>
                </c:pt>
                <c:pt idx="1">
                  <c:v>54319</c:v>
                </c:pt>
                <c:pt idx="2">
                  <c:v>42767</c:v>
                </c:pt>
                <c:pt idx="3">
                  <c:v>58106</c:v>
                </c:pt>
                <c:pt idx="4">
                  <c:v>57552</c:v>
                </c:pt>
                <c:pt idx="5">
                  <c:v>63758</c:v>
                </c:pt>
                <c:pt idx="6">
                  <c:v>59121</c:v>
                </c:pt>
                <c:pt idx="7">
                  <c:v>58328</c:v>
                </c:pt>
                <c:pt idx="8">
                  <c:v>47947</c:v>
                </c:pt>
                <c:pt idx="9">
                  <c:v>59758</c:v>
                </c:pt>
                <c:pt idx="10">
                  <c:v>53653</c:v>
                </c:pt>
                <c:pt idx="11">
                  <c:v>51449</c:v>
                </c:pt>
              </c:numCache>
            </c:numRef>
          </c:val>
          <c:smooth val="0"/>
          <c:extLst>
            <c:ext xmlns:c16="http://schemas.microsoft.com/office/drawing/2014/chart" uri="{C3380CC4-5D6E-409C-BE32-E72D297353CC}">
              <c16:uniqueId val="{00000000-3768-4EF7-A51F-FCEE18456594}"/>
            </c:ext>
          </c:extLst>
        </c:ser>
        <c:dLbls>
          <c:dLblPos val="t"/>
          <c:showLegendKey val="0"/>
          <c:showVal val="1"/>
          <c:showCatName val="0"/>
          <c:showSerName val="0"/>
          <c:showPercent val="0"/>
          <c:showBubbleSize val="0"/>
        </c:dLbls>
        <c:smooth val="0"/>
        <c:axId val="2120201135"/>
        <c:axId val="2121488159"/>
      </c:lineChart>
      <c:catAx>
        <c:axId val="2120201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488159"/>
        <c:crosses val="autoZero"/>
        <c:auto val="1"/>
        <c:lblAlgn val="ctr"/>
        <c:lblOffset val="100"/>
        <c:noMultiLvlLbl val="0"/>
      </c:catAx>
      <c:valAx>
        <c:axId val="2121488159"/>
        <c:scaling>
          <c:orientation val="minMax"/>
          <c:min val="35000"/>
        </c:scaling>
        <c:delete val="1"/>
        <c:axPos val="l"/>
        <c:numFmt formatCode="#,##0" sourceLinked="1"/>
        <c:majorTickMark val="none"/>
        <c:minorTickMark val="none"/>
        <c:tickLblPos val="nextTo"/>
        <c:crossAx val="21202011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2022 Bounces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Analysis'!$N$237</c:f>
              <c:strCache>
                <c:ptCount val="1"/>
                <c:pt idx="0">
                  <c:v>Bounces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Analysis'!$M$238:$M$249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Analysis'!$N$238:$N$249</c:f>
              <c:numCache>
                <c:formatCode>#,##0</c:formatCode>
                <c:ptCount val="12"/>
                <c:pt idx="0">
                  <c:v>67890</c:v>
                </c:pt>
                <c:pt idx="1">
                  <c:v>50636</c:v>
                </c:pt>
                <c:pt idx="2">
                  <c:v>54664</c:v>
                </c:pt>
                <c:pt idx="3">
                  <c:v>53418</c:v>
                </c:pt>
                <c:pt idx="4">
                  <c:v>56584</c:v>
                </c:pt>
                <c:pt idx="5">
                  <c:v>52925</c:v>
                </c:pt>
                <c:pt idx="6">
                  <c:v>51239</c:v>
                </c:pt>
                <c:pt idx="7">
                  <c:v>56353</c:v>
                </c:pt>
                <c:pt idx="8">
                  <c:v>49520</c:v>
                </c:pt>
                <c:pt idx="9">
                  <c:v>56779</c:v>
                </c:pt>
                <c:pt idx="10">
                  <c:v>57506</c:v>
                </c:pt>
                <c:pt idx="11">
                  <c:v>55568</c:v>
                </c:pt>
              </c:numCache>
            </c:numRef>
          </c:val>
          <c:smooth val="0"/>
          <c:extLst>
            <c:ext xmlns:c16="http://schemas.microsoft.com/office/drawing/2014/chart" uri="{C3380CC4-5D6E-409C-BE32-E72D297353CC}">
              <c16:uniqueId val="{00000000-51FC-495C-B6BE-9B200E6D01F8}"/>
            </c:ext>
          </c:extLst>
        </c:ser>
        <c:dLbls>
          <c:dLblPos val="t"/>
          <c:showLegendKey val="0"/>
          <c:showVal val="1"/>
          <c:showCatName val="0"/>
          <c:showSerName val="0"/>
          <c:showPercent val="0"/>
          <c:showBubbleSize val="0"/>
        </c:dLbls>
        <c:smooth val="0"/>
        <c:axId val="129011664"/>
        <c:axId val="129013744"/>
      </c:lineChart>
      <c:catAx>
        <c:axId val="12901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13744"/>
        <c:crosses val="autoZero"/>
        <c:auto val="1"/>
        <c:lblAlgn val="ctr"/>
        <c:lblOffset val="100"/>
        <c:noMultiLvlLbl val="0"/>
      </c:catAx>
      <c:valAx>
        <c:axId val="129013744"/>
        <c:scaling>
          <c:orientation val="minMax"/>
          <c:min val="45000"/>
        </c:scaling>
        <c:delete val="1"/>
        <c:axPos val="l"/>
        <c:numFmt formatCode="#,##0" sourceLinked="1"/>
        <c:majorTickMark val="none"/>
        <c:minorTickMark val="none"/>
        <c:tickLblPos val="nextTo"/>
        <c:crossAx val="129011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Bounces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Analysis'!$R$237</c:f>
              <c:strCache>
                <c:ptCount val="1"/>
                <c:pt idx="0">
                  <c:v>Bounces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Analysis'!$Q$238:$Q$249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Analysis'!$R$238:$R$249</c:f>
              <c:numCache>
                <c:formatCode>#,##0</c:formatCode>
                <c:ptCount val="12"/>
                <c:pt idx="0">
                  <c:v>57025</c:v>
                </c:pt>
                <c:pt idx="1">
                  <c:v>42779</c:v>
                </c:pt>
                <c:pt idx="2">
                  <c:v>56937</c:v>
                </c:pt>
                <c:pt idx="3">
                  <c:v>51651</c:v>
                </c:pt>
                <c:pt idx="4">
                  <c:v>59674</c:v>
                </c:pt>
                <c:pt idx="5">
                  <c:v>65015</c:v>
                </c:pt>
                <c:pt idx="6">
                  <c:v>54985</c:v>
                </c:pt>
                <c:pt idx="7">
                  <c:v>58200</c:v>
                </c:pt>
                <c:pt idx="8">
                  <c:v>52428</c:v>
                </c:pt>
                <c:pt idx="9">
                  <c:v>61942</c:v>
                </c:pt>
                <c:pt idx="10">
                  <c:v>55881</c:v>
                </c:pt>
                <c:pt idx="11">
                  <c:v>55359</c:v>
                </c:pt>
              </c:numCache>
            </c:numRef>
          </c:val>
          <c:smooth val="0"/>
          <c:extLst>
            <c:ext xmlns:c16="http://schemas.microsoft.com/office/drawing/2014/chart" uri="{C3380CC4-5D6E-409C-BE32-E72D297353CC}">
              <c16:uniqueId val="{00000000-8F5E-496B-9852-8149B01339C6}"/>
            </c:ext>
          </c:extLst>
        </c:ser>
        <c:dLbls>
          <c:dLblPos val="t"/>
          <c:showLegendKey val="0"/>
          <c:showVal val="1"/>
          <c:showCatName val="0"/>
          <c:showSerName val="0"/>
          <c:showPercent val="0"/>
          <c:showBubbleSize val="0"/>
        </c:dLbls>
        <c:smooth val="0"/>
        <c:axId val="2123806991"/>
        <c:axId val="2123806575"/>
      </c:lineChart>
      <c:catAx>
        <c:axId val="212380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806575"/>
        <c:crosses val="autoZero"/>
        <c:auto val="1"/>
        <c:lblAlgn val="ctr"/>
        <c:lblOffset val="100"/>
        <c:noMultiLvlLbl val="0"/>
      </c:catAx>
      <c:valAx>
        <c:axId val="2123806575"/>
        <c:scaling>
          <c:orientation val="minMax"/>
          <c:min val="40000"/>
        </c:scaling>
        <c:delete val="1"/>
        <c:axPos val="l"/>
        <c:numFmt formatCode="#,##0" sourceLinked="1"/>
        <c:majorTickMark val="none"/>
        <c:minorTickMark val="none"/>
        <c:tickLblPos val="nextTo"/>
        <c:crossAx val="21238069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Bounces Seasonality Index (S.I.) by Month</a:t>
            </a:r>
            <a:endParaRPr lang="en-US" sz="1400"/>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'MoM Analysis'!$B$251</c:f>
              <c:strCache>
                <c:ptCount val="1"/>
                <c:pt idx="0">
                  <c:v>S.I.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Analysis'!$A$252:$A$263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Analysis'!$B$252:$B$263</c:f>
              <c:numCache>
                <c:formatCode>0.00</c:formatCode>
                <c:ptCount val="12"/>
                <c:pt idx="0">
                  <c:v>1.0462339827065319</c:v>
                </c:pt>
                <c:pt idx="1">
                  <c:v>0.87470540086020876</c:v>
                </c:pt>
                <c:pt idx="2">
                  <c:v>1.0070048963433691</c:v>
                </c:pt>
                <c:pt idx="3">
                  <c:v>0.95997856919619606</c:v>
                </c:pt>
                <c:pt idx="4">
                  <c:v>1.0069156013275193</c:v>
                </c:pt>
                <c:pt idx="5">
                  <c:v>1.0327647225157384</c:v>
                </c:pt>
                <c:pt idx="6">
                  <c:v>1.0082335957614632</c:v>
                </c:pt>
                <c:pt idx="7">
                  <c:v>1.0782980369979016</c:v>
                </c:pt>
                <c:pt idx="8">
                  <c:v>0.94961320375634373</c:v>
                </c:pt>
                <c:pt idx="9">
                  <c:v>1.0836771687526974</c:v>
                </c:pt>
                <c:pt idx="10">
                  <c:v>0.98194871489589697</c:v>
                </c:pt>
                <c:pt idx="11">
                  <c:v>0.97062610688613404</c:v>
                </c:pt>
              </c:numCache>
            </c:numRef>
          </c:val>
          <c:extLst>
            <c:ext xmlns:c16="http://schemas.microsoft.com/office/drawing/2014/chart" uri="{C3380CC4-5D6E-409C-BE32-E72D297353CC}">
              <c16:uniqueId val="{00000000-4A1A-4D5B-A520-C77AC787046E}"/>
            </c:ext>
          </c:extLst>
        </c:ser>
        <c:dLbls>
          <c:dLblPos val="outEnd"/>
          <c:showLegendKey val="0"/>
          <c:showVal val="1"/>
          <c:showCatName val="0"/>
          <c:showSerName val="0"/>
          <c:showPercent val="0"/>
          <c:showBubbleSize val="0"/>
        </c:dLbls>
        <c:gapWidth val="219"/>
        <c:overlap val="-27"/>
        <c:axId val="2122856751"/>
        <c:axId val="2122857999"/>
      </c:barChart>
      <c:catAx>
        <c:axId val="212285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857999"/>
        <c:crosses val="autoZero"/>
        <c:auto val="1"/>
        <c:lblAlgn val="ctr"/>
        <c:lblOffset val="100"/>
        <c:noMultiLvlLbl val="0"/>
      </c:catAx>
      <c:valAx>
        <c:axId val="2122857999"/>
        <c:scaling>
          <c:orientation val="minMax"/>
        </c:scaling>
        <c:delete val="1"/>
        <c:axPos val="l"/>
        <c:numFmt formatCode="0.00" sourceLinked="1"/>
        <c:majorTickMark val="none"/>
        <c:minorTickMark val="none"/>
        <c:tickLblPos val="nextTo"/>
        <c:crossAx val="21228567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2019 Bounce_Rate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Analysis'!$B$312</c:f>
              <c:strCache>
                <c:ptCount val="1"/>
                <c:pt idx="0">
                  <c:v>Bounce_Rate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Analysis'!$A$313:$A$324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Analysis'!$B$313:$B$324</c:f>
              <c:numCache>
                <c:formatCode>0.00%;\-0.00%;0.00%</c:formatCode>
                <c:ptCount val="12"/>
                <c:pt idx="0">
                  <c:v>0.30868206356293382</c:v>
                </c:pt>
                <c:pt idx="1">
                  <c:v>0.31091566712006924</c:v>
                </c:pt>
                <c:pt idx="2">
                  <c:v>0.3439861343888892</c:v>
                </c:pt>
                <c:pt idx="3">
                  <c:v>0.32382655106910219</c:v>
                </c:pt>
                <c:pt idx="4">
                  <c:v>0.34392426918573499</c:v>
                </c:pt>
                <c:pt idx="5">
                  <c:v>0.3296605758065162</c:v>
                </c:pt>
                <c:pt idx="6">
                  <c:v>0.34525872824261716</c:v>
                </c:pt>
                <c:pt idx="7">
                  <c:v>0.33703200918291937</c:v>
                </c:pt>
                <c:pt idx="8">
                  <c:v>0.3526375581983307</c:v>
                </c:pt>
                <c:pt idx="9">
                  <c:v>0.34910402164796345</c:v>
                </c:pt>
                <c:pt idx="10">
                  <c:v>0.32927790210231034</c:v>
                </c:pt>
                <c:pt idx="11">
                  <c:v>0.34484798227861313</c:v>
                </c:pt>
              </c:numCache>
            </c:numRef>
          </c:val>
          <c:smooth val="0"/>
          <c:extLst>
            <c:ext xmlns:c16="http://schemas.microsoft.com/office/drawing/2014/chart" uri="{C3380CC4-5D6E-409C-BE32-E72D297353CC}">
              <c16:uniqueId val="{00000000-BC21-44B1-B4A4-A29F26D025E2}"/>
            </c:ext>
          </c:extLst>
        </c:ser>
        <c:dLbls>
          <c:dLblPos val="t"/>
          <c:showLegendKey val="0"/>
          <c:showVal val="1"/>
          <c:showCatName val="0"/>
          <c:showSerName val="0"/>
          <c:showPercent val="0"/>
          <c:showBubbleSize val="0"/>
        </c:dLbls>
        <c:smooth val="0"/>
        <c:axId val="258078095"/>
        <c:axId val="258079343"/>
      </c:lineChart>
      <c:catAx>
        <c:axId val="25807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079343"/>
        <c:crosses val="autoZero"/>
        <c:auto val="1"/>
        <c:lblAlgn val="ctr"/>
        <c:lblOffset val="100"/>
        <c:noMultiLvlLbl val="0"/>
      </c:catAx>
      <c:valAx>
        <c:axId val="258079343"/>
        <c:scaling>
          <c:orientation val="minMax"/>
        </c:scaling>
        <c:delete val="1"/>
        <c:axPos val="l"/>
        <c:numFmt formatCode="0.00%;\-0.00%;0.00%" sourceLinked="1"/>
        <c:majorTickMark val="none"/>
        <c:minorTickMark val="none"/>
        <c:tickLblPos val="nextTo"/>
        <c:crossAx val="2580780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Bounces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'YoY Analysis'!$C$85</c:f>
              <c:strCache>
                <c:ptCount val="1"/>
                <c:pt idx="0">
                  <c:v>Total Bounces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'YoY Analysis'!$B$86:$B$90</c:f>
              <c:numCache>
                <c:formatCode>General</c:formatCode>
                <c:ptCount val="5"/>
                <c:pt idx="0">
                  <c:v>2019</c:v>
                </c:pt>
                <c:pt idx="1">
                  <c:v>2020</c:v>
                </c:pt>
                <c:pt idx="2">
                  <c:v>2021</c:v>
                </c:pt>
                <c:pt idx="3">
                  <c:v>2022</c:v>
                </c:pt>
                <c:pt idx="4">
                  <c:v>2023</c:v>
                </c:pt>
              </c:numCache>
            </c:numRef>
          </c:cat>
          <c:val>
            <c:numRef>
              <c:f>'YoY Analysis'!$C$86:$C$90</c:f>
              <c:numCache>
                <c:formatCode>#,##0</c:formatCode>
                <c:ptCount val="5"/>
                <c:pt idx="0">
                  <c:v>634573</c:v>
                </c:pt>
                <c:pt idx="1">
                  <c:v>723015</c:v>
                </c:pt>
                <c:pt idx="2">
                  <c:v>667104</c:v>
                </c:pt>
                <c:pt idx="3">
                  <c:v>663082</c:v>
                </c:pt>
                <c:pt idx="4">
                  <c:v>671876</c:v>
                </c:pt>
              </c:numCache>
            </c:numRef>
          </c:val>
          <c:smooth val="0"/>
          <c:extLst>
            <c:ext xmlns:c16="http://schemas.microsoft.com/office/drawing/2014/chart" uri="{C3380CC4-5D6E-409C-BE32-E72D297353CC}">
              <c16:uniqueId val="{00000000-161B-4A94-B627-14637733D00B}"/>
            </c:ext>
          </c:extLst>
        </c:ser>
        <c:dLbls>
          <c:dLblPos val="t"/>
          <c:showLegendKey val="0"/>
          <c:showVal val="1"/>
          <c:showCatName val="0"/>
          <c:showSerName val="0"/>
          <c:showPercent val="0"/>
          <c:showBubbleSize val="0"/>
        </c:dLbls>
        <c:smooth val="0"/>
        <c:axId val="1034407151"/>
        <c:axId val="1034402991"/>
      </c:lineChart>
      <c:catAx>
        <c:axId val="103440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402991"/>
        <c:crosses val="autoZero"/>
        <c:auto val="1"/>
        <c:lblAlgn val="ctr"/>
        <c:lblOffset val="100"/>
        <c:noMultiLvlLbl val="0"/>
      </c:catAx>
      <c:valAx>
        <c:axId val="1034402991"/>
        <c:scaling>
          <c:orientation val="minMax"/>
          <c:min val="620000"/>
        </c:scaling>
        <c:delete val="1"/>
        <c:axPos val="l"/>
        <c:numFmt formatCode="#,##0" sourceLinked="1"/>
        <c:majorTickMark val="none"/>
        <c:minorTickMark val="none"/>
        <c:tickLblPos val="nextTo"/>
        <c:crossAx val="10344071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2020 Bounce_Rate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Analysis'!$F$312</c:f>
              <c:strCache>
                <c:ptCount val="1"/>
                <c:pt idx="0">
                  <c:v>Bounce_Rate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Analysis'!$E$313:$E$324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Analysis'!$F$313:$F$324</c:f>
              <c:numCache>
                <c:formatCode>0.00%;\-0.00%;0.00%</c:formatCode>
                <c:ptCount val="12"/>
                <c:pt idx="0">
                  <c:v>0.35322592586264828</c:v>
                </c:pt>
                <c:pt idx="1">
                  <c:v>0.33490407864315841</c:v>
                </c:pt>
                <c:pt idx="2">
                  <c:v>0.33730865432716356</c:v>
                </c:pt>
                <c:pt idx="3">
                  <c:v>0.33593773297945306</c:v>
                </c:pt>
                <c:pt idx="4">
                  <c:v>0.34104074350978925</c:v>
                </c:pt>
                <c:pt idx="5">
                  <c:v>0.35230962510696923</c:v>
                </c:pt>
                <c:pt idx="6">
                  <c:v>0.37395538817746882</c:v>
                </c:pt>
                <c:pt idx="7">
                  <c:v>0.35271064307595035</c:v>
                </c:pt>
                <c:pt idx="8">
                  <c:v>0.35718833712879522</c:v>
                </c:pt>
                <c:pt idx="9">
                  <c:v>0.36908023483365948</c:v>
                </c:pt>
                <c:pt idx="10">
                  <c:v>0.3484703303585408</c:v>
                </c:pt>
                <c:pt idx="11">
                  <c:v>0.32983905614858389</c:v>
                </c:pt>
              </c:numCache>
            </c:numRef>
          </c:val>
          <c:smooth val="0"/>
          <c:extLst>
            <c:ext xmlns:c16="http://schemas.microsoft.com/office/drawing/2014/chart" uri="{C3380CC4-5D6E-409C-BE32-E72D297353CC}">
              <c16:uniqueId val="{00000000-A58D-4735-A812-7198A44EB4CE}"/>
            </c:ext>
          </c:extLst>
        </c:ser>
        <c:dLbls>
          <c:dLblPos val="t"/>
          <c:showLegendKey val="0"/>
          <c:showVal val="1"/>
          <c:showCatName val="0"/>
          <c:showSerName val="0"/>
          <c:showPercent val="0"/>
          <c:showBubbleSize val="0"/>
        </c:dLbls>
        <c:smooth val="0"/>
        <c:axId val="2134101104"/>
        <c:axId val="2134104016"/>
      </c:lineChart>
      <c:catAx>
        <c:axId val="213410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104016"/>
        <c:crosses val="autoZero"/>
        <c:auto val="1"/>
        <c:lblAlgn val="ctr"/>
        <c:lblOffset val="100"/>
        <c:noMultiLvlLbl val="0"/>
      </c:catAx>
      <c:valAx>
        <c:axId val="2134104016"/>
        <c:scaling>
          <c:orientation val="minMax"/>
        </c:scaling>
        <c:delete val="1"/>
        <c:axPos val="l"/>
        <c:numFmt formatCode="0.00%;\-0.00%;0.00%" sourceLinked="1"/>
        <c:majorTickMark val="none"/>
        <c:minorTickMark val="none"/>
        <c:tickLblPos val="nextTo"/>
        <c:crossAx val="2134101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 Bounce_Rate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Analysis'!$J$312</c:f>
              <c:strCache>
                <c:ptCount val="1"/>
                <c:pt idx="0">
                  <c:v>Bounce_Rate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Analysis'!$I$313:$I$324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Analysis'!$J$313:$J$324</c:f>
              <c:numCache>
                <c:formatCode>0.00%;\-0.00%;0.00%</c:formatCode>
                <c:ptCount val="12"/>
                <c:pt idx="0">
                  <c:v>0.33195445294020576</c:v>
                </c:pt>
                <c:pt idx="1">
                  <c:v>0.33840451048188641</c:v>
                </c:pt>
                <c:pt idx="2">
                  <c:v>0.32232706772584074</c:v>
                </c:pt>
                <c:pt idx="3">
                  <c:v>0.36743159585433255</c:v>
                </c:pt>
                <c:pt idx="4">
                  <c:v>0.34537347647881322</c:v>
                </c:pt>
                <c:pt idx="5">
                  <c:v>0.34021685769780796</c:v>
                </c:pt>
                <c:pt idx="6">
                  <c:v>0.33733502987007802</c:v>
                </c:pt>
                <c:pt idx="7">
                  <c:v>0.34370028166358291</c:v>
                </c:pt>
                <c:pt idx="8">
                  <c:v>0.31047321798590966</c:v>
                </c:pt>
                <c:pt idx="9">
                  <c:v>0.3533676305363373</c:v>
                </c:pt>
                <c:pt idx="10">
                  <c:v>0.35457819779929289</c:v>
                </c:pt>
                <c:pt idx="11">
                  <c:v>0.31735525974907164</c:v>
                </c:pt>
              </c:numCache>
            </c:numRef>
          </c:val>
          <c:smooth val="0"/>
          <c:extLst>
            <c:ext xmlns:c16="http://schemas.microsoft.com/office/drawing/2014/chart" uri="{C3380CC4-5D6E-409C-BE32-E72D297353CC}">
              <c16:uniqueId val="{00000000-DB38-42C5-9B10-BB6D6908D4AE}"/>
            </c:ext>
          </c:extLst>
        </c:ser>
        <c:dLbls>
          <c:dLblPos val="t"/>
          <c:showLegendKey val="0"/>
          <c:showVal val="1"/>
          <c:showCatName val="0"/>
          <c:showSerName val="0"/>
          <c:showPercent val="0"/>
          <c:showBubbleSize val="0"/>
        </c:dLbls>
        <c:smooth val="0"/>
        <c:axId val="2134100272"/>
        <c:axId val="2134098192"/>
      </c:lineChart>
      <c:catAx>
        <c:axId val="213410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098192"/>
        <c:crosses val="autoZero"/>
        <c:auto val="1"/>
        <c:lblAlgn val="ctr"/>
        <c:lblOffset val="100"/>
        <c:noMultiLvlLbl val="0"/>
      </c:catAx>
      <c:valAx>
        <c:axId val="2134098192"/>
        <c:scaling>
          <c:orientation val="minMax"/>
        </c:scaling>
        <c:delete val="1"/>
        <c:axPos val="l"/>
        <c:numFmt formatCode="0.00%;\-0.00%;0.00%" sourceLinked="1"/>
        <c:majorTickMark val="none"/>
        <c:minorTickMark val="none"/>
        <c:tickLblPos val="nextTo"/>
        <c:crossAx val="2134100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2022 Bounce_Rate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Analysis'!$N$312</c:f>
              <c:strCache>
                <c:ptCount val="1"/>
                <c:pt idx="0">
                  <c:v>Bounce_Rate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Analysis'!$M$313:$M$324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Analysis'!$N$313:$N$324</c:f>
              <c:numCache>
                <c:formatCode>0.00%;\-0.00%;0.00%</c:formatCode>
                <c:ptCount val="12"/>
                <c:pt idx="0">
                  <c:v>0.35974882759717036</c:v>
                </c:pt>
                <c:pt idx="1">
                  <c:v>0.35295757761637225</c:v>
                </c:pt>
                <c:pt idx="2">
                  <c:v>0.32548944886390702</c:v>
                </c:pt>
                <c:pt idx="3">
                  <c:v>0.32893059686328119</c:v>
                </c:pt>
                <c:pt idx="4">
                  <c:v>0.3705008413925866</c:v>
                </c:pt>
                <c:pt idx="5">
                  <c:v>0.34306734945225903</c:v>
                </c:pt>
                <c:pt idx="6">
                  <c:v>0.35091359850975234</c:v>
                </c:pt>
                <c:pt idx="7">
                  <c:v>0.32330296493482652</c:v>
                </c:pt>
                <c:pt idx="8">
                  <c:v>0.32241682401197996</c:v>
                </c:pt>
                <c:pt idx="9">
                  <c:v>0.3180593444882</c:v>
                </c:pt>
                <c:pt idx="10">
                  <c:v>0.3612639778866692</c:v>
                </c:pt>
                <c:pt idx="11">
                  <c:v>0.32295147707525734</c:v>
                </c:pt>
              </c:numCache>
            </c:numRef>
          </c:val>
          <c:smooth val="0"/>
          <c:extLst>
            <c:ext xmlns:c16="http://schemas.microsoft.com/office/drawing/2014/chart" uri="{C3380CC4-5D6E-409C-BE32-E72D297353CC}">
              <c16:uniqueId val="{00000000-DBD8-4B5B-9B0D-A5628DE0D5D5}"/>
            </c:ext>
          </c:extLst>
        </c:ser>
        <c:dLbls>
          <c:dLblPos val="t"/>
          <c:showLegendKey val="0"/>
          <c:showVal val="1"/>
          <c:showCatName val="0"/>
          <c:showSerName val="0"/>
          <c:showPercent val="0"/>
          <c:showBubbleSize val="0"/>
        </c:dLbls>
        <c:smooth val="0"/>
        <c:axId val="256849583"/>
        <c:axId val="256847087"/>
      </c:lineChart>
      <c:catAx>
        <c:axId val="25684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847087"/>
        <c:crosses val="autoZero"/>
        <c:auto val="1"/>
        <c:lblAlgn val="ctr"/>
        <c:lblOffset val="100"/>
        <c:noMultiLvlLbl val="0"/>
      </c:catAx>
      <c:valAx>
        <c:axId val="256847087"/>
        <c:scaling>
          <c:orientation val="minMax"/>
        </c:scaling>
        <c:delete val="1"/>
        <c:axPos val="l"/>
        <c:numFmt formatCode="0.00%;\-0.00%;0.00%" sourceLinked="1"/>
        <c:majorTickMark val="none"/>
        <c:minorTickMark val="none"/>
        <c:tickLblPos val="nextTo"/>
        <c:crossAx val="2568495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Bounce_Rate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Analysis'!$R$312</c:f>
              <c:strCache>
                <c:ptCount val="1"/>
                <c:pt idx="0">
                  <c:v>Bounce_Rate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Analysis'!$Q$313:$Q$324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Analysis'!$R$313:$R$324</c:f>
              <c:numCache>
                <c:formatCode>0.00%;\-0.00%;0.00%</c:formatCode>
                <c:ptCount val="12"/>
                <c:pt idx="0">
                  <c:v>0.34248837851797576</c:v>
                </c:pt>
                <c:pt idx="1">
                  <c:v>0.35526009832580385</c:v>
                </c:pt>
                <c:pt idx="2">
                  <c:v>0.34170742685671418</c:v>
                </c:pt>
                <c:pt idx="3">
                  <c:v>0.34860459622717915</c:v>
                </c:pt>
                <c:pt idx="4">
                  <c:v>0.35304836562638664</c:v>
                </c:pt>
                <c:pt idx="5">
                  <c:v>0.3672562122590084</c:v>
                </c:pt>
                <c:pt idx="6">
                  <c:v>0.31829785756047863</c:v>
                </c:pt>
                <c:pt idx="7">
                  <c:v>0.32713905095949547</c:v>
                </c:pt>
                <c:pt idx="8">
                  <c:v>0.33490261710540603</c:v>
                </c:pt>
                <c:pt idx="9">
                  <c:v>0.36788340242555262</c:v>
                </c:pt>
                <c:pt idx="10">
                  <c:v>0.32289397502643546</c:v>
                </c:pt>
                <c:pt idx="11">
                  <c:v>0.33989893718264375</c:v>
                </c:pt>
              </c:numCache>
            </c:numRef>
          </c:val>
          <c:smooth val="0"/>
          <c:extLst>
            <c:ext xmlns:c16="http://schemas.microsoft.com/office/drawing/2014/chart" uri="{C3380CC4-5D6E-409C-BE32-E72D297353CC}">
              <c16:uniqueId val="{00000000-AA84-450B-BECE-3879BA3C3CB9}"/>
            </c:ext>
          </c:extLst>
        </c:ser>
        <c:dLbls>
          <c:dLblPos val="t"/>
          <c:showLegendKey val="0"/>
          <c:showVal val="1"/>
          <c:showCatName val="0"/>
          <c:showSerName val="0"/>
          <c:showPercent val="0"/>
          <c:showBubbleSize val="0"/>
        </c:dLbls>
        <c:smooth val="0"/>
        <c:axId val="258088911"/>
        <c:axId val="258089327"/>
      </c:lineChart>
      <c:catAx>
        <c:axId val="25808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089327"/>
        <c:crosses val="autoZero"/>
        <c:auto val="1"/>
        <c:lblAlgn val="ctr"/>
        <c:lblOffset val="100"/>
        <c:noMultiLvlLbl val="0"/>
      </c:catAx>
      <c:valAx>
        <c:axId val="258089327"/>
        <c:scaling>
          <c:orientation val="minMax"/>
        </c:scaling>
        <c:delete val="1"/>
        <c:axPos val="l"/>
        <c:numFmt formatCode="0.00%;\-0.00%;0.00%" sourceLinked="1"/>
        <c:majorTickMark val="none"/>
        <c:minorTickMark val="none"/>
        <c:tickLblPos val="nextTo"/>
        <c:crossAx val="2580889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Bounce_Rate Seasonality Index (S.I.) by Month</a:t>
            </a:r>
            <a:endParaRPr lang="en-US" sz="1400">
              <a:effectLst/>
            </a:endParaRPr>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'MoM Analysis'!$B$326</c:f>
              <c:strCache>
                <c:ptCount val="1"/>
                <c:pt idx="0">
                  <c:v>S.I.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Analysis'!$A$327:$A$338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Analysis'!$B$327:$B$338</c:f>
              <c:numCache>
                <c:formatCode>0.00</c:formatCode>
                <c:ptCount val="12"/>
                <c:pt idx="0">
                  <c:v>0.9944578183393169</c:v>
                </c:pt>
                <c:pt idx="1">
                  <c:v>0.99231322467187588</c:v>
                </c:pt>
                <c:pt idx="2">
                  <c:v>0.97963510146053523</c:v>
                </c:pt>
                <c:pt idx="3">
                  <c:v>0.99951859858148207</c:v>
                </c:pt>
                <c:pt idx="4">
                  <c:v>1.0283401293849022</c:v>
                </c:pt>
                <c:pt idx="5">
                  <c:v>1.015806313785129</c:v>
                </c:pt>
                <c:pt idx="6">
                  <c:v>1.0118486405774145</c:v>
                </c:pt>
                <c:pt idx="7">
                  <c:v>0.98729609137586216</c:v>
                </c:pt>
                <c:pt idx="8">
                  <c:v>0.98362197594853706</c:v>
                </c:pt>
                <c:pt idx="9">
                  <c:v>1.030454950549702</c:v>
                </c:pt>
                <c:pt idx="10">
                  <c:v>1.0064098040659226</c:v>
                </c:pt>
                <c:pt idx="11">
                  <c:v>0.97029735125932293</c:v>
                </c:pt>
              </c:numCache>
            </c:numRef>
          </c:val>
          <c:extLst>
            <c:ext xmlns:c16="http://schemas.microsoft.com/office/drawing/2014/chart" uri="{C3380CC4-5D6E-409C-BE32-E72D297353CC}">
              <c16:uniqueId val="{00000000-3DEE-414E-B25A-F82BA9AA0F6B}"/>
            </c:ext>
          </c:extLst>
        </c:ser>
        <c:dLbls>
          <c:dLblPos val="outEnd"/>
          <c:showLegendKey val="0"/>
          <c:showVal val="1"/>
          <c:showCatName val="0"/>
          <c:showSerName val="0"/>
          <c:showPercent val="0"/>
          <c:showBubbleSize val="0"/>
        </c:dLbls>
        <c:gapWidth val="219"/>
        <c:overlap val="-27"/>
        <c:axId val="39202287"/>
        <c:axId val="39203951"/>
      </c:barChart>
      <c:catAx>
        <c:axId val="3920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03951"/>
        <c:crosses val="autoZero"/>
        <c:auto val="1"/>
        <c:lblAlgn val="ctr"/>
        <c:lblOffset val="100"/>
        <c:noMultiLvlLbl val="0"/>
      </c:catAx>
      <c:valAx>
        <c:axId val="39203951"/>
        <c:scaling>
          <c:orientation val="minMax"/>
        </c:scaling>
        <c:delete val="1"/>
        <c:axPos val="l"/>
        <c:numFmt formatCode="0.00" sourceLinked="1"/>
        <c:majorTickMark val="none"/>
        <c:minorTickMark val="none"/>
        <c:tickLblPos val="nextTo"/>
        <c:crossAx val="392022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2019 Exits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Analysis'!$B$388</c:f>
              <c:strCache>
                <c:ptCount val="1"/>
                <c:pt idx="0">
                  <c:v>Exits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Analysis'!$A$389:$A$400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Analysis'!$B$389:$B$400</c:f>
              <c:numCache>
                <c:formatCode>#,##0</c:formatCode>
                <c:ptCount val="12"/>
                <c:pt idx="0">
                  <c:v>60331</c:v>
                </c:pt>
                <c:pt idx="1">
                  <c:v>53511</c:v>
                </c:pt>
                <c:pt idx="2">
                  <c:v>62530</c:v>
                </c:pt>
                <c:pt idx="3">
                  <c:v>59097</c:v>
                </c:pt>
                <c:pt idx="4">
                  <c:v>62950</c:v>
                </c:pt>
                <c:pt idx="5">
                  <c:v>48995</c:v>
                </c:pt>
                <c:pt idx="6">
                  <c:v>61858</c:v>
                </c:pt>
                <c:pt idx="7">
                  <c:v>77748</c:v>
                </c:pt>
                <c:pt idx="8">
                  <c:v>63334</c:v>
                </c:pt>
                <c:pt idx="9">
                  <c:v>69162</c:v>
                </c:pt>
                <c:pt idx="10">
                  <c:v>68224</c:v>
                </c:pt>
                <c:pt idx="11">
                  <c:v>67773</c:v>
                </c:pt>
              </c:numCache>
            </c:numRef>
          </c:val>
          <c:smooth val="0"/>
          <c:extLst>
            <c:ext xmlns:c16="http://schemas.microsoft.com/office/drawing/2014/chart" uri="{C3380CC4-5D6E-409C-BE32-E72D297353CC}">
              <c16:uniqueId val="{00000000-6E2B-4C28-B944-3862A20C2A1D}"/>
            </c:ext>
          </c:extLst>
        </c:ser>
        <c:dLbls>
          <c:dLblPos val="t"/>
          <c:showLegendKey val="0"/>
          <c:showVal val="1"/>
          <c:showCatName val="0"/>
          <c:showSerName val="0"/>
          <c:showPercent val="0"/>
          <c:showBubbleSize val="0"/>
        </c:dLbls>
        <c:smooth val="0"/>
        <c:axId val="1983206048"/>
        <c:axId val="1983207712"/>
      </c:lineChart>
      <c:catAx>
        <c:axId val="198320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07712"/>
        <c:crosses val="autoZero"/>
        <c:auto val="1"/>
        <c:lblAlgn val="ctr"/>
        <c:lblOffset val="100"/>
        <c:noMultiLvlLbl val="0"/>
      </c:catAx>
      <c:valAx>
        <c:axId val="1983207712"/>
        <c:scaling>
          <c:orientation val="minMax"/>
          <c:min val="45000"/>
        </c:scaling>
        <c:delete val="1"/>
        <c:axPos val="l"/>
        <c:numFmt formatCode="#,##0" sourceLinked="1"/>
        <c:majorTickMark val="none"/>
        <c:minorTickMark val="none"/>
        <c:tickLblPos val="nextTo"/>
        <c:crossAx val="1983206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2020 Exits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Analysis'!$F$388</c:f>
              <c:strCache>
                <c:ptCount val="1"/>
                <c:pt idx="0">
                  <c:v>Exits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Analysis'!$E$389:$E$400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Analysis'!$F$389:$F$400</c:f>
              <c:numCache>
                <c:formatCode>#,##0</c:formatCode>
                <c:ptCount val="12"/>
                <c:pt idx="0">
                  <c:v>65276</c:v>
                </c:pt>
                <c:pt idx="1">
                  <c:v>75372</c:v>
                </c:pt>
                <c:pt idx="2">
                  <c:v>74629</c:v>
                </c:pt>
                <c:pt idx="3">
                  <c:v>61469</c:v>
                </c:pt>
                <c:pt idx="4">
                  <c:v>57467</c:v>
                </c:pt>
                <c:pt idx="5">
                  <c:v>72201</c:v>
                </c:pt>
                <c:pt idx="6">
                  <c:v>63252</c:v>
                </c:pt>
                <c:pt idx="7">
                  <c:v>67662</c:v>
                </c:pt>
                <c:pt idx="8">
                  <c:v>66589</c:v>
                </c:pt>
                <c:pt idx="9">
                  <c:v>82739</c:v>
                </c:pt>
                <c:pt idx="10">
                  <c:v>57532</c:v>
                </c:pt>
                <c:pt idx="11">
                  <c:v>60731</c:v>
                </c:pt>
              </c:numCache>
            </c:numRef>
          </c:val>
          <c:smooth val="0"/>
          <c:extLst>
            <c:ext xmlns:c16="http://schemas.microsoft.com/office/drawing/2014/chart" uri="{C3380CC4-5D6E-409C-BE32-E72D297353CC}">
              <c16:uniqueId val="{00000000-3CC9-46AA-9663-4EBEC46D4057}"/>
            </c:ext>
          </c:extLst>
        </c:ser>
        <c:dLbls>
          <c:dLblPos val="t"/>
          <c:showLegendKey val="0"/>
          <c:showVal val="1"/>
          <c:showCatName val="0"/>
          <c:showSerName val="0"/>
          <c:showPercent val="0"/>
          <c:showBubbleSize val="0"/>
        </c:dLbls>
        <c:smooth val="0"/>
        <c:axId val="28923535"/>
        <c:axId val="28921039"/>
      </c:lineChart>
      <c:catAx>
        <c:axId val="2892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21039"/>
        <c:crosses val="autoZero"/>
        <c:auto val="1"/>
        <c:lblAlgn val="ctr"/>
        <c:lblOffset val="100"/>
        <c:noMultiLvlLbl val="0"/>
      </c:catAx>
      <c:valAx>
        <c:axId val="28921039"/>
        <c:scaling>
          <c:orientation val="minMax"/>
          <c:min val="45000"/>
        </c:scaling>
        <c:delete val="1"/>
        <c:axPos val="l"/>
        <c:numFmt formatCode="#,##0" sourceLinked="1"/>
        <c:majorTickMark val="none"/>
        <c:minorTickMark val="none"/>
        <c:tickLblPos val="nextTo"/>
        <c:crossAx val="289235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a:t>
            </a:r>
            <a:r>
              <a:rPr lang="en-US" baseline="0"/>
              <a:t> </a:t>
            </a:r>
            <a:r>
              <a:rPr lang="en-US"/>
              <a:t>Exits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Analysis'!$J$388</c:f>
              <c:strCache>
                <c:ptCount val="1"/>
                <c:pt idx="0">
                  <c:v>Exits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Analysis'!$I$389:$I$400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Analysis'!$J$389:$J$400</c:f>
              <c:numCache>
                <c:formatCode>#,##0</c:formatCode>
                <c:ptCount val="12"/>
                <c:pt idx="0">
                  <c:v>67333</c:v>
                </c:pt>
                <c:pt idx="1">
                  <c:v>60548</c:v>
                </c:pt>
                <c:pt idx="2">
                  <c:v>52980</c:v>
                </c:pt>
                <c:pt idx="3">
                  <c:v>60313</c:v>
                </c:pt>
                <c:pt idx="4">
                  <c:v>63521</c:v>
                </c:pt>
                <c:pt idx="5">
                  <c:v>71857</c:v>
                </c:pt>
                <c:pt idx="6">
                  <c:v>70499</c:v>
                </c:pt>
                <c:pt idx="7">
                  <c:v>73410</c:v>
                </c:pt>
                <c:pt idx="8">
                  <c:v>64092</c:v>
                </c:pt>
                <c:pt idx="9">
                  <c:v>61092</c:v>
                </c:pt>
                <c:pt idx="10">
                  <c:v>61802</c:v>
                </c:pt>
                <c:pt idx="11">
                  <c:v>69454</c:v>
                </c:pt>
              </c:numCache>
            </c:numRef>
          </c:val>
          <c:smooth val="0"/>
          <c:extLst>
            <c:ext xmlns:c16="http://schemas.microsoft.com/office/drawing/2014/chart" uri="{C3380CC4-5D6E-409C-BE32-E72D297353CC}">
              <c16:uniqueId val="{00000000-87B7-418C-BC77-35415285D7CC}"/>
            </c:ext>
          </c:extLst>
        </c:ser>
        <c:dLbls>
          <c:dLblPos val="t"/>
          <c:showLegendKey val="0"/>
          <c:showVal val="1"/>
          <c:showCatName val="0"/>
          <c:showSerName val="0"/>
          <c:showPercent val="0"/>
          <c:showBubbleSize val="0"/>
        </c:dLbls>
        <c:smooth val="0"/>
        <c:axId val="392988623"/>
        <c:axId val="391429151"/>
      </c:lineChart>
      <c:catAx>
        <c:axId val="39298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429151"/>
        <c:crosses val="autoZero"/>
        <c:auto val="1"/>
        <c:lblAlgn val="ctr"/>
        <c:lblOffset val="100"/>
        <c:noMultiLvlLbl val="0"/>
      </c:catAx>
      <c:valAx>
        <c:axId val="391429151"/>
        <c:scaling>
          <c:orientation val="minMax"/>
          <c:min val="50000"/>
        </c:scaling>
        <c:delete val="1"/>
        <c:axPos val="l"/>
        <c:numFmt formatCode="#,##0" sourceLinked="1"/>
        <c:majorTickMark val="none"/>
        <c:minorTickMark val="none"/>
        <c:tickLblPos val="nextTo"/>
        <c:crossAx val="3929886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2022 Exits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Analysis'!$N$388</c:f>
              <c:strCache>
                <c:ptCount val="1"/>
                <c:pt idx="0">
                  <c:v>Exits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Analysis'!$M$389:$M$400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Analysis'!$N$389:$N$400</c:f>
              <c:numCache>
                <c:formatCode>#,##0</c:formatCode>
                <c:ptCount val="12"/>
                <c:pt idx="0">
                  <c:v>71899</c:v>
                </c:pt>
                <c:pt idx="1">
                  <c:v>52209</c:v>
                </c:pt>
                <c:pt idx="2">
                  <c:v>68412</c:v>
                </c:pt>
                <c:pt idx="3">
                  <c:v>69505</c:v>
                </c:pt>
                <c:pt idx="4">
                  <c:v>55160</c:v>
                </c:pt>
                <c:pt idx="5">
                  <c:v>71922</c:v>
                </c:pt>
                <c:pt idx="6">
                  <c:v>54095</c:v>
                </c:pt>
                <c:pt idx="7">
                  <c:v>69079</c:v>
                </c:pt>
                <c:pt idx="8">
                  <c:v>66210</c:v>
                </c:pt>
                <c:pt idx="9">
                  <c:v>65389</c:v>
                </c:pt>
                <c:pt idx="10">
                  <c:v>69087</c:v>
                </c:pt>
                <c:pt idx="11">
                  <c:v>61497</c:v>
                </c:pt>
              </c:numCache>
            </c:numRef>
          </c:val>
          <c:smooth val="0"/>
          <c:extLst>
            <c:ext xmlns:c16="http://schemas.microsoft.com/office/drawing/2014/chart" uri="{C3380CC4-5D6E-409C-BE32-E72D297353CC}">
              <c16:uniqueId val="{00000000-D92C-4657-9453-0B4E50C86EC8}"/>
            </c:ext>
          </c:extLst>
        </c:ser>
        <c:dLbls>
          <c:dLblPos val="t"/>
          <c:showLegendKey val="0"/>
          <c:showVal val="1"/>
          <c:showCatName val="0"/>
          <c:showSerName val="0"/>
          <c:showPercent val="0"/>
          <c:showBubbleSize val="0"/>
        </c:dLbls>
        <c:smooth val="0"/>
        <c:axId val="258099311"/>
        <c:axId val="258094735"/>
      </c:lineChart>
      <c:catAx>
        <c:axId val="25809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094735"/>
        <c:crosses val="autoZero"/>
        <c:auto val="1"/>
        <c:lblAlgn val="ctr"/>
        <c:lblOffset val="100"/>
        <c:noMultiLvlLbl val="0"/>
      </c:catAx>
      <c:valAx>
        <c:axId val="258094735"/>
        <c:scaling>
          <c:orientation val="minMax"/>
          <c:min val="50000"/>
        </c:scaling>
        <c:delete val="1"/>
        <c:axPos val="l"/>
        <c:numFmt formatCode="#,##0" sourceLinked="1"/>
        <c:majorTickMark val="none"/>
        <c:minorTickMark val="none"/>
        <c:tickLblPos val="nextTo"/>
        <c:crossAx val="2580993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Exits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Analysis'!$R$388</c:f>
              <c:strCache>
                <c:ptCount val="1"/>
                <c:pt idx="0">
                  <c:v>Exits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Analysis'!$Q$389:$Q$400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Analysis'!$R$389:$R$400</c:f>
              <c:numCache>
                <c:formatCode>#,##0</c:formatCode>
                <c:ptCount val="12"/>
                <c:pt idx="0">
                  <c:v>55599</c:v>
                </c:pt>
                <c:pt idx="1">
                  <c:v>44680</c:v>
                </c:pt>
                <c:pt idx="2">
                  <c:v>65125</c:v>
                </c:pt>
                <c:pt idx="3">
                  <c:v>64893</c:v>
                </c:pt>
                <c:pt idx="4">
                  <c:v>65310</c:v>
                </c:pt>
                <c:pt idx="5">
                  <c:v>65585</c:v>
                </c:pt>
                <c:pt idx="6">
                  <c:v>76831</c:v>
                </c:pt>
                <c:pt idx="7">
                  <c:v>75079</c:v>
                </c:pt>
                <c:pt idx="8">
                  <c:v>71298</c:v>
                </c:pt>
                <c:pt idx="9">
                  <c:v>62724</c:v>
                </c:pt>
                <c:pt idx="10">
                  <c:v>63554</c:v>
                </c:pt>
                <c:pt idx="11">
                  <c:v>64403</c:v>
                </c:pt>
              </c:numCache>
            </c:numRef>
          </c:val>
          <c:smooth val="0"/>
          <c:extLst>
            <c:ext xmlns:c16="http://schemas.microsoft.com/office/drawing/2014/chart" uri="{C3380CC4-5D6E-409C-BE32-E72D297353CC}">
              <c16:uniqueId val="{00000000-926E-4769-B777-8959A962A2E9}"/>
            </c:ext>
          </c:extLst>
        </c:ser>
        <c:dLbls>
          <c:dLblPos val="t"/>
          <c:showLegendKey val="0"/>
          <c:showVal val="1"/>
          <c:showCatName val="0"/>
          <c:showSerName val="0"/>
          <c:showPercent val="0"/>
          <c:showBubbleSize val="0"/>
        </c:dLbls>
        <c:smooth val="0"/>
        <c:axId val="396615647"/>
        <c:axId val="396617311"/>
      </c:lineChart>
      <c:catAx>
        <c:axId val="39661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617311"/>
        <c:crosses val="autoZero"/>
        <c:auto val="1"/>
        <c:lblAlgn val="ctr"/>
        <c:lblOffset val="100"/>
        <c:noMultiLvlLbl val="0"/>
      </c:catAx>
      <c:valAx>
        <c:axId val="396617311"/>
        <c:scaling>
          <c:orientation val="minMax"/>
          <c:min val="40000"/>
        </c:scaling>
        <c:delete val="1"/>
        <c:axPos val="l"/>
        <c:numFmt formatCode="#,##0" sourceLinked="1"/>
        <c:majorTickMark val="none"/>
        <c:minorTickMark val="none"/>
        <c:tickLblPos val="nextTo"/>
        <c:crossAx val="3966156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Bounce rate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'YoY Analysis'!$C$114</c:f>
              <c:strCache>
                <c:ptCount val="1"/>
                <c:pt idx="0">
                  <c:v>Bounce rate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'YoY Analysis'!$B$115:$B$119</c:f>
              <c:numCache>
                <c:formatCode>General</c:formatCode>
                <c:ptCount val="5"/>
                <c:pt idx="0">
                  <c:v>2019</c:v>
                </c:pt>
                <c:pt idx="1">
                  <c:v>2020</c:v>
                </c:pt>
                <c:pt idx="2">
                  <c:v>2021</c:v>
                </c:pt>
                <c:pt idx="3">
                  <c:v>2022</c:v>
                </c:pt>
                <c:pt idx="4">
                  <c:v>2023</c:v>
                </c:pt>
              </c:numCache>
            </c:numRef>
          </c:cat>
          <c:val>
            <c:numRef>
              <c:f>'YoY Analysis'!$C$115:$C$119</c:f>
              <c:numCache>
                <c:formatCode>0.00%;\-0.00%;0.00%</c:formatCode>
                <c:ptCount val="5"/>
                <c:pt idx="0">
                  <c:v>0.33558298787333607</c:v>
                </c:pt>
                <c:pt idx="1">
                  <c:v>0.34912558651157377</c:v>
                </c:pt>
                <c:pt idx="2">
                  <c:v>0.33878469906947761</c:v>
                </c:pt>
                <c:pt idx="3">
                  <c:v>0.33948790256724537</c:v>
                </c:pt>
                <c:pt idx="4">
                  <c:v>0.34292194840113754</c:v>
                </c:pt>
              </c:numCache>
            </c:numRef>
          </c:val>
          <c:smooth val="0"/>
          <c:extLst>
            <c:ext xmlns:c16="http://schemas.microsoft.com/office/drawing/2014/chart" uri="{C3380CC4-5D6E-409C-BE32-E72D297353CC}">
              <c16:uniqueId val="{00000000-D924-44DE-BAAA-86B493964D14}"/>
            </c:ext>
          </c:extLst>
        </c:ser>
        <c:dLbls>
          <c:dLblPos val="t"/>
          <c:showLegendKey val="0"/>
          <c:showVal val="1"/>
          <c:showCatName val="0"/>
          <c:showSerName val="0"/>
          <c:showPercent val="0"/>
          <c:showBubbleSize val="0"/>
        </c:dLbls>
        <c:smooth val="0"/>
        <c:axId val="589778415"/>
        <c:axId val="589778831"/>
      </c:lineChart>
      <c:catAx>
        <c:axId val="58977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778831"/>
        <c:crosses val="autoZero"/>
        <c:auto val="1"/>
        <c:lblAlgn val="ctr"/>
        <c:lblOffset val="100"/>
        <c:noMultiLvlLbl val="0"/>
      </c:catAx>
      <c:valAx>
        <c:axId val="589778831"/>
        <c:scaling>
          <c:orientation val="minMax"/>
          <c:min val="0.33000000000000007"/>
        </c:scaling>
        <c:delete val="1"/>
        <c:axPos val="l"/>
        <c:numFmt formatCode="0.00%;\-0.00%;0.00%" sourceLinked="1"/>
        <c:majorTickMark val="none"/>
        <c:minorTickMark val="none"/>
        <c:tickLblPos val="nextTo"/>
        <c:crossAx val="5897784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Exit Seasonality Index (S.I.) by Month</a:t>
            </a:r>
            <a:endParaRPr lang="en-US" sz="14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'MoM Analysis'!$B$402</c:f>
              <c:strCache>
                <c:ptCount val="1"/>
                <c:pt idx="0">
                  <c:v>S.I.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Analysis'!$A$403:$A$414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Analysis'!$B$403:$B$414</c:f>
              <c:numCache>
                <c:formatCode>0.00</c:formatCode>
                <c:ptCount val="12"/>
                <c:pt idx="0">
                  <c:v>0.98929166287184722</c:v>
                </c:pt>
                <c:pt idx="1">
                  <c:v>0.88395879675153166</c:v>
                </c:pt>
                <c:pt idx="2">
                  <c:v>0.99928837488596234</c:v>
                </c:pt>
                <c:pt idx="3">
                  <c:v>0.97335805240092432</c:v>
                </c:pt>
                <c:pt idx="4">
                  <c:v>0.93980207251166614</c:v>
                </c:pt>
                <c:pt idx="5">
                  <c:v>1.0205414216756996</c:v>
                </c:pt>
                <c:pt idx="6">
                  <c:v>1.0081149961485798</c:v>
                </c:pt>
                <c:pt idx="7">
                  <c:v>1.1206258596230703</c:v>
                </c:pt>
                <c:pt idx="8">
                  <c:v>1.0235145018701386</c:v>
                </c:pt>
                <c:pt idx="9">
                  <c:v>1.0531002002120982</c:v>
                </c:pt>
                <c:pt idx="10">
                  <c:v>0.98855379561694501</c:v>
                </c:pt>
                <c:pt idx="11">
                  <c:v>0.99985026543153654</c:v>
                </c:pt>
              </c:numCache>
            </c:numRef>
          </c:val>
          <c:extLst>
            <c:ext xmlns:c16="http://schemas.microsoft.com/office/drawing/2014/chart" uri="{C3380CC4-5D6E-409C-BE32-E72D297353CC}">
              <c16:uniqueId val="{00000000-5247-4DAE-8917-6F88A89D522B}"/>
            </c:ext>
          </c:extLst>
        </c:ser>
        <c:dLbls>
          <c:dLblPos val="outEnd"/>
          <c:showLegendKey val="0"/>
          <c:showVal val="1"/>
          <c:showCatName val="0"/>
          <c:showSerName val="0"/>
          <c:showPercent val="0"/>
          <c:showBubbleSize val="0"/>
        </c:dLbls>
        <c:gapWidth val="219"/>
        <c:overlap val="-27"/>
        <c:axId val="392986127"/>
        <c:axId val="392986959"/>
      </c:barChart>
      <c:catAx>
        <c:axId val="39298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986959"/>
        <c:crosses val="autoZero"/>
        <c:auto val="1"/>
        <c:lblAlgn val="ctr"/>
        <c:lblOffset val="100"/>
        <c:noMultiLvlLbl val="0"/>
      </c:catAx>
      <c:valAx>
        <c:axId val="392986959"/>
        <c:scaling>
          <c:orientation val="minMax"/>
        </c:scaling>
        <c:delete val="1"/>
        <c:axPos val="l"/>
        <c:numFmt formatCode="0.00" sourceLinked="1"/>
        <c:majorTickMark val="none"/>
        <c:minorTickMark val="none"/>
        <c:tickLblPos val="nextTo"/>
        <c:crossAx val="3929861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2019 Exit_Rate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Analysis'!$B$463</c:f>
              <c:strCache>
                <c:ptCount val="1"/>
                <c:pt idx="0">
                  <c:v>Exit_Rate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Analysis'!$A$464:$A$475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Analysis'!$B$464:$B$475</c:f>
              <c:numCache>
                <c:formatCode>0.00%;\-0.00%;0.00%</c:formatCode>
                <c:ptCount val="12"/>
                <c:pt idx="0">
                  <c:v>0.18716282244179372</c:v>
                </c:pt>
                <c:pt idx="1">
                  <c:v>0.20451444492430698</c:v>
                </c:pt>
                <c:pt idx="2">
                  <c:v>0.19180981595092025</c:v>
                </c:pt>
                <c:pt idx="3">
                  <c:v>0.19277717611137932</c:v>
                </c:pt>
                <c:pt idx="4">
                  <c:v>0.21465886460976075</c:v>
                </c:pt>
                <c:pt idx="5">
                  <c:v>0.1625828759531979</c:v>
                </c:pt>
                <c:pt idx="6">
                  <c:v>0.19288852578634394</c:v>
                </c:pt>
                <c:pt idx="7">
                  <c:v>0.18500944702763672</c:v>
                </c:pt>
                <c:pt idx="8">
                  <c:v>0.18942652222547898</c:v>
                </c:pt>
                <c:pt idx="9">
                  <c:v>0.20369743147205133</c:v>
                </c:pt>
                <c:pt idx="10">
                  <c:v>0.20717005654178081</c:v>
                </c:pt>
                <c:pt idx="11">
                  <c:v>0.17875502124550627</c:v>
                </c:pt>
              </c:numCache>
            </c:numRef>
          </c:val>
          <c:smooth val="0"/>
          <c:extLst>
            <c:ext xmlns:c16="http://schemas.microsoft.com/office/drawing/2014/chart" uri="{C3380CC4-5D6E-409C-BE32-E72D297353CC}">
              <c16:uniqueId val="{00000000-52C9-455E-B443-7C42CC0EF828}"/>
            </c:ext>
          </c:extLst>
        </c:ser>
        <c:dLbls>
          <c:dLblPos val="t"/>
          <c:showLegendKey val="0"/>
          <c:showVal val="1"/>
          <c:showCatName val="0"/>
          <c:showSerName val="0"/>
          <c:showPercent val="0"/>
          <c:showBubbleSize val="0"/>
        </c:dLbls>
        <c:smooth val="0"/>
        <c:axId val="258079759"/>
        <c:axId val="258081423"/>
      </c:lineChart>
      <c:catAx>
        <c:axId val="25807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081423"/>
        <c:crosses val="autoZero"/>
        <c:auto val="1"/>
        <c:lblAlgn val="ctr"/>
        <c:lblOffset val="100"/>
        <c:noMultiLvlLbl val="0"/>
      </c:catAx>
      <c:valAx>
        <c:axId val="258081423"/>
        <c:scaling>
          <c:orientation val="minMax"/>
          <c:min val="0.15000000000000002"/>
        </c:scaling>
        <c:delete val="1"/>
        <c:axPos val="l"/>
        <c:numFmt formatCode="0.00%;\-0.00%;0.00%" sourceLinked="1"/>
        <c:majorTickMark val="none"/>
        <c:minorTickMark val="none"/>
        <c:tickLblPos val="nextTo"/>
        <c:crossAx val="2580797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2020 Exit_Rate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Analysis'!$F$463</c:f>
              <c:strCache>
                <c:ptCount val="1"/>
                <c:pt idx="0">
                  <c:v>Exit_Rate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Analysis'!$E$464:$E$475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Analysis'!$F$464:$F$475</c:f>
              <c:numCache>
                <c:formatCode>0.00%;\-0.00%;0.00%</c:formatCode>
                <c:ptCount val="12"/>
                <c:pt idx="0">
                  <c:v>0.1942252532105069</c:v>
                </c:pt>
                <c:pt idx="1">
                  <c:v>0.20308075324066466</c:v>
                </c:pt>
                <c:pt idx="2">
                  <c:v>0.18795964215913441</c:v>
                </c:pt>
                <c:pt idx="3">
                  <c:v>0.18346764565425025</c:v>
                </c:pt>
                <c:pt idx="4">
                  <c:v>0.16394176867798466</c:v>
                </c:pt>
                <c:pt idx="5">
                  <c:v>0.21013463564555843</c:v>
                </c:pt>
                <c:pt idx="6">
                  <c:v>0.16414168937329701</c:v>
                </c:pt>
                <c:pt idx="7">
                  <c:v>0.19185532165865166</c:v>
                </c:pt>
                <c:pt idx="8">
                  <c:v>0.20272351981295209</c:v>
                </c:pt>
                <c:pt idx="9">
                  <c:v>0.21504781063919925</c:v>
                </c:pt>
                <c:pt idx="10">
                  <c:v>0.18728108438911964</c:v>
                </c:pt>
                <c:pt idx="11">
                  <c:v>0.18391128311817309</c:v>
                </c:pt>
              </c:numCache>
            </c:numRef>
          </c:val>
          <c:smooth val="0"/>
          <c:extLst>
            <c:ext xmlns:c16="http://schemas.microsoft.com/office/drawing/2014/chart" uri="{C3380CC4-5D6E-409C-BE32-E72D297353CC}">
              <c16:uniqueId val="{00000000-7AB0-4748-97C0-C2DC2608A673}"/>
            </c:ext>
          </c:extLst>
        </c:ser>
        <c:dLbls>
          <c:dLblPos val="t"/>
          <c:showLegendKey val="0"/>
          <c:showVal val="1"/>
          <c:showCatName val="0"/>
          <c:showSerName val="0"/>
          <c:showPercent val="0"/>
          <c:showBubbleSize val="0"/>
        </c:dLbls>
        <c:smooth val="0"/>
        <c:axId val="43554975"/>
        <c:axId val="43555391"/>
      </c:lineChart>
      <c:catAx>
        <c:axId val="4355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5391"/>
        <c:crosses val="autoZero"/>
        <c:auto val="1"/>
        <c:lblAlgn val="ctr"/>
        <c:lblOffset val="100"/>
        <c:noMultiLvlLbl val="0"/>
      </c:catAx>
      <c:valAx>
        <c:axId val="43555391"/>
        <c:scaling>
          <c:orientation val="minMax"/>
          <c:min val="0.15000000000000002"/>
        </c:scaling>
        <c:delete val="1"/>
        <c:axPos val="l"/>
        <c:numFmt formatCode="0.00%;\-0.00%;0.00%" sourceLinked="1"/>
        <c:majorTickMark val="none"/>
        <c:minorTickMark val="none"/>
        <c:tickLblPos val="nextTo"/>
        <c:crossAx val="435549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 Exit_Rate by</a:t>
            </a:r>
            <a:r>
              <a:rPr lang="en-US" baseline="0"/>
              <a:t>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Analysis'!$J$463</c:f>
              <c:strCache>
                <c:ptCount val="1"/>
                <c:pt idx="0">
                  <c:v>Exit_Rate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Analysis'!$I$464:$I$475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Analysis'!$J$464:$J$475</c:f>
              <c:numCache>
                <c:formatCode>0.00%;\-0.00%;0.00%</c:formatCode>
                <c:ptCount val="12"/>
                <c:pt idx="0">
                  <c:v>0.18306562119366626</c:v>
                </c:pt>
                <c:pt idx="1">
                  <c:v>0.16948165730824569</c:v>
                </c:pt>
                <c:pt idx="2">
                  <c:v>0.18970616670366736</c:v>
                </c:pt>
                <c:pt idx="3">
                  <c:v>0.18370411432887829</c:v>
                </c:pt>
                <c:pt idx="4">
                  <c:v>0.18241890785865056</c:v>
                </c:pt>
                <c:pt idx="5">
                  <c:v>0.17819422642473298</c:v>
                </c:pt>
                <c:pt idx="6">
                  <c:v>0.19262706052400769</c:v>
                </c:pt>
                <c:pt idx="7">
                  <c:v>0.18403985148452798</c:v>
                </c:pt>
                <c:pt idx="8">
                  <c:v>0.19890449220265344</c:v>
                </c:pt>
                <c:pt idx="9">
                  <c:v>0.18114912808712902</c:v>
                </c:pt>
                <c:pt idx="10">
                  <c:v>0.19028002278360195</c:v>
                </c:pt>
                <c:pt idx="11">
                  <c:v>0.2096370123088625</c:v>
                </c:pt>
              </c:numCache>
            </c:numRef>
          </c:val>
          <c:smooth val="0"/>
          <c:extLst>
            <c:ext xmlns:c16="http://schemas.microsoft.com/office/drawing/2014/chart" uri="{C3380CC4-5D6E-409C-BE32-E72D297353CC}">
              <c16:uniqueId val="{00000000-101C-4A9D-B822-8988E40B4D0D}"/>
            </c:ext>
          </c:extLst>
        </c:ser>
        <c:dLbls>
          <c:dLblPos val="t"/>
          <c:showLegendKey val="0"/>
          <c:showVal val="1"/>
          <c:showCatName val="0"/>
          <c:showSerName val="0"/>
          <c:showPercent val="0"/>
          <c:showBubbleSize val="0"/>
        </c:dLbls>
        <c:smooth val="0"/>
        <c:axId val="2133965136"/>
        <c:axId val="252931871"/>
      </c:lineChart>
      <c:catAx>
        <c:axId val="213396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931871"/>
        <c:crosses val="autoZero"/>
        <c:auto val="1"/>
        <c:lblAlgn val="ctr"/>
        <c:lblOffset val="100"/>
        <c:noMultiLvlLbl val="0"/>
      </c:catAx>
      <c:valAx>
        <c:axId val="252931871"/>
        <c:scaling>
          <c:orientation val="minMax"/>
          <c:min val="0.15000000000000002"/>
        </c:scaling>
        <c:delete val="1"/>
        <c:axPos val="l"/>
        <c:numFmt formatCode="0.00%;\-0.00%;0.00%" sourceLinked="1"/>
        <c:majorTickMark val="none"/>
        <c:minorTickMark val="none"/>
        <c:tickLblPos val="nextTo"/>
        <c:crossAx val="2133965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2022 Exit_Rate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Analysis'!$N$463</c:f>
              <c:strCache>
                <c:ptCount val="1"/>
                <c:pt idx="0">
                  <c:v>Exit_Rate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Analysis'!$M$464:$M$475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Analysis'!$N$464:$N$475</c:f>
              <c:numCache>
                <c:formatCode>0.00%;\-0.00%;0.00%</c:formatCode>
                <c:ptCount val="12"/>
                <c:pt idx="0">
                  <c:v>0.17394133813311657</c:v>
                </c:pt>
                <c:pt idx="1">
                  <c:v>0.18753300119612498</c:v>
                </c:pt>
                <c:pt idx="2">
                  <c:v>0.19624897446342204</c:v>
                </c:pt>
                <c:pt idx="3">
                  <c:v>0.18767331531439094</c:v>
                </c:pt>
                <c:pt idx="4">
                  <c:v>0.18696213643897464</c:v>
                </c:pt>
                <c:pt idx="5">
                  <c:v>0.20819498921711946</c:v>
                </c:pt>
                <c:pt idx="6">
                  <c:v>0.18414880326256056</c:v>
                </c:pt>
                <c:pt idx="7">
                  <c:v>0.18645810839991361</c:v>
                </c:pt>
                <c:pt idx="8">
                  <c:v>0.20146358532763317</c:v>
                </c:pt>
                <c:pt idx="9">
                  <c:v>0.18859962850583201</c:v>
                </c:pt>
                <c:pt idx="10">
                  <c:v>0.19407769063082905</c:v>
                </c:pt>
                <c:pt idx="11">
                  <c:v>0.1703753982546059</c:v>
                </c:pt>
              </c:numCache>
            </c:numRef>
          </c:val>
          <c:smooth val="0"/>
          <c:extLst>
            <c:ext xmlns:c16="http://schemas.microsoft.com/office/drawing/2014/chart" uri="{C3380CC4-5D6E-409C-BE32-E72D297353CC}">
              <c16:uniqueId val="{00000000-19A4-4841-9404-A0DEB697B215}"/>
            </c:ext>
          </c:extLst>
        </c:ser>
        <c:dLbls>
          <c:dLblPos val="t"/>
          <c:showLegendKey val="0"/>
          <c:showVal val="1"/>
          <c:showCatName val="0"/>
          <c:showSerName val="0"/>
          <c:showPercent val="0"/>
          <c:showBubbleSize val="0"/>
        </c:dLbls>
        <c:smooth val="0"/>
        <c:axId val="39201087"/>
        <c:axId val="2133965552"/>
      </c:lineChart>
      <c:catAx>
        <c:axId val="3920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965552"/>
        <c:crosses val="autoZero"/>
        <c:auto val="1"/>
        <c:lblAlgn val="ctr"/>
        <c:lblOffset val="100"/>
        <c:noMultiLvlLbl val="0"/>
      </c:catAx>
      <c:valAx>
        <c:axId val="2133965552"/>
        <c:scaling>
          <c:orientation val="minMax"/>
          <c:min val="0.15000000000000002"/>
        </c:scaling>
        <c:delete val="1"/>
        <c:axPos val="l"/>
        <c:numFmt formatCode="0.00%;\-0.00%;0.00%" sourceLinked="1"/>
        <c:majorTickMark val="none"/>
        <c:minorTickMark val="none"/>
        <c:tickLblPos val="nextTo"/>
        <c:crossAx val="392010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Exit_Rate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Analysis'!$R$463</c:f>
              <c:strCache>
                <c:ptCount val="1"/>
                <c:pt idx="0">
                  <c:v>Exit_Rate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Analysis'!$Q$464:$Q$475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Analysis'!$R$464:$R$475</c:f>
              <c:numCache>
                <c:formatCode>0.00%;\-0.00%;0.00%</c:formatCode>
                <c:ptCount val="12"/>
                <c:pt idx="0">
                  <c:v>0.18349504950495049</c:v>
                </c:pt>
                <c:pt idx="1">
                  <c:v>0.18167180346266132</c:v>
                </c:pt>
                <c:pt idx="2">
                  <c:v>0.19160836280399898</c:v>
                </c:pt>
                <c:pt idx="3">
                  <c:v>0.19946761913251426</c:v>
                </c:pt>
                <c:pt idx="4">
                  <c:v>0.19369074133937547</c:v>
                </c:pt>
                <c:pt idx="5">
                  <c:v>0.19306570739734416</c:v>
                </c:pt>
                <c:pt idx="6">
                  <c:v>0.20563006340378495</c:v>
                </c:pt>
                <c:pt idx="7">
                  <c:v>0.18945230194678206</c:v>
                </c:pt>
                <c:pt idx="8">
                  <c:v>0.21431856507741837</c:v>
                </c:pt>
                <c:pt idx="9">
                  <c:v>0.17439610302949418</c:v>
                </c:pt>
                <c:pt idx="10">
                  <c:v>0.18213864019350476</c:v>
                </c:pt>
                <c:pt idx="11">
                  <c:v>0.18210067662518697</c:v>
                </c:pt>
              </c:numCache>
            </c:numRef>
          </c:val>
          <c:smooth val="0"/>
          <c:extLst>
            <c:ext xmlns:c16="http://schemas.microsoft.com/office/drawing/2014/chart" uri="{C3380CC4-5D6E-409C-BE32-E72D297353CC}">
              <c16:uniqueId val="{00000000-246A-4771-94D0-7F9B267DB8A9}"/>
            </c:ext>
          </c:extLst>
        </c:ser>
        <c:dLbls>
          <c:dLblPos val="t"/>
          <c:showLegendKey val="0"/>
          <c:showVal val="1"/>
          <c:showCatName val="0"/>
          <c:showSerName val="0"/>
          <c:showPercent val="0"/>
          <c:showBubbleSize val="0"/>
        </c:dLbls>
        <c:smooth val="0"/>
        <c:axId val="258077679"/>
        <c:axId val="258099727"/>
      </c:lineChart>
      <c:catAx>
        <c:axId val="25807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099727"/>
        <c:crosses val="autoZero"/>
        <c:auto val="1"/>
        <c:lblAlgn val="ctr"/>
        <c:lblOffset val="100"/>
        <c:noMultiLvlLbl val="0"/>
      </c:catAx>
      <c:valAx>
        <c:axId val="258099727"/>
        <c:scaling>
          <c:orientation val="minMax"/>
          <c:min val="0.16000000000000003"/>
        </c:scaling>
        <c:delete val="1"/>
        <c:axPos val="l"/>
        <c:numFmt formatCode="0.00%;\-0.00%;0.00%" sourceLinked="1"/>
        <c:majorTickMark val="none"/>
        <c:minorTickMark val="none"/>
        <c:tickLblPos val="nextTo"/>
        <c:crossAx val="2580776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Exit_Rate Seasonality Index (S.I.) by Month</a:t>
            </a:r>
            <a:endParaRPr lang="en-US" sz="14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 Analysis'!$B$477</c:f>
              <c:strCache>
                <c:ptCount val="1"/>
                <c:pt idx="0">
                  <c:v>S.I.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Analysis'!$A$478:$A$489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Analysis'!$B$478:$B$489</c:f>
              <c:numCache>
                <c:formatCode>0.00</c:formatCode>
                <c:ptCount val="12"/>
                <c:pt idx="0">
                  <c:v>0.97056860711671777</c:v>
                </c:pt>
                <c:pt idx="1">
                  <c:v>0.9962481300885716</c:v>
                </c:pt>
                <c:pt idx="2">
                  <c:v>1.0078829734610391</c:v>
                </c:pt>
                <c:pt idx="3">
                  <c:v>0.99709901639760123</c:v>
                </c:pt>
                <c:pt idx="4">
                  <c:v>0.99139550731532988</c:v>
                </c:pt>
                <c:pt idx="5">
                  <c:v>1.0024499549083687</c:v>
                </c:pt>
                <c:pt idx="6">
                  <c:v>0.98904114872441451</c:v>
                </c:pt>
                <c:pt idx="7">
                  <c:v>0.98628163443614314</c:v>
                </c:pt>
                <c:pt idx="8">
                  <c:v>1.0600006389676473</c:v>
                </c:pt>
                <c:pt idx="9">
                  <c:v>1.0137335465205808</c:v>
                </c:pt>
                <c:pt idx="10">
                  <c:v>1.0116883639212313</c:v>
                </c:pt>
                <c:pt idx="11">
                  <c:v>0.97361047814235391</c:v>
                </c:pt>
              </c:numCache>
            </c:numRef>
          </c:val>
          <c:extLst>
            <c:ext xmlns:c16="http://schemas.microsoft.com/office/drawing/2014/chart" uri="{C3380CC4-5D6E-409C-BE32-E72D297353CC}">
              <c16:uniqueId val="{00000000-093B-401B-AFF0-2F4F52AB30AB}"/>
            </c:ext>
          </c:extLst>
        </c:ser>
        <c:dLbls>
          <c:dLblPos val="outEnd"/>
          <c:showLegendKey val="0"/>
          <c:showVal val="1"/>
          <c:showCatName val="0"/>
          <c:showSerName val="0"/>
          <c:showPercent val="0"/>
          <c:showBubbleSize val="0"/>
        </c:dLbls>
        <c:gapWidth val="219"/>
        <c:overlap val="-27"/>
        <c:axId val="258092239"/>
        <c:axId val="258083503"/>
      </c:barChart>
      <c:catAx>
        <c:axId val="25809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083503"/>
        <c:crosses val="autoZero"/>
        <c:auto val="1"/>
        <c:lblAlgn val="ctr"/>
        <c:lblOffset val="100"/>
        <c:noMultiLvlLbl val="0"/>
      </c:catAx>
      <c:valAx>
        <c:axId val="258083503"/>
        <c:scaling>
          <c:orientation val="minMax"/>
        </c:scaling>
        <c:delete val="1"/>
        <c:axPos val="l"/>
        <c:numFmt formatCode="0.00" sourceLinked="1"/>
        <c:majorTickMark val="none"/>
        <c:minorTickMark val="none"/>
        <c:tickLblPos val="nextTo"/>
        <c:crossAx val="2580922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2019 Avg Session Duartion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Analysis'!$B$539</c:f>
              <c:strCache>
                <c:ptCount val="1"/>
                <c:pt idx="0">
                  <c:v>Avg Session Duartion</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Analysis'!$A$540:$A$551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Analysis'!$B$540:$B$551</c:f>
              <c:numCache>
                <c:formatCode>0.00</c:formatCode>
                <c:ptCount val="12"/>
                <c:pt idx="0">
                  <c:v>753.07290322580639</c:v>
                </c:pt>
                <c:pt idx="1">
                  <c:v>780.73857142857128</c:v>
                </c:pt>
                <c:pt idx="2">
                  <c:v>761.67354838709707</c:v>
                </c:pt>
                <c:pt idx="3">
                  <c:v>753.73133333333328</c:v>
                </c:pt>
                <c:pt idx="4">
                  <c:v>769.39677419354837</c:v>
                </c:pt>
                <c:pt idx="5">
                  <c:v>708.25233333333335</c:v>
                </c:pt>
                <c:pt idx="6">
                  <c:v>765.7077419354838</c:v>
                </c:pt>
                <c:pt idx="7">
                  <c:v>772.67935483870986</c:v>
                </c:pt>
                <c:pt idx="8">
                  <c:v>754.51066666666691</c:v>
                </c:pt>
                <c:pt idx="9">
                  <c:v>758.65612903225804</c:v>
                </c:pt>
                <c:pt idx="10">
                  <c:v>743.80066666666664</c:v>
                </c:pt>
                <c:pt idx="11">
                  <c:v>758.16064516129018</c:v>
                </c:pt>
              </c:numCache>
            </c:numRef>
          </c:val>
          <c:smooth val="0"/>
          <c:extLst>
            <c:ext xmlns:c16="http://schemas.microsoft.com/office/drawing/2014/chart" uri="{C3380CC4-5D6E-409C-BE32-E72D297353CC}">
              <c16:uniqueId val="{00000000-12EA-4982-A4CE-3C56B305FE50}"/>
            </c:ext>
          </c:extLst>
        </c:ser>
        <c:dLbls>
          <c:dLblPos val="t"/>
          <c:showLegendKey val="0"/>
          <c:showVal val="1"/>
          <c:showCatName val="0"/>
          <c:showSerName val="0"/>
          <c:showPercent val="0"/>
          <c:showBubbleSize val="0"/>
        </c:dLbls>
        <c:smooth val="0"/>
        <c:axId val="397301727"/>
        <c:axId val="397298815"/>
      </c:lineChart>
      <c:catAx>
        <c:axId val="39730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298815"/>
        <c:crosses val="autoZero"/>
        <c:auto val="1"/>
        <c:lblAlgn val="ctr"/>
        <c:lblOffset val="100"/>
        <c:noMultiLvlLbl val="0"/>
      </c:catAx>
      <c:valAx>
        <c:axId val="397298815"/>
        <c:scaling>
          <c:orientation val="minMax"/>
          <c:min val="700"/>
        </c:scaling>
        <c:delete val="1"/>
        <c:axPos val="l"/>
        <c:numFmt formatCode="0.00" sourceLinked="1"/>
        <c:majorTickMark val="none"/>
        <c:minorTickMark val="none"/>
        <c:tickLblPos val="nextTo"/>
        <c:crossAx val="3973017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2020 Avg Session Duartion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Analysis'!$F$539</c:f>
              <c:strCache>
                <c:ptCount val="1"/>
                <c:pt idx="0">
                  <c:v>Avg Session Duartion</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Analysis'!$E$540:$E$551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Analysis'!$F$540:$F$551</c:f>
              <c:numCache>
                <c:formatCode>0.00</c:formatCode>
                <c:ptCount val="12"/>
                <c:pt idx="0">
                  <c:v>736.71870967741916</c:v>
                </c:pt>
                <c:pt idx="1">
                  <c:v>774.34</c:v>
                </c:pt>
                <c:pt idx="2">
                  <c:v>751.75451612903225</c:v>
                </c:pt>
                <c:pt idx="3">
                  <c:v>733.96199999999999</c:v>
                </c:pt>
                <c:pt idx="4">
                  <c:v>768.59677419354841</c:v>
                </c:pt>
                <c:pt idx="5">
                  <c:v>736.83899999999983</c:v>
                </c:pt>
                <c:pt idx="6">
                  <c:v>769.40935483870987</c:v>
                </c:pt>
                <c:pt idx="7">
                  <c:v>737.27709677419352</c:v>
                </c:pt>
                <c:pt idx="8">
                  <c:v>747.81700000000023</c:v>
                </c:pt>
                <c:pt idx="9">
                  <c:v>756.3658064516128</c:v>
                </c:pt>
                <c:pt idx="10">
                  <c:v>740.28233333333321</c:v>
                </c:pt>
                <c:pt idx="11">
                  <c:v>728.20483870967757</c:v>
                </c:pt>
              </c:numCache>
            </c:numRef>
          </c:val>
          <c:smooth val="0"/>
          <c:extLst>
            <c:ext xmlns:c16="http://schemas.microsoft.com/office/drawing/2014/chart" uri="{C3380CC4-5D6E-409C-BE32-E72D297353CC}">
              <c16:uniqueId val="{00000000-EB92-4A79-8841-620342FA4F03}"/>
            </c:ext>
          </c:extLst>
        </c:ser>
        <c:dLbls>
          <c:dLblPos val="t"/>
          <c:showLegendKey val="0"/>
          <c:showVal val="1"/>
          <c:showCatName val="0"/>
          <c:showSerName val="0"/>
          <c:showPercent val="0"/>
          <c:showBubbleSize val="0"/>
        </c:dLbls>
        <c:smooth val="0"/>
        <c:axId val="397298399"/>
        <c:axId val="1852858208"/>
      </c:lineChart>
      <c:catAx>
        <c:axId val="39729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858208"/>
        <c:crosses val="autoZero"/>
        <c:auto val="1"/>
        <c:lblAlgn val="ctr"/>
        <c:lblOffset val="100"/>
        <c:noMultiLvlLbl val="0"/>
      </c:catAx>
      <c:valAx>
        <c:axId val="1852858208"/>
        <c:scaling>
          <c:orientation val="minMax"/>
          <c:min val="720"/>
        </c:scaling>
        <c:delete val="1"/>
        <c:axPos val="l"/>
        <c:numFmt formatCode="0.00" sourceLinked="1"/>
        <c:majorTickMark val="none"/>
        <c:minorTickMark val="none"/>
        <c:tickLblPos val="nextTo"/>
        <c:crossAx val="3972983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 Avg Session Duartion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Analysis'!$J$539</c:f>
              <c:strCache>
                <c:ptCount val="1"/>
                <c:pt idx="0">
                  <c:v>Avg Session Duartion</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Analysis'!$I$540:$I$551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Analysis'!$J$540:$J$551</c:f>
              <c:numCache>
                <c:formatCode>0.00</c:formatCode>
                <c:ptCount val="12"/>
                <c:pt idx="0">
                  <c:v>765.05129032258071</c:v>
                </c:pt>
                <c:pt idx="1">
                  <c:v>737.87821428571431</c:v>
                </c:pt>
                <c:pt idx="2">
                  <c:v>765.06387096774176</c:v>
                </c:pt>
                <c:pt idx="3">
                  <c:v>742.59733333333338</c:v>
                </c:pt>
                <c:pt idx="4">
                  <c:v>770.53419354838707</c:v>
                </c:pt>
                <c:pt idx="5">
                  <c:v>743.11833333333334</c:v>
                </c:pt>
                <c:pt idx="6">
                  <c:v>735.42096774193521</c:v>
                </c:pt>
                <c:pt idx="7">
                  <c:v>762.04193548387104</c:v>
                </c:pt>
                <c:pt idx="8">
                  <c:v>769.37299999999993</c:v>
                </c:pt>
                <c:pt idx="9">
                  <c:v>728.09548387096788</c:v>
                </c:pt>
                <c:pt idx="10">
                  <c:v>733.16</c:v>
                </c:pt>
                <c:pt idx="11">
                  <c:v>784.98290322580624</c:v>
                </c:pt>
              </c:numCache>
            </c:numRef>
          </c:val>
          <c:smooth val="0"/>
          <c:extLst>
            <c:ext xmlns:c16="http://schemas.microsoft.com/office/drawing/2014/chart" uri="{C3380CC4-5D6E-409C-BE32-E72D297353CC}">
              <c16:uniqueId val="{00000000-ABDE-4C75-B2F8-3ABE01AF39FF}"/>
            </c:ext>
          </c:extLst>
        </c:ser>
        <c:dLbls>
          <c:dLblPos val="t"/>
          <c:showLegendKey val="0"/>
          <c:showVal val="1"/>
          <c:showCatName val="0"/>
          <c:showSerName val="0"/>
          <c:showPercent val="0"/>
          <c:showBubbleSize val="0"/>
        </c:dLbls>
        <c:smooth val="0"/>
        <c:axId val="431058767"/>
        <c:axId val="431059183"/>
      </c:lineChart>
      <c:catAx>
        <c:axId val="43105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059183"/>
        <c:crosses val="autoZero"/>
        <c:auto val="1"/>
        <c:lblAlgn val="ctr"/>
        <c:lblOffset val="100"/>
        <c:noMultiLvlLbl val="0"/>
      </c:catAx>
      <c:valAx>
        <c:axId val="431059183"/>
        <c:scaling>
          <c:orientation val="minMax"/>
          <c:min val="720"/>
        </c:scaling>
        <c:delete val="1"/>
        <c:axPos val="l"/>
        <c:numFmt formatCode="0.00" sourceLinked="1"/>
        <c:majorTickMark val="none"/>
        <c:minorTickMark val="none"/>
        <c:tickLblPos val="nextTo"/>
        <c:crossAx val="431058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Exits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'YoY Analysis'!$C$142</c:f>
              <c:strCache>
                <c:ptCount val="1"/>
                <c:pt idx="0">
                  <c:v>Total Exits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'YoY Analysis'!$B$143:$B$147</c:f>
              <c:numCache>
                <c:formatCode>General</c:formatCode>
                <c:ptCount val="5"/>
                <c:pt idx="0">
                  <c:v>2019</c:v>
                </c:pt>
                <c:pt idx="1">
                  <c:v>2020</c:v>
                </c:pt>
                <c:pt idx="2">
                  <c:v>2021</c:v>
                </c:pt>
                <c:pt idx="3">
                  <c:v>2022</c:v>
                </c:pt>
                <c:pt idx="4">
                  <c:v>2023</c:v>
                </c:pt>
              </c:numCache>
            </c:numRef>
          </c:cat>
          <c:val>
            <c:numRef>
              <c:f>'YoY Analysis'!$C$143:$C$147</c:f>
              <c:numCache>
                <c:formatCode>#,##0</c:formatCode>
                <c:ptCount val="5"/>
                <c:pt idx="0">
                  <c:v>755513</c:v>
                </c:pt>
                <c:pt idx="1">
                  <c:v>804919</c:v>
                </c:pt>
                <c:pt idx="2">
                  <c:v>776901</c:v>
                </c:pt>
                <c:pt idx="3">
                  <c:v>774464</c:v>
                </c:pt>
                <c:pt idx="4">
                  <c:v>775081</c:v>
                </c:pt>
              </c:numCache>
            </c:numRef>
          </c:val>
          <c:smooth val="0"/>
          <c:extLst>
            <c:ext xmlns:c16="http://schemas.microsoft.com/office/drawing/2014/chart" uri="{C3380CC4-5D6E-409C-BE32-E72D297353CC}">
              <c16:uniqueId val="{00000000-17FE-4968-AB32-C239B118586A}"/>
            </c:ext>
          </c:extLst>
        </c:ser>
        <c:dLbls>
          <c:dLblPos val="t"/>
          <c:showLegendKey val="0"/>
          <c:showVal val="1"/>
          <c:showCatName val="0"/>
          <c:showSerName val="0"/>
          <c:showPercent val="0"/>
          <c:showBubbleSize val="0"/>
        </c:dLbls>
        <c:smooth val="0"/>
        <c:axId val="1034381343"/>
        <c:axId val="1034383423"/>
      </c:lineChart>
      <c:catAx>
        <c:axId val="103438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383423"/>
        <c:crosses val="autoZero"/>
        <c:auto val="1"/>
        <c:lblAlgn val="ctr"/>
        <c:lblOffset val="100"/>
        <c:noMultiLvlLbl val="0"/>
      </c:catAx>
      <c:valAx>
        <c:axId val="1034383423"/>
        <c:scaling>
          <c:orientation val="minMax"/>
          <c:min val="745000"/>
        </c:scaling>
        <c:delete val="1"/>
        <c:axPos val="l"/>
        <c:numFmt formatCode="#,##0" sourceLinked="1"/>
        <c:majorTickMark val="none"/>
        <c:minorTickMark val="none"/>
        <c:tickLblPos val="nextTo"/>
        <c:crossAx val="10343813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2022 Avg Session Duartion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Analysis'!$N$539</c:f>
              <c:strCache>
                <c:ptCount val="1"/>
                <c:pt idx="0">
                  <c:v>Avg Session Duartion</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Analysis'!$M$540:$M$551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Analysis'!$N$540:$N$551</c:f>
              <c:numCache>
                <c:formatCode>0.00</c:formatCode>
                <c:ptCount val="12"/>
                <c:pt idx="0">
                  <c:v>754.21096774193541</c:v>
                </c:pt>
                <c:pt idx="1">
                  <c:v>744.65071428571423</c:v>
                </c:pt>
                <c:pt idx="2">
                  <c:v>785.22483870967721</c:v>
                </c:pt>
                <c:pt idx="3">
                  <c:v>745.4173333333332</c:v>
                </c:pt>
                <c:pt idx="4">
                  <c:v>721.18322580645167</c:v>
                </c:pt>
                <c:pt idx="5">
                  <c:v>724.80600000000027</c:v>
                </c:pt>
                <c:pt idx="6">
                  <c:v>731.73258064516131</c:v>
                </c:pt>
                <c:pt idx="7">
                  <c:v>772.87032258064517</c:v>
                </c:pt>
                <c:pt idx="8">
                  <c:v>714.20466666666653</c:v>
                </c:pt>
                <c:pt idx="9">
                  <c:v>751.94258064516134</c:v>
                </c:pt>
                <c:pt idx="10">
                  <c:v>758.93966666666665</c:v>
                </c:pt>
                <c:pt idx="11">
                  <c:v>757.85741935483861</c:v>
                </c:pt>
              </c:numCache>
            </c:numRef>
          </c:val>
          <c:smooth val="0"/>
          <c:extLst>
            <c:ext xmlns:c16="http://schemas.microsoft.com/office/drawing/2014/chart" uri="{C3380CC4-5D6E-409C-BE32-E72D297353CC}">
              <c16:uniqueId val="{00000000-B2A0-4F81-8873-6D3AB8546433}"/>
            </c:ext>
          </c:extLst>
        </c:ser>
        <c:dLbls>
          <c:dLblPos val="t"/>
          <c:showLegendKey val="0"/>
          <c:showVal val="1"/>
          <c:showCatName val="0"/>
          <c:showSerName val="0"/>
          <c:showPercent val="0"/>
          <c:showBubbleSize val="0"/>
        </c:dLbls>
        <c:smooth val="0"/>
        <c:axId val="256799247"/>
        <c:axId val="256801327"/>
      </c:lineChart>
      <c:catAx>
        <c:axId val="25679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801327"/>
        <c:crosses val="autoZero"/>
        <c:auto val="1"/>
        <c:lblAlgn val="ctr"/>
        <c:lblOffset val="100"/>
        <c:noMultiLvlLbl val="0"/>
      </c:catAx>
      <c:valAx>
        <c:axId val="256801327"/>
        <c:scaling>
          <c:orientation val="minMax"/>
          <c:min val="700"/>
        </c:scaling>
        <c:delete val="1"/>
        <c:axPos val="l"/>
        <c:numFmt formatCode="0.00" sourceLinked="1"/>
        <c:majorTickMark val="none"/>
        <c:minorTickMark val="none"/>
        <c:tickLblPos val="nextTo"/>
        <c:crossAx val="2567992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Avg Session Duartion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Analysis'!$B$553</c:f>
              <c:strCache>
                <c:ptCount val="1"/>
                <c:pt idx="0">
                  <c:v>Avg Session Duartion</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Analysis'!$A$554:$A$565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Analysis'!$B$554:$B$565</c:f>
              <c:numCache>
                <c:formatCode>0.00</c:formatCode>
                <c:ptCount val="12"/>
                <c:pt idx="0">
                  <c:v>746.03516129032255</c:v>
                </c:pt>
                <c:pt idx="1">
                  <c:v>775.36107142857145</c:v>
                </c:pt>
                <c:pt idx="2">
                  <c:v>769.69483870967747</c:v>
                </c:pt>
                <c:pt idx="3">
                  <c:v>759.32599999999991</c:v>
                </c:pt>
                <c:pt idx="4">
                  <c:v>753.70838709677412</c:v>
                </c:pt>
                <c:pt idx="5">
                  <c:v>729.80899999999997</c:v>
                </c:pt>
                <c:pt idx="6">
                  <c:v>755.31580645161296</c:v>
                </c:pt>
                <c:pt idx="7">
                  <c:v>719.50709677419354</c:v>
                </c:pt>
                <c:pt idx="8">
                  <c:v>774.18333333333351</c:v>
                </c:pt>
                <c:pt idx="9">
                  <c:v>759.54451612903233</c:v>
                </c:pt>
                <c:pt idx="10">
                  <c:v>772.03066666666666</c:v>
                </c:pt>
                <c:pt idx="11">
                  <c:v>740.44096774193554</c:v>
                </c:pt>
              </c:numCache>
            </c:numRef>
          </c:val>
          <c:smooth val="0"/>
          <c:extLst>
            <c:ext xmlns:c16="http://schemas.microsoft.com/office/drawing/2014/chart" uri="{C3380CC4-5D6E-409C-BE32-E72D297353CC}">
              <c16:uniqueId val="{00000000-DBB0-494F-9482-29A81FFE5C9B}"/>
            </c:ext>
          </c:extLst>
        </c:ser>
        <c:dLbls>
          <c:dLblPos val="t"/>
          <c:showLegendKey val="0"/>
          <c:showVal val="1"/>
          <c:showCatName val="0"/>
          <c:showSerName val="0"/>
          <c:showPercent val="0"/>
          <c:showBubbleSize val="0"/>
        </c:dLbls>
        <c:smooth val="0"/>
        <c:axId val="255945423"/>
        <c:axId val="255937103"/>
      </c:lineChart>
      <c:catAx>
        <c:axId val="25594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937103"/>
        <c:crosses val="autoZero"/>
        <c:auto val="1"/>
        <c:lblAlgn val="ctr"/>
        <c:lblOffset val="100"/>
        <c:noMultiLvlLbl val="0"/>
      </c:catAx>
      <c:valAx>
        <c:axId val="255937103"/>
        <c:scaling>
          <c:orientation val="minMax"/>
          <c:min val="710"/>
        </c:scaling>
        <c:delete val="1"/>
        <c:axPos val="l"/>
        <c:numFmt formatCode="0.00" sourceLinked="1"/>
        <c:majorTickMark val="none"/>
        <c:minorTickMark val="none"/>
        <c:tickLblPos val="nextTo"/>
        <c:crossAx val="255945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AVG Session Duration Seasonality Index (S.I.) by Month</a:t>
            </a:r>
            <a:endParaRPr lang="en-US" sz="12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 Analysis'!$F$553</c:f>
              <c:strCache>
                <c:ptCount val="1"/>
                <c:pt idx="0">
                  <c:v>S.I.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Analysis'!$E$554:$E$565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Analysis'!$F$554:$F$565</c:f>
              <c:numCache>
                <c:formatCode>0.00</c:formatCode>
                <c:ptCount val="12"/>
                <c:pt idx="0">
                  <c:v>0.99875448119156718</c:v>
                </c:pt>
                <c:pt idx="1">
                  <c:v>1.0141489095577798</c:v>
                </c:pt>
                <c:pt idx="2">
                  <c:v>1.0195862185287783</c:v>
                </c:pt>
                <c:pt idx="3">
                  <c:v>0.99342037242181103</c:v>
                </c:pt>
                <c:pt idx="4">
                  <c:v>1.0062895985717291</c:v>
                </c:pt>
                <c:pt idx="5">
                  <c:v>0.96889512572773362</c:v>
                </c:pt>
                <c:pt idx="6">
                  <c:v>0.99941872876349758</c:v>
                </c:pt>
                <c:pt idx="7">
                  <c:v>1.0012245177904182</c:v>
                </c:pt>
                <c:pt idx="8">
                  <c:v>1.00008425186465</c:v>
                </c:pt>
                <c:pt idx="9">
                  <c:v>0.99862561270112038</c:v>
                </c:pt>
                <c:pt idx="10">
                  <c:v>0.99692572691879044</c:v>
                </c:pt>
                <c:pt idx="11">
                  <c:v>1.0026264559621232</c:v>
                </c:pt>
              </c:numCache>
            </c:numRef>
          </c:val>
          <c:extLst>
            <c:ext xmlns:c16="http://schemas.microsoft.com/office/drawing/2014/chart" uri="{C3380CC4-5D6E-409C-BE32-E72D297353CC}">
              <c16:uniqueId val="{00000000-2E0D-4B0B-80A8-1AD5D91FCB4D}"/>
            </c:ext>
          </c:extLst>
        </c:ser>
        <c:dLbls>
          <c:dLblPos val="outEnd"/>
          <c:showLegendKey val="0"/>
          <c:showVal val="1"/>
          <c:showCatName val="0"/>
          <c:showSerName val="0"/>
          <c:showPercent val="0"/>
          <c:showBubbleSize val="0"/>
        </c:dLbls>
        <c:gapWidth val="219"/>
        <c:overlap val="-27"/>
        <c:axId val="1852859872"/>
        <c:axId val="1852858624"/>
      </c:barChart>
      <c:catAx>
        <c:axId val="185285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858624"/>
        <c:crosses val="autoZero"/>
        <c:auto val="1"/>
        <c:lblAlgn val="ctr"/>
        <c:lblOffset val="100"/>
        <c:noMultiLvlLbl val="0"/>
      </c:catAx>
      <c:valAx>
        <c:axId val="1852858624"/>
        <c:scaling>
          <c:orientation val="minMax"/>
        </c:scaling>
        <c:delete val="1"/>
        <c:axPos val="l"/>
        <c:numFmt formatCode="0.00" sourceLinked="1"/>
        <c:majorTickMark val="none"/>
        <c:minorTickMark val="none"/>
        <c:tickLblPos val="nextTo"/>
        <c:crossAx val="1852859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2019 Pages_per_Session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Analysis'!$B$614</c:f>
              <c:strCache>
                <c:ptCount val="1"/>
                <c:pt idx="0">
                  <c:v>Pages_per_Session</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Analysis'!$A$615:$A$626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Analysis'!$B$615:$B$626</c:f>
              <c:numCache>
                <c:formatCode>0.00</c:formatCode>
                <c:ptCount val="12"/>
                <c:pt idx="0">
                  <c:v>2.3585126542916304</c:v>
                </c:pt>
                <c:pt idx="1">
                  <c:v>2.0352920128193159</c:v>
                </c:pt>
                <c:pt idx="2">
                  <c:v>1.8825649080661555</c:v>
                </c:pt>
                <c:pt idx="3">
                  <c:v>2.0117731213208998</c:v>
                </c:pt>
                <c:pt idx="4">
                  <c:v>1.937383974049826</c:v>
                </c:pt>
                <c:pt idx="5">
                  <c:v>1.993675366345804</c:v>
                </c:pt>
                <c:pt idx="6">
                  <c:v>2.1710987746259565</c:v>
                </c:pt>
                <c:pt idx="7">
                  <c:v>2.1660859346006349</c:v>
                </c:pt>
                <c:pt idx="8">
                  <c:v>2.1837835719510919</c:v>
                </c:pt>
                <c:pt idx="9">
                  <c:v>2.0116301804070269</c:v>
                </c:pt>
                <c:pt idx="10">
                  <c:v>2.1314546090018252</c:v>
                </c:pt>
                <c:pt idx="11">
                  <c:v>2.2043605918776707</c:v>
                </c:pt>
              </c:numCache>
            </c:numRef>
          </c:val>
          <c:smooth val="0"/>
          <c:extLst>
            <c:ext xmlns:c16="http://schemas.microsoft.com/office/drawing/2014/chart" uri="{C3380CC4-5D6E-409C-BE32-E72D297353CC}">
              <c16:uniqueId val="{00000000-7DFA-45BD-856F-2AD7F6AB71AC}"/>
            </c:ext>
          </c:extLst>
        </c:ser>
        <c:dLbls>
          <c:dLblPos val="t"/>
          <c:showLegendKey val="0"/>
          <c:showVal val="1"/>
          <c:showCatName val="0"/>
          <c:showSerName val="0"/>
          <c:showPercent val="0"/>
          <c:showBubbleSize val="0"/>
        </c:dLbls>
        <c:smooth val="0"/>
        <c:axId val="886111024"/>
        <c:axId val="886097712"/>
      </c:lineChart>
      <c:catAx>
        <c:axId val="88611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097712"/>
        <c:crosses val="autoZero"/>
        <c:auto val="1"/>
        <c:lblAlgn val="ctr"/>
        <c:lblOffset val="100"/>
        <c:noMultiLvlLbl val="0"/>
      </c:catAx>
      <c:valAx>
        <c:axId val="886097712"/>
        <c:scaling>
          <c:orientation val="minMax"/>
          <c:min val="1.7000000000000002"/>
        </c:scaling>
        <c:delete val="1"/>
        <c:axPos val="l"/>
        <c:numFmt formatCode="0.00" sourceLinked="1"/>
        <c:majorTickMark val="none"/>
        <c:minorTickMark val="none"/>
        <c:tickLblPos val="nextTo"/>
        <c:crossAx val="886111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2020 Pages_per_Session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Analysis'!$F$614</c:f>
              <c:strCache>
                <c:ptCount val="1"/>
                <c:pt idx="0">
                  <c:v>Pages_per_Session</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Analysis'!$E$615:$E$626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Analysis'!$F$615:$F$626</c:f>
              <c:numCache>
                <c:formatCode>0.00</c:formatCode>
                <c:ptCount val="12"/>
                <c:pt idx="0">
                  <c:v>1.9523875914952946</c:v>
                </c:pt>
                <c:pt idx="1">
                  <c:v>2.1703634396655067</c:v>
                </c:pt>
                <c:pt idx="2">
                  <c:v>1.9777542003516688</c:v>
                </c:pt>
                <c:pt idx="3">
                  <c:v>2.0398173515981735</c:v>
                </c:pt>
                <c:pt idx="4">
                  <c:v>2.2144147672714407</c:v>
                </c:pt>
                <c:pt idx="5">
                  <c:v>2.0854591914152358</c:v>
                </c:pt>
                <c:pt idx="6">
                  <c:v>2.1272073882298388</c:v>
                </c:pt>
                <c:pt idx="7">
                  <c:v>1.9704437901229739</c:v>
                </c:pt>
                <c:pt idx="8">
                  <c:v>1.8483804893420668</c:v>
                </c:pt>
                <c:pt idx="9">
                  <c:v>2.0180802517702596</c:v>
                </c:pt>
                <c:pt idx="10">
                  <c:v>1.9132785251619333</c:v>
                </c:pt>
                <c:pt idx="11">
                  <c:v>2.2111596202006134</c:v>
                </c:pt>
              </c:numCache>
            </c:numRef>
          </c:val>
          <c:smooth val="0"/>
          <c:extLst>
            <c:ext xmlns:c16="http://schemas.microsoft.com/office/drawing/2014/chart" uri="{C3380CC4-5D6E-409C-BE32-E72D297353CC}">
              <c16:uniqueId val="{00000000-6026-43DC-AD1A-1169C5395E97}"/>
            </c:ext>
          </c:extLst>
        </c:ser>
        <c:dLbls>
          <c:dLblPos val="t"/>
          <c:showLegendKey val="0"/>
          <c:showVal val="1"/>
          <c:showCatName val="0"/>
          <c:showSerName val="0"/>
          <c:showPercent val="0"/>
          <c:showBubbleSize val="0"/>
        </c:dLbls>
        <c:smooth val="0"/>
        <c:axId val="882380144"/>
        <c:axId val="882367248"/>
      </c:lineChart>
      <c:catAx>
        <c:axId val="88238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367248"/>
        <c:crosses val="autoZero"/>
        <c:auto val="1"/>
        <c:lblAlgn val="ctr"/>
        <c:lblOffset val="100"/>
        <c:noMultiLvlLbl val="0"/>
      </c:catAx>
      <c:valAx>
        <c:axId val="882367248"/>
        <c:scaling>
          <c:orientation val="minMax"/>
          <c:min val="1.9"/>
        </c:scaling>
        <c:delete val="1"/>
        <c:axPos val="l"/>
        <c:numFmt formatCode="0.00" sourceLinked="1"/>
        <c:majorTickMark val="none"/>
        <c:minorTickMark val="none"/>
        <c:tickLblPos val="nextTo"/>
        <c:crossAx val="882380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 Pages_per_Session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Analysis'!$J$614</c:f>
              <c:strCache>
                <c:ptCount val="1"/>
                <c:pt idx="0">
                  <c:v>Pages_per_Session</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Analysis'!$I$615:$I$626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Analysis'!$J$615:$J$626</c:f>
              <c:numCache>
                <c:formatCode>0.00</c:formatCode>
                <c:ptCount val="12"/>
                <c:pt idx="0">
                  <c:v>1.9698582889705332</c:v>
                </c:pt>
                <c:pt idx="1">
                  <c:v>2.2366257849232136</c:v>
                </c:pt>
                <c:pt idx="2">
                  <c:v>2.0593909003760786</c:v>
                </c:pt>
                <c:pt idx="3">
                  <c:v>2.0926108876750398</c:v>
                </c:pt>
                <c:pt idx="4">
                  <c:v>2.021778763528264</c:v>
                </c:pt>
                <c:pt idx="5">
                  <c:v>2.1148603644945587</c:v>
                </c:pt>
                <c:pt idx="6">
                  <c:v>2.110797748402427</c:v>
                </c:pt>
                <c:pt idx="7">
                  <c:v>2.2920375339742227</c:v>
                </c:pt>
                <c:pt idx="8">
                  <c:v>2.2071112511473072</c:v>
                </c:pt>
                <c:pt idx="9">
                  <c:v>1.9665350772334731</c:v>
                </c:pt>
                <c:pt idx="10">
                  <c:v>2.1536987427722667</c:v>
                </c:pt>
                <c:pt idx="11">
                  <c:v>2.0615914974113898</c:v>
                </c:pt>
              </c:numCache>
            </c:numRef>
          </c:val>
          <c:smooth val="0"/>
          <c:extLst>
            <c:ext xmlns:c16="http://schemas.microsoft.com/office/drawing/2014/chart" uri="{C3380CC4-5D6E-409C-BE32-E72D297353CC}">
              <c16:uniqueId val="{00000000-1529-4088-AA4C-D7A1B112C075}"/>
            </c:ext>
          </c:extLst>
        </c:ser>
        <c:dLbls>
          <c:dLblPos val="t"/>
          <c:showLegendKey val="0"/>
          <c:showVal val="1"/>
          <c:showCatName val="0"/>
          <c:showSerName val="0"/>
          <c:showPercent val="0"/>
          <c:showBubbleSize val="0"/>
        </c:dLbls>
        <c:smooth val="0"/>
        <c:axId val="2128394848"/>
        <c:axId val="2128392768"/>
      </c:lineChart>
      <c:catAx>
        <c:axId val="212839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392768"/>
        <c:crosses val="autoZero"/>
        <c:auto val="1"/>
        <c:lblAlgn val="ctr"/>
        <c:lblOffset val="100"/>
        <c:noMultiLvlLbl val="0"/>
      </c:catAx>
      <c:valAx>
        <c:axId val="2128392768"/>
        <c:scaling>
          <c:orientation val="minMax"/>
        </c:scaling>
        <c:delete val="1"/>
        <c:axPos val="l"/>
        <c:numFmt formatCode="0.00" sourceLinked="1"/>
        <c:majorTickMark val="none"/>
        <c:minorTickMark val="none"/>
        <c:tickLblPos val="nextTo"/>
        <c:crossAx val="2128394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2022 Pages_per_Session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Analysis'!$N$614</c:f>
              <c:strCache>
                <c:ptCount val="1"/>
                <c:pt idx="0">
                  <c:v>Pages_per_Session</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Analysis'!$M$615:$M$626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Analysis'!$N$615:$N$626</c:f>
              <c:numCache>
                <c:formatCode>0.00</c:formatCode>
                <c:ptCount val="12"/>
                <c:pt idx="0">
                  <c:v>2.1256948908487825</c:v>
                </c:pt>
                <c:pt idx="1">
                  <c:v>1.9696416569386961</c:v>
                </c:pt>
                <c:pt idx="2">
                  <c:v>2.0372623618586765</c:v>
                </c:pt>
                <c:pt idx="3">
                  <c:v>2.29231502457261</c:v>
                </c:pt>
                <c:pt idx="4">
                  <c:v>1.877982953641288</c:v>
                </c:pt>
                <c:pt idx="5">
                  <c:v>2.2718036064236955</c:v>
                </c:pt>
                <c:pt idx="6">
                  <c:v>2.0260221253586406</c:v>
                </c:pt>
                <c:pt idx="7">
                  <c:v>2.1288038981336768</c:v>
                </c:pt>
                <c:pt idx="8">
                  <c:v>2.1690591690591692</c:v>
                </c:pt>
                <c:pt idx="9">
                  <c:v>1.9238469392284814</c:v>
                </c:pt>
                <c:pt idx="10">
                  <c:v>2.1846523959151609</c:v>
                </c:pt>
                <c:pt idx="11">
                  <c:v>2.0855964129706241</c:v>
                </c:pt>
              </c:numCache>
            </c:numRef>
          </c:val>
          <c:smooth val="0"/>
          <c:extLst>
            <c:ext xmlns:c16="http://schemas.microsoft.com/office/drawing/2014/chart" uri="{C3380CC4-5D6E-409C-BE32-E72D297353CC}">
              <c16:uniqueId val="{00000000-F97A-48DB-A2FB-48A52FF43BAE}"/>
            </c:ext>
          </c:extLst>
        </c:ser>
        <c:dLbls>
          <c:dLblPos val="t"/>
          <c:showLegendKey val="0"/>
          <c:showVal val="1"/>
          <c:showCatName val="0"/>
          <c:showSerName val="0"/>
          <c:showPercent val="0"/>
          <c:showBubbleSize val="0"/>
        </c:dLbls>
        <c:smooth val="0"/>
        <c:axId val="882373488"/>
        <c:axId val="882377648"/>
      </c:lineChart>
      <c:catAx>
        <c:axId val="88237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377648"/>
        <c:crosses val="autoZero"/>
        <c:auto val="1"/>
        <c:lblAlgn val="ctr"/>
        <c:lblOffset val="100"/>
        <c:noMultiLvlLbl val="0"/>
      </c:catAx>
      <c:valAx>
        <c:axId val="882377648"/>
        <c:scaling>
          <c:orientation val="minMax"/>
          <c:min val="1.7000000000000002"/>
        </c:scaling>
        <c:delete val="1"/>
        <c:axPos val="l"/>
        <c:numFmt formatCode="0.00" sourceLinked="1"/>
        <c:majorTickMark val="none"/>
        <c:minorTickMark val="none"/>
        <c:tickLblPos val="nextTo"/>
        <c:crossAx val="882373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Pages_per_Session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Analysis'!$B$628</c:f>
              <c:strCache>
                <c:ptCount val="1"/>
                <c:pt idx="0">
                  <c:v>Pages_per_Session</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Analysis'!$A$629:$A$640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Analysis'!$B$629:$B$640</c:f>
              <c:numCache>
                <c:formatCode>0.00</c:formatCode>
                <c:ptCount val="12"/>
                <c:pt idx="0">
                  <c:v>1.8111285781744062</c:v>
                </c:pt>
                <c:pt idx="1">
                  <c:v>2.0582480395684959</c:v>
                </c:pt>
                <c:pt idx="2">
                  <c:v>2.0506808734003847</c:v>
                </c:pt>
                <c:pt idx="3">
                  <c:v>2.0768283029467343</c:v>
                </c:pt>
                <c:pt idx="4">
                  <c:v>2.0586166686000014</c:v>
                </c:pt>
                <c:pt idx="5">
                  <c:v>1.927480396273306</c:v>
                </c:pt>
                <c:pt idx="6">
                  <c:v>2.2015166334743514</c:v>
                </c:pt>
                <c:pt idx="7">
                  <c:v>2.3216011810262507</c:v>
                </c:pt>
                <c:pt idx="8">
                  <c:v>2.085959544023777</c:v>
                </c:pt>
                <c:pt idx="9">
                  <c:v>2.138883767952187</c:v>
                </c:pt>
                <c:pt idx="10">
                  <c:v>1.9279715333952172</c:v>
                </c:pt>
                <c:pt idx="11">
                  <c:v>2.1269876590728667</c:v>
                </c:pt>
              </c:numCache>
            </c:numRef>
          </c:val>
          <c:smooth val="0"/>
          <c:extLst>
            <c:ext xmlns:c16="http://schemas.microsoft.com/office/drawing/2014/chart" uri="{C3380CC4-5D6E-409C-BE32-E72D297353CC}">
              <c16:uniqueId val="{00000000-EB9B-4D92-AB18-19AC2EE33228}"/>
            </c:ext>
          </c:extLst>
        </c:ser>
        <c:dLbls>
          <c:dLblPos val="t"/>
          <c:showLegendKey val="0"/>
          <c:showVal val="1"/>
          <c:showCatName val="0"/>
          <c:showSerName val="0"/>
          <c:showPercent val="0"/>
          <c:showBubbleSize val="0"/>
        </c:dLbls>
        <c:smooth val="0"/>
        <c:axId val="882368496"/>
        <c:axId val="886126416"/>
      </c:lineChart>
      <c:catAx>
        <c:axId val="88236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126416"/>
        <c:crosses val="autoZero"/>
        <c:auto val="1"/>
        <c:lblAlgn val="ctr"/>
        <c:lblOffset val="100"/>
        <c:noMultiLvlLbl val="0"/>
      </c:catAx>
      <c:valAx>
        <c:axId val="886126416"/>
        <c:scaling>
          <c:orientation val="minMax"/>
          <c:min val="1.7000000000000002"/>
        </c:scaling>
        <c:delete val="1"/>
        <c:axPos val="l"/>
        <c:numFmt formatCode="0.00" sourceLinked="1"/>
        <c:majorTickMark val="none"/>
        <c:minorTickMark val="none"/>
        <c:tickLblPos val="nextTo"/>
        <c:crossAx val="882368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0" i="0" baseline="0">
                <a:effectLst/>
              </a:rPr>
              <a:t>Pages per Session Seasonality Index (S.I.) by Month</a:t>
            </a:r>
            <a:endParaRPr lang="en-US" sz="13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 Analysis'!$F$628</c:f>
              <c:strCache>
                <c:ptCount val="1"/>
                <c:pt idx="0">
                  <c:v>S.I.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Analysis'!$E$629:$E$640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Analysis'!$F$629:$F$640</c:f>
              <c:numCache>
                <c:formatCode>0.00</c:formatCode>
                <c:ptCount val="12"/>
                <c:pt idx="0">
                  <c:v>0.98260275975276434</c:v>
                </c:pt>
                <c:pt idx="1">
                  <c:v>1.0068936907911843</c:v>
                </c:pt>
                <c:pt idx="2">
                  <c:v>0.96241436502458189</c:v>
                </c:pt>
                <c:pt idx="3">
                  <c:v>1.0110456173437061</c:v>
                </c:pt>
                <c:pt idx="4">
                  <c:v>0.97227386508793268</c:v>
                </c:pt>
                <c:pt idx="5">
                  <c:v>0.99949915261359434</c:v>
                </c:pt>
                <c:pt idx="6">
                  <c:v>1.0229029175658588</c:v>
                </c:pt>
                <c:pt idx="7">
                  <c:v>1.0462072375340541</c:v>
                </c:pt>
                <c:pt idx="8">
                  <c:v>1.0092135563307219</c:v>
                </c:pt>
                <c:pt idx="9">
                  <c:v>0.96734998427739061</c:v>
                </c:pt>
                <c:pt idx="10">
                  <c:v>0.99159193314363625</c:v>
                </c:pt>
                <c:pt idx="11">
                  <c:v>1.0280049205345696</c:v>
                </c:pt>
              </c:numCache>
            </c:numRef>
          </c:val>
          <c:extLst>
            <c:ext xmlns:c16="http://schemas.microsoft.com/office/drawing/2014/chart" uri="{C3380CC4-5D6E-409C-BE32-E72D297353CC}">
              <c16:uniqueId val="{00000000-159A-4CC6-80B7-B6414C25FC05}"/>
            </c:ext>
          </c:extLst>
        </c:ser>
        <c:dLbls>
          <c:dLblPos val="outEnd"/>
          <c:showLegendKey val="0"/>
          <c:showVal val="1"/>
          <c:showCatName val="0"/>
          <c:showSerName val="0"/>
          <c:showPercent val="0"/>
          <c:showBubbleSize val="0"/>
        </c:dLbls>
        <c:gapWidth val="219"/>
        <c:overlap val="-27"/>
        <c:axId val="886097296"/>
        <c:axId val="886102704"/>
      </c:barChart>
      <c:catAx>
        <c:axId val="88609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102704"/>
        <c:crosses val="autoZero"/>
        <c:auto val="1"/>
        <c:lblAlgn val="ctr"/>
        <c:lblOffset val="100"/>
        <c:noMultiLvlLbl val="0"/>
      </c:catAx>
      <c:valAx>
        <c:axId val="886102704"/>
        <c:scaling>
          <c:orientation val="minMax"/>
        </c:scaling>
        <c:delete val="1"/>
        <c:axPos val="l"/>
        <c:numFmt formatCode="0.00" sourceLinked="1"/>
        <c:majorTickMark val="none"/>
        <c:minorTickMark val="none"/>
        <c:tickLblPos val="nextTo"/>
        <c:crossAx val="886097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2019 Pages_per_Visit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Analysis'!$B$669</c:f>
              <c:strCache>
                <c:ptCount val="1"/>
                <c:pt idx="0">
                  <c:v>Pages_per_Visit</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Analysis'!$A$670:$A$681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Analysis'!$B$670:$B$681</c:f>
              <c:numCache>
                <c:formatCode>0.00</c:formatCode>
                <c:ptCount val="12"/>
                <c:pt idx="0">
                  <c:v>2.180629405636509</c:v>
                </c:pt>
                <c:pt idx="1">
                  <c:v>2.0221420180536662</c:v>
                </c:pt>
                <c:pt idx="2">
                  <c:v>1.8647645305769902</c:v>
                </c:pt>
                <c:pt idx="3">
                  <c:v>2.0149996384837352</c:v>
                </c:pt>
                <c:pt idx="4">
                  <c:v>1.9399472107007483</c:v>
                </c:pt>
                <c:pt idx="5">
                  <c:v>2.0111450728100264</c:v>
                </c:pt>
                <c:pt idx="6">
                  <c:v>2.1627091440016724</c:v>
                </c:pt>
                <c:pt idx="7">
                  <c:v>2.2026322272248402</c:v>
                </c:pt>
                <c:pt idx="8">
                  <c:v>2.1955857920554762</c:v>
                </c:pt>
                <c:pt idx="9">
                  <c:v>2.0786758988863787</c:v>
                </c:pt>
                <c:pt idx="10">
                  <c:v>2.0759227156680429</c:v>
                </c:pt>
                <c:pt idx="11">
                  <c:v>2.1985827529617796</c:v>
                </c:pt>
              </c:numCache>
            </c:numRef>
          </c:val>
          <c:smooth val="0"/>
          <c:extLst>
            <c:ext xmlns:c16="http://schemas.microsoft.com/office/drawing/2014/chart" uri="{C3380CC4-5D6E-409C-BE32-E72D297353CC}">
              <c16:uniqueId val="{00000000-E691-4E9C-BD03-383ED67D86B5}"/>
            </c:ext>
          </c:extLst>
        </c:ser>
        <c:dLbls>
          <c:dLblPos val="t"/>
          <c:showLegendKey val="0"/>
          <c:showVal val="1"/>
          <c:showCatName val="0"/>
          <c:showSerName val="0"/>
          <c:showPercent val="0"/>
          <c:showBubbleSize val="0"/>
        </c:dLbls>
        <c:smooth val="0"/>
        <c:axId val="175150864"/>
        <c:axId val="175151280"/>
      </c:lineChart>
      <c:catAx>
        <c:axId val="17515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51280"/>
        <c:crosses val="autoZero"/>
        <c:auto val="1"/>
        <c:lblAlgn val="ctr"/>
        <c:lblOffset val="100"/>
        <c:noMultiLvlLbl val="0"/>
      </c:catAx>
      <c:valAx>
        <c:axId val="175151280"/>
        <c:scaling>
          <c:orientation val="minMax"/>
          <c:min val="1.8"/>
        </c:scaling>
        <c:delete val="1"/>
        <c:axPos val="l"/>
        <c:numFmt formatCode="0.00" sourceLinked="1"/>
        <c:majorTickMark val="none"/>
        <c:minorTickMark val="none"/>
        <c:tickLblPos val="nextTo"/>
        <c:crossAx val="175150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Exit Rate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'YoY Analysis'!$C$168</c:f>
              <c:strCache>
                <c:ptCount val="1"/>
                <c:pt idx="0">
                  <c:v>Exit Rate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'YoY Analysis'!$B$169:$B$173</c:f>
              <c:numCache>
                <c:formatCode>General</c:formatCode>
                <c:ptCount val="5"/>
                <c:pt idx="0">
                  <c:v>2019</c:v>
                </c:pt>
                <c:pt idx="1">
                  <c:v>2020</c:v>
                </c:pt>
                <c:pt idx="2">
                  <c:v>2021</c:v>
                </c:pt>
                <c:pt idx="3">
                  <c:v>2022</c:v>
                </c:pt>
                <c:pt idx="4">
                  <c:v>2023</c:v>
                </c:pt>
              </c:numCache>
            </c:numRef>
          </c:cat>
          <c:val>
            <c:numRef>
              <c:f>'YoY Analysis'!$C$169:$C$173</c:f>
              <c:numCache>
                <c:formatCode>0.00%;\-0.00%;0.00%</c:formatCode>
                <c:ptCount val="5"/>
                <c:pt idx="0">
                  <c:v>0.19202637845498566</c:v>
                </c:pt>
                <c:pt idx="1">
                  <c:v>0.19064431948287322</c:v>
                </c:pt>
                <c:pt idx="2">
                  <c:v>0.18655060475791074</c:v>
                </c:pt>
                <c:pt idx="3">
                  <c:v>0.18853938842720896</c:v>
                </c:pt>
                <c:pt idx="4">
                  <c:v>0.19109902012197993</c:v>
                </c:pt>
              </c:numCache>
            </c:numRef>
          </c:val>
          <c:smooth val="0"/>
          <c:extLst>
            <c:ext xmlns:c16="http://schemas.microsoft.com/office/drawing/2014/chart" uri="{C3380CC4-5D6E-409C-BE32-E72D297353CC}">
              <c16:uniqueId val="{00000000-F5DD-41B2-9A8B-3590E9AB907F}"/>
            </c:ext>
          </c:extLst>
        </c:ser>
        <c:dLbls>
          <c:dLblPos val="t"/>
          <c:showLegendKey val="0"/>
          <c:showVal val="1"/>
          <c:showCatName val="0"/>
          <c:showSerName val="0"/>
          <c:showPercent val="0"/>
          <c:showBubbleSize val="0"/>
        </c:dLbls>
        <c:smooth val="0"/>
        <c:axId val="105906048"/>
        <c:axId val="105908544"/>
      </c:lineChart>
      <c:catAx>
        <c:axId val="10590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08544"/>
        <c:crosses val="autoZero"/>
        <c:auto val="1"/>
        <c:lblAlgn val="ctr"/>
        <c:lblOffset val="100"/>
        <c:noMultiLvlLbl val="0"/>
      </c:catAx>
      <c:valAx>
        <c:axId val="105908544"/>
        <c:scaling>
          <c:orientation val="minMax"/>
          <c:min val="0.18500000000000003"/>
        </c:scaling>
        <c:delete val="1"/>
        <c:axPos val="l"/>
        <c:numFmt formatCode="0.00%;\-0.00%;0.00%" sourceLinked="1"/>
        <c:majorTickMark val="none"/>
        <c:minorTickMark val="none"/>
        <c:tickLblPos val="nextTo"/>
        <c:crossAx val="105906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2020  Pages_per_Visit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Analysis'!$F$669</c:f>
              <c:strCache>
                <c:ptCount val="1"/>
                <c:pt idx="0">
                  <c:v>Pages_per_Visit</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Analysis'!$E$670:$E$681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Analysis'!$F$670:$F$681</c:f>
              <c:numCache>
                <c:formatCode>0.00</c:formatCode>
                <c:ptCount val="12"/>
                <c:pt idx="0">
                  <c:v>1.9139942936221832</c:v>
                </c:pt>
                <c:pt idx="1">
                  <c:v>2.1834124588929482</c:v>
                </c:pt>
                <c:pt idx="2">
                  <c:v>1.9862331165582792</c:v>
                </c:pt>
                <c:pt idx="3">
                  <c:v>1.9982703605403633</c:v>
                </c:pt>
                <c:pt idx="4">
                  <c:v>2.1306795042457618</c:v>
                </c:pt>
                <c:pt idx="5">
                  <c:v>2.0853326212166272</c:v>
                </c:pt>
                <c:pt idx="6">
                  <c:v>2.1921915088489787</c:v>
                </c:pt>
                <c:pt idx="7">
                  <c:v>1.9223163379882482</c:v>
                </c:pt>
                <c:pt idx="8">
                  <c:v>1.8841858304030839</c:v>
                </c:pt>
                <c:pt idx="9">
                  <c:v>2.0914709719504239</c:v>
                </c:pt>
                <c:pt idx="10">
                  <c:v>1.9238828871144513</c:v>
                </c:pt>
                <c:pt idx="11">
                  <c:v>2.1826167421263096</c:v>
                </c:pt>
              </c:numCache>
            </c:numRef>
          </c:val>
          <c:smooth val="0"/>
          <c:extLst>
            <c:ext xmlns:c16="http://schemas.microsoft.com/office/drawing/2014/chart" uri="{C3380CC4-5D6E-409C-BE32-E72D297353CC}">
              <c16:uniqueId val="{00000000-2967-4F7C-9914-A894B23D7609}"/>
            </c:ext>
          </c:extLst>
        </c:ser>
        <c:dLbls>
          <c:dLblPos val="t"/>
          <c:showLegendKey val="0"/>
          <c:showVal val="1"/>
          <c:showCatName val="0"/>
          <c:showSerName val="0"/>
          <c:showPercent val="0"/>
          <c:showBubbleSize val="0"/>
        </c:dLbls>
        <c:smooth val="0"/>
        <c:axId val="941297824"/>
        <c:axId val="941298656"/>
      </c:lineChart>
      <c:catAx>
        <c:axId val="94129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298656"/>
        <c:crosses val="autoZero"/>
        <c:auto val="1"/>
        <c:lblAlgn val="ctr"/>
        <c:lblOffset val="100"/>
        <c:noMultiLvlLbl val="0"/>
      </c:catAx>
      <c:valAx>
        <c:axId val="941298656"/>
        <c:scaling>
          <c:orientation val="minMax"/>
        </c:scaling>
        <c:delete val="1"/>
        <c:axPos val="l"/>
        <c:numFmt formatCode="0.00" sourceLinked="1"/>
        <c:majorTickMark val="none"/>
        <c:minorTickMark val="none"/>
        <c:tickLblPos val="nextTo"/>
        <c:crossAx val="941297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 Pages_per_Visit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Analysis'!$J$669</c:f>
              <c:strCache>
                <c:ptCount val="1"/>
                <c:pt idx="0">
                  <c:v>Pages_per_Visit</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Analysis'!$I$670:$I$681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Analysis'!$J$670:$J$681</c:f>
              <c:numCache>
                <c:formatCode>0.00</c:formatCode>
                <c:ptCount val="12"/>
                <c:pt idx="0">
                  <c:v>2.0232576049287641</c:v>
                </c:pt>
                <c:pt idx="1">
                  <c:v>2.2256736130579697</c:v>
                </c:pt>
                <c:pt idx="2">
                  <c:v>2.1048371293770067</c:v>
                </c:pt>
                <c:pt idx="3">
                  <c:v>2.0760966479281149</c:v>
                </c:pt>
                <c:pt idx="4">
                  <c:v>2.0896619598288497</c:v>
                </c:pt>
                <c:pt idx="5">
                  <c:v>2.1517737081385668</c:v>
                </c:pt>
                <c:pt idx="6">
                  <c:v>2.0882636555041394</c:v>
                </c:pt>
                <c:pt idx="7">
                  <c:v>2.3504236738830682</c:v>
                </c:pt>
                <c:pt idx="8">
                  <c:v>2.0865170430998758</c:v>
                </c:pt>
                <c:pt idx="9">
                  <c:v>1.9942463485305422</c:v>
                </c:pt>
                <c:pt idx="10">
                  <c:v>2.1464825033869741</c:v>
                </c:pt>
                <c:pt idx="11">
                  <c:v>2.0436102098471483</c:v>
                </c:pt>
              </c:numCache>
            </c:numRef>
          </c:val>
          <c:smooth val="0"/>
          <c:extLst>
            <c:ext xmlns:c16="http://schemas.microsoft.com/office/drawing/2014/chart" uri="{C3380CC4-5D6E-409C-BE32-E72D297353CC}">
              <c16:uniqueId val="{00000000-77F5-4830-A918-13847988C4C1}"/>
            </c:ext>
          </c:extLst>
        </c:ser>
        <c:dLbls>
          <c:dLblPos val="t"/>
          <c:showLegendKey val="0"/>
          <c:showVal val="1"/>
          <c:showCatName val="0"/>
          <c:showSerName val="0"/>
          <c:showPercent val="0"/>
          <c:showBubbleSize val="0"/>
        </c:dLbls>
        <c:smooth val="0"/>
        <c:axId val="938651296"/>
        <c:axId val="938653792"/>
      </c:lineChart>
      <c:catAx>
        <c:axId val="93865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653792"/>
        <c:crosses val="autoZero"/>
        <c:auto val="1"/>
        <c:lblAlgn val="ctr"/>
        <c:lblOffset val="100"/>
        <c:noMultiLvlLbl val="0"/>
      </c:catAx>
      <c:valAx>
        <c:axId val="938653792"/>
        <c:scaling>
          <c:orientation val="minMax"/>
        </c:scaling>
        <c:delete val="1"/>
        <c:axPos val="l"/>
        <c:numFmt formatCode="0.00" sourceLinked="1"/>
        <c:majorTickMark val="none"/>
        <c:minorTickMark val="none"/>
        <c:tickLblPos val="nextTo"/>
        <c:crossAx val="938651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2022 Pages_per_Visit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Analysis'!$N$669</c:f>
              <c:strCache>
                <c:ptCount val="1"/>
                <c:pt idx="0">
                  <c:v>Pages_per_Visit</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Analysis'!$M$670:$M$681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Analysis'!$N$670:$N$681</c:f>
              <c:numCache>
                <c:formatCode>0.00</c:formatCode>
                <c:ptCount val="12"/>
                <c:pt idx="0">
                  <c:v>2.190350528574835</c:v>
                </c:pt>
                <c:pt idx="1">
                  <c:v>1.9405765986811838</c:v>
                </c:pt>
                <c:pt idx="2">
                  <c:v>2.0756799885676176</c:v>
                </c:pt>
                <c:pt idx="3">
                  <c:v>2.2805004956927073</c:v>
                </c:pt>
                <c:pt idx="4">
                  <c:v>1.9318177353771206</c:v>
                </c:pt>
                <c:pt idx="5">
                  <c:v>2.239288260841382</c:v>
                </c:pt>
                <c:pt idx="6">
                  <c:v>2.0118137738330044</c:v>
                </c:pt>
                <c:pt idx="7">
                  <c:v>2.1254819166513679</c:v>
                </c:pt>
                <c:pt idx="8">
                  <c:v>2.1397551923953384</c:v>
                </c:pt>
                <c:pt idx="9">
                  <c:v>1.9421567693833079</c:v>
                </c:pt>
                <c:pt idx="10">
                  <c:v>2.2363110943585878</c:v>
                </c:pt>
                <c:pt idx="11">
                  <c:v>2.0977781394024282</c:v>
                </c:pt>
              </c:numCache>
            </c:numRef>
          </c:val>
          <c:smooth val="0"/>
          <c:extLst>
            <c:ext xmlns:c16="http://schemas.microsoft.com/office/drawing/2014/chart" uri="{C3380CC4-5D6E-409C-BE32-E72D297353CC}">
              <c16:uniqueId val="{00000000-13D4-42F8-8F0B-D246328925BF}"/>
            </c:ext>
          </c:extLst>
        </c:ser>
        <c:dLbls>
          <c:dLblPos val="t"/>
          <c:showLegendKey val="0"/>
          <c:showVal val="1"/>
          <c:showCatName val="0"/>
          <c:showSerName val="0"/>
          <c:showPercent val="0"/>
          <c:showBubbleSize val="0"/>
        </c:dLbls>
        <c:smooth val="0"/>
        <c:axId val="935288816"/>
        <c:axId val="935287568"/>
      </c:lineChart>
      <c:catAx>
        <c:axId val="93528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287568"/>
        <c:crosses val="autoZero"/>
        <c:auto val="1"/>
        <c:lblAlgn val="ctr"/>
        <c:lblOffset val="100"/>
        <c:noMultiLvlLbl val="0"/>
      </c:catAx>
      <c:valAx>
        <c:axId val="935287568"/>
        <c:scaling>
          <c:orientation val="minMax"/>
        </c:scaling>
        <c:delete val="1"/>
        <c:axPos val="l"/>
        <c:numFmt formatCode="0.00" sourceLinked="1"/>
        <c:majorTickMark val="none"/>
        <c:minorTickMark val="none"/>
        <c:tickLblPos val="nextTo"/>
        <c:crossAx val="935288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Pages_per_Visit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'MoM Analysis'!$B$683</c:f>
              <c:strCache>
                <c:ptCount val="1"/>
                <c:pt idx="0">
                  <c:v>Pages_per_Visit</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Analysis'!$A$684:$A$695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Analysis'!$B$684:$B$695</c:f>
              <c:numCache>
                <c:formatCode>0.00</c:formatCode>
                <c:ptCount val="12"/>
                <c:pt idx="0">
                  <c:v>1.8197979603848602</c:v>
                </c:pt>
                <c:pt idx="1">
                  <c:v>2.0424030029231997</c:v>
                </c:pt>
                <c:pt idx="2">
                  <c:v>2.0398259564891221</c:v>
                </c:pt>
                <c:pt idx="3">
                  <c:v>2.1957344852023084</c:v>
                </c:pt>
                <c:pt idx="4">
                  <c:v>1.9948942464132524</c:v>
                </c:pt>
                <c:pt idx="5">
                  <c:v>1.9189115907563168</c:v>
                </c:pt>
                <c:pt idx="6">
                  <c:v>2.1629145513380839</c:v>
                </c:pt>
                <c:pt idx="7">
                  <c:v>2.2275527525772039</c:v>
                </c:pt>
                <c:pt idx="8">
                  <c:v>2.1250678709908208</c:v>
                </c:pt>
                <c:pt idx="9">
                  <c:v>2.1361017734329528</c:v>
                </c:pt>
                <c:pt idx="10">
                  <c:v>2.016213748750455</c:v>
                </c:pt>
                <c:pt idx="11">
                  <c:v>2.1714813746016737</c:v>
                </c:pt>
              </c:numCache>
            </c:numRef>
          </c:val>
          <c:smooth val="0"/>
          <c:extLst>
            <c:ext xmlns:c16="http://schemas.microsoft.com/office/drawing/2014/chart" uri="{C3380CC4-5D6E-409C-BE32-E72D297353CC}">
              <c16:uniqueId val="{00000000-6D4F-4D05-B558-F44EAAB59037}"/>
            </c:ext>
          </c:extLst>
        </c:ser>
        <c:dLbls>
          <c:dLblPos val="t"/>
          <c:showLegendKey val="0"/>
          <c:showVal val="1"/>
          <c:showCatName val="0"/>
          <c:showSerName val="0"/>
          <c:showPercent val="0"/>
          <c:showBubbleSize val="0"/>
        </c:dLbls>
        <c:smooth val="0"/>
        <c:axId val="943193168"/>
        <c:axId val="943193584"/>
      </c:lineChart>
      <c:catAx>
        <c:axId val="94319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193584"/>
        <c:crosses val="autoZero"/>
        <c:auto val="1"/>
        <c:lblAlgn val="ctr"/>
        <c:lblOffset val="100"/>
        <c:noMultiLvlLbl val="0"/>
      </c:catAx>
      <c:valAx>
        <c:axId val="943193584"/>
        <c:scaling>
          <c:orientation val="minMax"/>
          <c:min val="1.7000000000000002"/>
        </c:scaling>
        <c:delete val="1"/>
        <c:axPos val="l"/>
        <c:numFmt formatCode="0.00" sourceLinked="1"/>
        <c:majorTickMark val="none"/>
        <c:minorTickMark val="none"/>
        <c:tickLblPos val="nextTo"/>
        <c:crossAx val="943193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0" i="0" baseline="0">
                <a:effectLst/>
              </a:rPr>
              <a:t>Pages per Visit Seasonality Index (S.I.) by Month</a:t>
            </a:r>
            <a:endParaRPr lang="en-US" sz="13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 Analysis'!$F$683</c:f>
              <c:strCache>
                <c:ptCount val="1"/>
                <c:pt idx="0">
                  <c:v>S.I.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Analysis'!$E$684:$E$695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'MoM Analysis'!$F$684:$F$695</c:f>
              <c:numCache>
                <c:formatCode>0.00</c:formatCode>
                <c:ptCount val="12"/>
                <c:pt idx="0">
                  <c:v>0.9731816955180651</c:v>
                </c:pt>
                <c:pt idx="1">
                  <c:v>1.0006799452401687</c:v>
                </c:pt>
                <c:pt idx="2">
                  <c:v>0.96773455842205403</c:v>
                </c:pt>
                <c:pt idx="3">
                  <c:v>1.0152270793391613</c:v>
                </c:pt>
                <c:pt idx="4">
                  <c:v>0.96923928958922723</c:v>
                </c:pt>
                <c:pt idx="5">
                  <c:v>0.99993464497068218</c:v>
                </c:pt>
                <c:pt idx="6">
                  <c:v>1.0202516152662895</c:v>
                </c:pt>
                <c:pt idx="7">
                  <c:v>1.0404795019395807</c:v>
                </c:pt>
                <c:pt idx="8">
                  <c:v>1.0023042196599099</c:v>
                </c:pt>
                <c:pt idx="9">
                  <c:v>0.98419548639830023</c:v>
                </c:pt>
                <c:pt idx="10">
                  <c:v>0.99920069589461924</c:v>
                </c:pt>
                <c:pt idx="11">
                  <c:v>1.0275712677619417</c:v>
                </c:pt>
              </c:numCache>
            </c:numRef>
          </c:val>
          <c:extLst>
            <c:ext xmlns:c16="http://schemas.microsoft.com/office/drawing/2014/chart" uri="{C3380CC4-5D6E-409C-BE32-E72D297353CC}">
              <c16:uniqueId val="{00000000-69D8-4C7C-8A1C-017F668C4918}"/>
            </c:ext>
          </c:extLst>
        </c:ser>
        <c:dLbls>
          <c:dLblPos val="outEnd"/>
          <c:showLegendKey val="0"/>
          <c:showVal val="1"/>
          <c:showCatName val="0"/>
          <c:showSerName val="0"/>
          <c:showPercent val="0"/>
          <c:showBubbleSize val="0"/>
        </c:dLbls>
        <c:gapWidth val="219"/>
        <c:overlap val="-27"/>
        <c:axId val="887090512"/>
        <c:axId val="887088432"/>
      </c:barChart>
      <c:catAx>
        <c:axId val="88709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88432"/>
        <c:crosses val="autoZero"/>
        <c:auto val="1"/>
        <c:lblAlgn val="ctr"/>
        <c:lblOffset val="100"/>
        <c:noMultiLvlLbl val="0"/>
      </c:catAx>
      <c:valAx>
        <c:axId val="887088432"/>
        <c:scaling>
          <c:orientation val="minMax"/>
        </c:scaling>
        <c:delete val="1"/>
        <c:axPos val="l"/>
        <c:numFmt formatCode="0.00" sourceLinked="1"/>
        <c:majorTickMark val="none"/>
        <c:minorTickMark val="none"/>
        <c:tickLblPos val="nextTo"/>
        <c:crossAx val="887090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Session Duration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'YoY Analysis'!$C$194</c:f>
              <c:strCache>
                <c:ptCount val="1"/>
                <c:pt idx="0">
                  <c:v>AVG Session Duration</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'YoY Analysis'!$B$195:$B$199</c:f>
              <c:numCache>
                <c:formatCode>General</c:formatCode>
                <c:ptCount val="5"/>
                <c:pt idx="0">
                  <c:v>2019</c:v>
                </c:pt>
                <c:pt idx="1">
                  <c:v>2020</c:v>
                </c:pt>
                <c:pt idx="2">
                  <c:v>2021</c:v>
                </c:pt>
                <c:pt idx="3">
                  <c:v>2022</c:v>
                </c:pt>
                <c:pt idx="4">
                  <c:v>2023</c:v>
                </c:pt>
              </c:numCache>
            </c:numRef>
          </c:cat>
          <c:val>
            <c:numRef>
              <c:f>'YoY Analysis'!$C$195:$C$199</c:f>
              <c:numCache>
                <c:formatCode>#,##0.00</c:formatCode>
                <c:ptCount val="5"/>
                <c:pt idx="0">
                  <c:v>756.68298630137031</c:v>
                </c:pt>
                <c:pt idx="1">
                  <c:v>748.41806010928997</c:v>
                </c:pt>
                <c:pt idx="2">
                  <c:v>753.30126027397284</c:v>
                </c:pt>
                <c:pt idx="3">
                  <c:v>747.06008219178091</c:v>
                </c:pt>
                <c:pt idx="4">
                  <c:v>754.36227397260302</c:v>
                </c:pt>
              </c:numCache>
            </c:numRef>
          </c:val>
          <c:smooth val="0"/>
          <c:extLst>
            <c:ext xmlns:c16="http://schemas.microsoft.com/office/drawing/2014/chart" uri="{C3380CC4-5D6E-409C-BE32-E72D297353CC}">
              <c16:uniqueId val="{00000000-5725-4AC4-80A3-04C04D21E8EA}"/>
            </c:ext>
          </c:extLst>
        </c:ser>
        <c:dLbls>
          <c:dLblPos val="t"/>
          <c:showLegendKey val="0"/>
          <c:showVal val="1"/>
          <c:showCatName val="0"/>
          <c:showSerName val="0"/>
          <c:showPercent val="0"/>
          <c:showBubbleSize val="0"/>
        </c:dLbls>
        <c:smooth val="0"/>
        <c:axId val="105901888"/>
        <c:axId val="105903136"/>
      </c:lineChart>
      <c:catAx>
        <c:axId val="10590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03136"/>
        <c:crosses val="autoZero"/>
        <c:auto val="1"/>
        <c:lblAlgn val="ctr"/>
        <c:lblOffset val="100"/>
        <c:noMultiLvlLbl val="0"/>
      </c:catAx>
      <c:valAx>
        <c:axId val="105903136"/>
        <c:scaling>
          <c:orientation val="minMax"/>
          <c:min val="745"/>
        </c:scaling>
        <c:delete val="1"/>
        <c:axPos val="l"/>
        <c:numFmt formatCode="#,##0.00" sourceLinked="1"/>
        <c:majorTickMark val="none"/>
        <c:minorTickMark val="none"/>
        <c:tickLblPos val="nextTo"/>
        <c:crossAx val="105901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Pages per Session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'YoY Analysis'!$C$221</c:f>
              <c:strCache>
                <c:ptCount val="1"/>
                <c:pt idx="0">
                  <c:v>Pages per Session</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'YoY Analysis'!$B$222:$B$226</c:f>
              <c:numCache>
                <c:formatCode>General</c:formatCode>
                <c:ptCount val="5"/>
                <c:pt idx="0">
                  <c:v>2019</c:v>
                </c:pt>
                <c:pt idx="1">
                  <c:v>2020</c:v>
                </c:pt>
                <c:pt idx="2">
                  <c:v>2021</c:v>
                </c:pt>
                <c:pt idx="3">
                  <c:v>2022</c:v>
                </c:pt>
                <c:pt idx="4">
                  <c:v>2023</c:v>
                </c:pt>
              </c:numCache>
            </c:numRef>
          </c:cat>
          <c:val>
            <c:numRef>
              <c:f>'YoY Analysis'!$C$222:$C$226</c:f>
              <c:numCache>
                <c:formatCode>0.00</c:formatCode>
                <c:ptCount val="5"/>
                <c:pt idx="0">
                  <c:v>2.0889957757337245</c:v>
                </c:pt>
                <c:pt idx="1">
                  <c:v>2.0400560688326581</c:v>
                </c:pt>
                <c:pt idx="2">
                  <c:v>2.1051487838129521</c:v>
                </c:pt>
                <c:pt idx="3">
                  <c:v>2.0910699077531443</c:v>
                </c:pt>
                <c:pt idx="4">
                  <c:v>2.0645737805722288</c:v>
                </c:pt>
              </c:numCache>
            </c:numRef>
          </c:val>
          <c:smooth val="0"/>
          <c:extLst>
            <c:ext xmlns:c16="http://schemas.microsoft.com/office/drawing/2014/chart" uri="{C3380CC4-5D6E-409C-BE32-E72D297353CC}">
              <c16:uniqueId val="{00000000-FC9F-48BD-BA66-D4BB2C9CDC60}"/>
            </c:ext>
          </c:extLst>
        </c:ser>
        <c:dLbls>
          <c:dLblPos val="t"/>
          <c:showLegendKey val="0"/>
          <c:showVal val="1"/>
          <c:showCatName val="0"/>
          <c:showSerName val="0"/>
          <c:showPercent val="0"/>
          <c:showBubbleSize val="0"/>
        </c:dLbls>
        <c:smooth val="0"/>
        <c:axId val="1398914384"/>
        <c:axId val="1398911472"/>
      </c:lineChart>
      <c:catAx>
        <c:axId val="139891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911472"/>
        <c:crosses val="autoZero"/>
        <c:auto val="1"/>
        <c:lblAlgn val="ctr"/>
        <c:lblOffset val="100"/>
        <c:noMultiLvlLbl val="0"/>
      </c:catAx>
      <c:valAx>
        <c:axId val="1398911472"/>
        <c:scaling>
          <c:orientation val="minMax"/>
        </c:scaling>
        <c:delete val="1"/>
        <c:axPos val="l"/>
        <c:numFmt formatCode="0.00" sourceLinked="1"/>
        <c:majorTickMark val="none"/>
        <c:minorTickMark val="none"/>
        <c:tickLblPos val="nextTo"/>
        <c:crossAx val="1398914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3" Type="http://schemas.openxmlformats.org/officeDocument/2006/relationships/chart" Target="../charts/chart27.xml"/><Relationship Id="rId18" Type="http://schemas.openxmlformats.org/officeDocument/2006/relationships/chart" Target="../charts/chart32.xml"/><Relationship Id="rId26" Type="http://schemas.openxmlformats.org/officeDocument/2006/relationships/chart" Target="../charts/chart40.xml"/><Relationship Id="rId39" Type="http://schemas.openxmlformats.org/officeDocument/2006/relationships/chart" Target="../charts/chart53.xml"/><Relationship Id="rId21" Type="http://schemas.openxmlformats.org/officeDocument/2006/relationships/chart" Target="../charts/chart35.xml"/><Relationship Id="rId34" Type="http://schemas.openxmlformats.org/officeDocument/2006/relationships/chart" Target="../charts/chart48.xml"/><Relationship Id="rId42" Type="http://schemas.openxmlformats.org/officeDocument/2006/relationships/chart" Target="../charts/chart56.xml"/><Relationship Id="rId47" Type="http://schemas.openxmlformats.org/officeDocument/2006/relationships/chart" Target="../charts/chart61.xml"/><Relationship Id="rId50" Type="http://schemas.openxmlformats.org/officeDocument/2006/relationships/chart" Target="../charts/chart64.xml"/><Relationship Id="rId55" Type="http://schemas.openxmlformats.org/officeDocument/2006/relationships/chart" Target="../charts/chart69.xml"/><Relationship Id="rId7" Type="http://schemas.openxmlformats.org/officeDocument/2006/relationships/chart" Target="../charts/chart21.xml"/><Relationship Id="rId2" Type="http://schemas.openxmlformats.org/officeDocument/2006/relationships/chart" Target="../charts/chart16.xml"/><Relationship Id="rId16" Type="http://schemas.openxmlformats.org/officeDocument/2006/relationships/chart" Target="../charts/chart30.xml"/><Relationship Id="rId29" Type="http://schemas.openxmlformats.org/officeDocument/2006/relationships/chart" Target="../charts/chart43.xml"/><Relationship Id="rId11" Type="http://schemas.openxmlformats.org/officeDocument/2006/relationships/chart" Target="../charts/chart25.xml"/><Relationship Id="rId24" Type="http://schemas.openxmlformats.org/officeDocument/2006/relationships/chart" Target="../charts/chart38.xml"/><Relationship Id="rId32" Type="http://schemas.openxmlformats.org/officeDocument/2006/relationships/chart" Target="../charts/chart46.xml"/><Relationship Id="rId37" Type="http://schemas.openxmlformats.org/officeDocument/2006/relationships/chart" Target="../charts/chart51.xml"/><Relationship Id="rId40" Type="http://schemas.openxmlformats.org/officeDocument/2006/relationships/chart" Target="../charts/chart54.xml"/><Relationship Id="rId45" Type="http://schemas.openxmlformats.org/officeDocument/2006/relationships/chart" Target="../charts/chart59.xml"/><Relationship Id="rId53" Type="http://schemas.openxmlformats.org/officeDocument/2006/relationships/chart" Target="../charts/chart67.xml"/><Relationship Id="rId58" Type="http://schemas.openxmlformats.org/officeDocument/2006/relationships/chart" Target="../charts/chart72.xml"/><Relationship Id="rId5" Type="http://schemas.openxmlformats.org/officeDocument/2006/relationships/chart" Target="../charts/chart19.xml"/><Relationship Id="rId19" Type="http://schemas.openxmlformats.org/officeDocument/2006/relationships/chart" Target="../charts/chart33.xml"/><Relationship Id="rId4" Type="http://schemas.openxmlformats.org/officeDocument/2006/relationships/chart" Target="../charts/chart18.xml"/><Relationship Id="rId9" Type="http://schemas.openxmlformats.org/officeDocument/2006/relationships/chart" Target="../charts/chart23.xml"/><Relationship Id="rId14" Type="http://schemas.openxmlformats.org/officeDocument/2006/relationships/chart" Target="../charts/chart28.xml"/><Relationship Id="rId22" Type="http://schemas.openxmlformats.org/officeDocument/2006/relationships/chart" Target="../charts/chart36.xml"/><Relationship Id="rId27" Type="http://schemas.openxmlformats.org/officeDocument/2006/relationships/chart" Target="../charts/chart41.xml"/><Relationship Id="rId30" Type="http://schemas.openxmlformats.org/officeDocument/2006/relationships/chart" Target="../charts/chart44.xml"/><Relationship Id="rId35" Type="http://schemas.openxmlformats.org/officeDocument/2006/relationships/chart" Target="../charts/chart49.xml"/><Relationship Id="rId43" Type="http://schemas.openxmlformats.org/officeDocument/2006/relationships/chart" Target="../charts/chart57.xml"/><Relationship Id="rId48" Type="http://schemas.openxmlformats.org/officeDocument/2006/relationships/chart" Target="../charts/chart62.xml"/><Relationship Id="rId56" Type="http://schemas.openxmlformats.org/officeDocument/2006/relationships/chart" Target="../charts/chart70.xml"/><Relationship Id="rId8" Type="http://schemas.openxmlformats.org/officeDocument/2006/relationships/chart" Target="../charts/chart22.xml"/><Relationship Id="rId51" Type="http://schemas.openxmlformats.org/officeDocument/2006/relationships/chart" Target="../charts/chart65.xml"/><Relationship Id="rId3" Type="http://schemas.openxmlformats.org/officeDocument/2006/relationships/chart" Target="../charts/chart17.xml"/><Relationship Id="rId12" Type="http://schemas.openxmlformats.org/officeDocument/2006/relationships/chart" Target="../charts/chart26.xml"/><Relationship Id="rId17" Type="http://schemas.openxmlformats.org/officeDocument/2006/relationships/chart" Target="../charts/chart31.xml"/><Relationship Id="rId25" Type="http://schemas.openxmlformats.org/officeDocument/2006/relationships/chart" Target="../charts/chart39.xml"/><Relationship Id="rId33" Type="http://schemas.openxmlformats.org/officeDocument/2006/relationships/chart" Target="../charts/chart47.xml"/><Relationship Id="rId38" Type="http://schemas.openxmlformats.org/officeDocument/2006/relationships/chart" Target="../charts/chart52.xml"/><Relationship Id="rId46" Type="http://schemas.openxmlformats.org/officeDocument/2006/relationships/chart" Target="../charts/chart60.xml"/><Relationship Id="rId59" Type="http://schemas.openxmlformats.org/officeDocument/2006/relationships/chart" Target="../charts/chart73.xml"/><Relationship Id="rId20" Type="http://schemas.openxmlformats.org/officeDocument/2006/relationships/chart" Target="../charts/chart34.xml"/><Relationship Id="rId41" Type="http://schemas.openxmlformats.org/officeDocument/2006/relationships/chart" Target="../charts/chart55.xml"/><Relationship Id="rId54" Type="http://schemas.openxmlformats.org/officeDocument/2006/relationships/chart" Target="../charts/chart68.xml"/><Relationship Id="rId1" Type="http://schemas.openxmlformats.org/officeDocument/2006/relationships/chart" Target="../charts/chart15.xml"/><Relationship Id="rId6" Type="http://schemas.openxmlformats.org/officeDocument/2006/relationships/chart" Target="../charts/chart20.xml"/><Relationship Id="rId15" Type="http://schemas.openxmlformats.org/officeDocument/2006/relationships/chart" Target="../charts/chart29.xml"/><Relationship Id="rId23" Type="http://schemas.openxmlformats.org/officeDocument/2006/relationships/chart" Target="../charts/chart37.xml"/><Relationship Id="rId28" Type="http://schemas.openxmlformats.org/officeDocument/2006/relationships/chart" Target="../charts/chart42.xml"/><Relationship Id="rId36" Type="http://schemas.openxmlformats.org/officeDocument/2006/relationships/chart" Target="../charts/chart50.xml"/><Relationship Id="rId49" Type="http://schemas.openxmlformats.org/officeDocument/2006/relationships/chart" Target="../charts/chart63.xml"/><Relationship Id="rId57" Type="http://schemas.openxmlformats.org/officeDocument/2006/relationships/chart" Target="../charts/chart71.xml"/><Relationship Id="rId10" Type="http://schemas.openxmlformats.org/officeDocument/2006/relationships/chart" Target="../charts/chart24.xml"/><Relationship Id="rId31" Type="http://schemas.openxmlformats.org/officeDocument/2006/relationships/chart" Target="../charts/chart45.xml"/><Relationship Id="rId44" Type="http://schemas.openxmlformats.org/officeDocument/2006/relationships/chart" Target="../charts/chart58.xml"/><Relationship Id="rId52" Type="http://schemas.openxmlformats.org/officeDocument/2006/relationships/chart" Target="../charts/chart66.xml"/><Relationship Id="rId60" Type="http://schemas.openxmlformats.org/officeDocument/2006/relationships/chart" Target="../charts/chart74.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23</xdr:col>
      <xdr:colOff>0</xdr:colOff>
      <xdr:row>21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123825</xdr:colOff>
      <xdr:row>8</xdr:row>
      <xdr:rowOff>142874</xdr:rowOff>
    </xdr:from>
    <xdr:to>
      <xdr:col>7</xdr:col>
      <xdr:colOff>361950</xdr:colOff>
      <xdr:row>29</xdr:row>
      <xdr:rowOff>190499</xdr:rowOff>
    </xdr:to>
    <xdr:sp macro="" textlink="">
      <xdr:nvSpPr>
        <xdr:cNvPr id="3" name="TextBox 2"/>
        <xdr:cNvSpPr txBox="1"/>
      </xdr:nvSpPr>
      <xdr:spPr>
        <a:xfrm>
          <a:off x="123825" y="1666874"/>
          <a:ext cx="5162550" cy="404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mn-lt"/>
              <a:ea typeface="+mn-ea"/>
              <a:cs typeface="+mn-cs"/>
            </a:rPr>
            <a:t>- 2019 to 2020</a:t>
          </a:r>
          <a:r>
            <a:rPr lang="en-US" sz="1400">
              <a:solidFill>
                <a:schemeClr val="dk1"/>
              </a:solidFill>
              <a:effectLst/>
              <a:latin typeface="+mn-lt"/>
              <a:ea typeface="+mn-ea"/>
              <a:cs typeface="+mn-cs"/>
            </a:rPr>
            <a:t>: There was a significant increase of approximately </a:t>
          </a:r>
          <a:r>
            <a:rPr lang="en-US" sz="1400" b="1">
              <a:solidFill>
                <a:schemeClr val="dk1"/>
              </a:solidFill>
              <a:effectLst/>
              <a:latin typeface="+mn-lt"/>
              <a:ea typeface="+mn-ea"/>
              <a:cs typeface="+mn-cs"/>
            </a:rPr>
            <a:t>9.52%</a:t>
          </a:r>
          <a:r>
            <a:rPr lang="en-US" sz="1400">
              <a:solidFill>
                <a:schemeClr val="dk1"/>
              </a:solidFill>
              <a:effectLst/>
              <a:latin typeface="+mn-lt"/>
              <a:ea typeface="+mn-ea"/>
              <a:cs typeface="+mn-cs"/>
            </a:rPr>
            <a:t> in total visits. This could be attributed to a variety of factors, including an increase in online activity due to the </a:t>
          </a:r>
          <a:r>
            <a:rPr lang="en-US" sz="1400" b="1">
              <a:solidFill>
                <a:schemeClr val="dk1"/>
              </a:solidFill>
              <a:effectLst/>
              <a:latin typeface="+mn-lt"/>
              <a:ea typeface="+mn-ea"/>
              <a:cs typeface="+mn-cs"/>
            </a:rPr>
            <a:t>COVID-19</a:t>
          </a:r>
          <a:r>
            <a:rPr lang="en-US" sz="1400">
              <a:solidFill>
                <a:schemeClr val="dk1"/>
              </a:solidFill>
              <a:effectLst/>
              <a:latin typeface="+mn-lt"/>
              <a:ea typeface="+mn-ea"/>
              <a:cs typeface="+mn-cs"/>
            </a:rPr>
            <a:t> pandemic.</a:t>
          </a:r>
        </a:p>
        <a:p>
          <a:r>
            <a:rPr lang="en-US" sz="1400">
              <a:solidFill>
                <a:schemeClr val="dk1"/>
              </a:solidFill>
              <a:effectLst/>
              <a:latin typeface="+mn-lt"/>
              <a:ea typeface="+mn-ea"/>
              <a:cs typeface="+mn-cs"/>
            </a:rPr>
            <a:t>- </a:t>
          </a:r>
          <a:r>
            <a:rPr lang="en-US" sz="1400" b="1">
              <a:solidFill>
                <a:schemeClr val="dk1"/>
              </a:solidFill>
              <a:effectLst/>
              <a:latin typeface="+mn-lt"/>
              <a:ea typeface="+mn-ea"/>
              <a:cs typeface="+mn-cs"/>
            </a:rPr>
            <a:t>2020 to 2021</a:t>
          </a:r>
          <a:r>
            <a:rPr lang="en-US" sz="1400">
              <a:solidFill>
                <a:schemeClr val="dk1"/>
              </a:solidFill>
              <a:effectLst/>
              <a:latin typeface="+mn-lt"/>
              <a:ea typeface="+mn-ea"/>
              <a:cs typeface="+mn-cs"/>
            </a:rPr>
            <a:t>: A decrease of about </a:t>
          </a:r>
          <a:r>
            <a:rPr lang="en-US" sz="1400" b="1">
              <a:solidFill>
                <a:schemeClr val="dk1"/>
              </a:solidFill>
              <a:effectLst/>
              <a:latin typeface="+mn-lt"/>
              <a:ea typeface="+mn-ea"/>
              <a:cs typeface="+mn-cs"/>
            </a:rPr>
            <a:t>-4.92%</a:t>
          </a:r>
          <a:r>
            <a:rPr lang="en-US" sz="1400">
              <a:solidFill>
                <a:schemeClr val="dk1"/>
              </a:solidFill>
              <a:effectLst/>
              <a:latin typeface="+mn-lt"/>
              <a:ea typeface="+mn-ea"/>
              <a:cs typeface="+mn-cs"/>
            </a:rPr>
            <a:t>. This might indicate a stabilization or a slight decline in web traffic as the initial surge in online activity due to the pandemic started to normalize.</a:t>
          </a:r>
        </a:p>
        <a:p>
          <a:r>
            <a:rPr lang="en-US" sz="1400">
              <a:solidFill>
                <a:schemeClr val="dk1"/>
              </a:solidFill>
              <a:effectLst/>
              <a:latin typeface="+mn-lt"/>
              <a:ea typeface="+mn-ea"/>
              <a:cs typeface="+mn-cs"/>
            </a:rPr>
            <a:t>- </a:t>
          </a:r>
          <a:r>
            <a:rPr lang="en-US" sz="1400" b="1">
              <a:solidFill>
                <a:schemeClr val="dk1"/>
              </a:solidFill>
              <a:effectLst/>
              <a:latin typeface="+mn-lt"/>
              <a:ea typeface="+mn-ea"/>
              <a:cs typeface="+mn-cs"/>
            </a:rPr>
            <a:t>2021 to 2022</a:t>
          </a:r>
          <a:r>
            <a:rPr lang="en-US" sz="1400">
              <a:solidFill>
                <a:schemeClr val="dk1"/>
              </a:solidFill>
              <a:effectLst/>
              <a:latin typeface="+mn-lt"/>
              <a:ea typeface="+mn-ea"/>
              <a:cs typeface="+mn-cs"/>
            </a:rPr>
            <a:t>: A further slight decrease of about </a:t>
          </a:r>
          <a:r>
            <a:rPr lang="en-US" sz="1400" b="1">
              <a:solidFill>
                <a:schemeClr val="dk1"/>
              </a:solidFill>
              <a:effectLst/>
              <a:latin typeface="+mn-lt"/>
              <a:ea typeface="+mn-ea"/>
              <a:cs typeface="+mn-cs"/>
            </a:rPr>
            <a:t>-0.81%</a:t>
          </a:r>
          <a:r>
            <a:rPr lang="en-US" sz="1400">
              <a:solidFill>
                <a:schemeClr val="dk1"/>
              </a:solidFill>
              <a:effectLst/>
              <a:latin typeface="+mn-lt"/>
              <a:ea typeface="+mn-ea"/>
              <a:cs typeface="+mn-cs"/>
            </a:rPr>
            <a:t>, indicating a continued but small decline in visits.</a:t>
          </a:r>
        </a:p>
        <a:p>
          <a:r>
            <a:rPr lang="en-US" sz="1400">
              <a:solidFill>
                <a:schemeClr val="dk1"/>
              </a:solidFill>
              <a:effectLst/>
              <a:latin typeface="+mn-lt"/>
              <a:ea typeface="+mn-ea"/>
              <a:cs typeface="+mn-cs"/>
            </a:rPr>
            <a:t>- </a:t>
          </a:r>
          <a:r>
            <a:rPr lang="en-US" sz="1400" b="1">
              <a:solidFill>
                <a:schemeClr val="dk1"/>
              </a:solidFill>
              <a:effectLst/>
              <a:latin typeface="+mn-lt"/>
              <a:ea typeface="+mn-ea"/>
              <a:cs typeface="+mn-cs"/>
            </a:rPr>
            <a:t>2022 to 2023</a:t>
          </a:r>
          <a:r>
            <a:rPr lang="en-US" sz="1400">
              <a:solidFill>
                <a:schemeClr val="dk1"/>
              </a:solidFill>
              <a:effectLst/>
              <a:latin typeface="+mn-lt"/>
              <a:ea typeface="+mn-ea"/>
              <a:cs typeface="+mn-cs"/>
            </a:rPr>
            <a:t>: A marginal increase of about </a:t>
          </a:r>
          <a:r>
            <a:rPr lang="en-US" sz="1400" b="1">
              <a:solidFill>
                <a:schemeClr val="dk1"/>
              </a:solidFill>
              <a:effectLst/>
              <a:latin typeface="+mn-lt"/>
              <a:ea typeface="+mn-ea"/>
              <a:cs typeface="+mn-cs"/>
            </a:rPr>
            <a:t>0.31%</a:t>
          </a:r>
          <a:r>
            <a:rPr lang="en-US" sz="1400">
              <a:solidFill>
                <a:schemeClr val="dk1"/>
              </a:solidFill>
              <a:effectLst/>
              <a:latin typeface="+mn-lt"/>
              <a:ea typeface="+mn-ea"/>
              <a:cs typeface="+mn-cs"/>
            </a:rPr>
            <a:t>, suggesting a possible stabilization of visits.</a:t>
          </a:r>
        </a:p>
        <a:p>
          <a:r>
            <a:rPr lang="en-US" sz="1400">
              <a:solidFill>
                <a:schemeClr val="dk1"/>
              </a:solidFill>
              <a:effectLst/>
              <a:latin typeface="+mn-lt"/>
              <a:ea typeface="+mn-ea"/>
              <a:cs typeface="+mn-cs"/>
            </a:rPr>
            <a:t>- The notable increase in </a:t>
          </a:r>
          <a:r>
            <a:rPr lang="en-US" sz="1400" b="1">
              <a:solidFill>
                <a:schemeClr val="dk1"/>
              </a:solidFill>
              <a:effectLst/>
              <a:latin typeface="+mn-lt"/>
              <a:ea typeface="+mn-ea"/>
              <a:cs typeface="+mn-cs"/>
            </a:rPr>
            <a:t>2020</a:t>
          </a:r>
          <a:r>
            <a:rPr lang="en-US" sz="1400">
              <a:solidFill>
                <a:schemeClr val="dk1"/>
              </a:solidFill>
              <a:effectLst/>
              <a:latin typeface="+mn-lt"/>
              <a:ea typeface="+mn-ea"/>
              <a:cs typeface="+mn-cs"/>
            </a:rPr>
            <a:t> could be heavily influenced by the global </a:t>
          </a:r>
          <a:r>
            <a:rPr lang="en-US" sz="1400" b="1">
              <a:solidFill>
                <a:schemeClr val="dk1"/>
              </a:solidFill>
              <a:effectLst/>
              <a:latin typeface="+mn-lt"/>
              <a:ea typeface="+mn-ea"/>
              <a:cs typeface="+mn-cs"/>
            </a:rPr>
            <a:t>COVID-19</a:t>
          </a:r>
          <a:r>
            <a:rPr lang="en-US" sz="1400">
              <a:solidFill>
                <a:schemeClr val="dk1"/>
              </a:solidFill>
              <a:effectLst/>
              <a:latin typeface="+mn-lt"/>
              <a:ea typeface="+mn-ea"/>
              <a:cs typeface="+mn-cs"/>
            </a:rPr>
            <a:t> pandemic, which drove more users online. This is a common trend seen across various ecommerce platforms during that period.</a:t>
          </a:r>
        </a:p>
        <a:p>
          <a:r>
            <a:rPr lang="en-US" sz="1400">
              <a:solidFill>
                <a:schemeClr val="dk1"/>
              </a:solidFill>
              <a:effectLst/>
              <a:latin typeface="+mn-lt"/>
              <a:ea typeface="+mn-ea"/>
              <a:cs typeface="+mn-cs"/>
            </a:rPr>
            <a:t>- The slight decline in subsequent years (2021 and 2022) might suggest a normalization of online shopping behavior as the pandemic's impact lessened, and offline shopping resumed.</a:t>
          </a:r>
        </a:p>
        <a:p>
          <a:endParaRPr lang="en-US" sz="1400"/>
        </a:p>
      </xdr:txBody>
    </xdr:sp>
    <xdr:clientData/>
  </xdr:twoCellAnchor>
  <xdr:twoCellAnchor>
    <xdr:from>
      <xdr:col>8</xdr:col>
      <xdr:colOff>304800</xdr:colOff>
      <xdr:row>28</xdr:row>
      <xdr:rowOff>0</xdr:rowOff>
    </xdr:from>
    <xdr:to>
      <xdr:col>24</xdr:col>
      <xdr:colOff>0</xdr:colOff>
      <xdr:row>50</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209550</xdr:colOff>
      <xdr:row>40</xdr:row>
      <xdr:rowOff>38100</xdr:rowOff>
    </xdr:from>
    <xdr:to>
      <xdr:col>7</xdr:col>
      <xdr:colOff>0</xdr:colOff>
      <xdr:row>57</xdr:row>
      <xdr:rowOff>0</xdr:rowOff>
    </xdr:to>
    <xdr:sp macro="" textlink="">
      <xdr:nvSpPr>
        <xdr:cNvPr id="5" name="TextBox 4"/>
        <xdr:cNvSpPr txBox="1"/>
      </xdr:nvSpPr>
      <xdr:spPr>
        <a:xfrm>
          <a:off x="209550" y="7658100"/>
          <a:ext cx="5038725" cy="320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t>- </a:t>
          </a:r>
          <a:r>
            <a:rPr lang="en-US" sz="1400" b="1"/>
            <a:t>2019 to 2020</a:t>
          </a:r>
          <a:r>
            <a:rPr lang="en-US" sz="1400"/>
            <a:t>: There was an increase of approximately </a:t>
          </a:r>
          <a:r>
            <a:rPr lang="en-US" sz="1400" b="1"/>
            <a:t>7.3%</a:t>
          </a:r>
          <a:r>
            <a:rPr lang="en-US" sz="1400"/>
            <a:t> in total page views. This aligns with the trend observed in total visits, likely influenced by the </a:t>
          </a:r>
          <a:r>
            <a:rPr lang="en-US" sz="1400" b="1"/>
            <a:t>COVID-19</a:t>
          </a:r>
          <a:r>
            <a:rPr lang="en-US" sz="1400"/>
            <a:t> pandemic increasing online activity.</a:t>
          </a:r>
        </a:p>
        <a:p>
          <a:r>
            <a:rPr lang="en-US" sz="1400"/>
            <a:t>- </a:t>
          </a:r>
          <a:r>
            <a:rPr lang="en-US" sz="1400" b="1"/>
            <a:t>2020 to 2021</a:t>
          </a:r>
          <a:r>
            <a:rPr lang="en-US" sz="1400"/>
            <a:t>: A slight decrease of about </a:t>
          </a:r>
          <a:r>
            <a:rPr lang="en-US" sz="1400" b="1"/>
            <a:t>-1.36%</a:t>
          </a:r>
          <a:r>
            <a:rPr lang="en-US" sz="1400"/>
            <a:t>, indicating a possible stabilization or slight reduction in user engagement.</a:t>
          </a:r>
        </a:p>
        <a:p>
          <a:r>
            <a:rPr lang="en-US" sz="1400"/>
            <a:t>- </a:t>
          </a:r>
          <a:r>
            <a:rPr lang="en-US" sz="1400" b="1"/>
            <a:t>2021 to 2022</a:t>
          </a:r>
          <a:r>
            <a:rPr lang="en-US" sz="1400"/>
            <a:t>: A further decrease of approximately </a:t>
          </a:r>
          <a:r>
            <a:rPr lang="en-US" sz="1400" b="1"/>
            <a:t>-1.37%</a:t>
          </a:r>
          <a:r>
            <a:rPr lang="en-US" sz="1400"/>
            <a:t>.</a:t>
          </a:r>
        </a:p>
        <a:p>
          <a:r>
            <a:rPr lang="en-US" sz="1400"/>
            <a:t>- </a:t>
          </a:r>
          <a:r>
            <a:rPr lang="en-US" sz="1400" b="1"/>
            <a:t>2022 to 2023</a:t>
          </a:r>
          <a:r>
            <a:rPr lang="en-US" sz="1400"/>
            <a:t>: Another decrease of about </a:t>
          </a:r>
          <a:r>
            <a:rPr lang="en-US" sz="1400" b="1"/>
            <a:t>-1.26%</a:t>
          </a:r>
          <a:r>
            <a:rPr lang="en-US" sz="1400"/>
            <a:t>, showing a consistent, though gradual, decline over the last three years.</a:t>
          </a:r>
        </a:p>
        <a:p>
          <a:r>
            <a:rPr lang="en-US" sz="1400"/>
            <a:t>- The </a:t>
          </a:r>
          <a:r>
            <a:rPr lang="en-US" sz="1400" b="1"/>
            <a:t>trends</a:t>
          </a:r>
          <a:r>
            <a:rPr lang="en-US" sz="1400"/>
            <a:t> in </a:t>
          </a:r>
          <a:r>
            <a:rPr lang="en-US" sz="1400" b="1"/>
            <a:t>page views </a:t>
          </a:r>
          <a:r>
            <a:rPr lang="en-US" sz="1400"/>
            <a:t>closely mirror those in </a:t>
          </a:r>
          <a:r>
            <a:rPr lang="en-US" sz="1400" b="1"/>
            <a:t>total visits</a:t>
          </a:r>
          <a:r>
            <a:rPr lang="en-US" sz="1400"/>
            <a:t>, with a peak in </a:t>
          </a:r>
          <a:r>
            <a:rPr lang="en-US" sz="1400" b="1"/>
            <a:t>2020</a:t>
          </a:r>
          <a:r>
            <a:rPr lang="en-US" sz="1400"/>
            <a:t> followed by slight </a:t>
          </a:r>
          <a:r>
            <a:rPr lang="en-US" sz="1400" b="1"/>
            <a:t>declines in subsequent years</a:t>
          </a:r>
          <a:r>
            <a:rPr lang="en-US" sz="1400"/>
            <a:t>.</a:t>
          </a:r>
        </a:p>
        <a:p>
          <a:pPr marL="0" marR="0" lvl="0" indent="0" defTabSz="914400" eaLnBrk="1" fontAlgn="auto" latinLnBrk="0" hangingPunct="1">
            <a:lnSpc>
              <a:spcPct val="100000"/>
            </a:lnSpc>
            <a:spcBef>
              <a:spcPts val="0"/>
            </a:spcBef>
            <a:spcAft>
              <a:spcPts val="0"/>
            </a:spcAft>
            <a:buClrTx/>
            <a:buSzTx/>
            <a:buFontTx/>
            <a:buNone/>
            <a:tabLst/>
            <a:defRPr/>
          </a:pPr>
          <a:r>
            <a:rPr lang="en-US" sz="1400"/>
            <a:t>- While the number of </a:t>
          </a:r>
          <a:r>
            <a:rPr lang="en-US" sz="1400" b="1"/>
            <a:t>visits</a:t>
          </a:r>
          <a:r>
            <a:rPr lang="en-US" sz="1400"/>
            <a:t> to the site has stabilized or slightly decreased, the number of </a:t>
          </a:r>
          <a:r>
            <a:rPr lang="en-US" sz="1400" b="1"/>
            <a:t>pages viewed per visit </a:t>
          </a:r>
          <a:r>
            <a:rPr lang="en-US" sz="1400"/>
            <a:t>has remained relatively consistent.</a:t>
          </a:r>
        </a:p>
        <a:p>
          <a:endParaRPr lang="en-US" sz="1400"/>
        </a:p>
      </xdr:txBody>
    </xdr:sp>
    <xdr:clientData/>
  </xdr:twoCellAnchor>
  <xdr:twoCellAnchor>
    <xdr:from>
      <xdr:col>8</xdr:col>
      <xdr:colOff>304800</xdr:colOff>
      <xdr:row>58</xdr:row>
      <xdr:rowOff>0</xdr:rowOff>
    </xdr:from>
    <xdr:to>
      <xdr:col>24</xdr:col>
      <xdr:colOff>0</xdr:colOff>
      <xdr:row>80</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209550</xdr:colOff>
      <xdr:row>66</xdr:row>
      <xdr:rowOff>123825</xdr:rowOff>
    </xdr:from>
    <xdr:to>
      <xdr:col>7</xdr:col>
      <xdr:colOff>561975</xdr:colOff>
      <xdr:row>82</xdr:row>
      <xdr:rowOff>57150</xdr:rowOff>
    </xdr:to>
    <xdr:sp macro="" textlink="">
      <xdr:nvSpPr>
        <xdr:cNvPr id="7" name="TextBox 6"/>
        <xdr:cNvSpPr txBox="1"/>
      </xdr:nvSpPr>
      <xdr:spPr>
        <a:xfrm>
          <a:off x="209550" y="12696825"/>
          <a:ext cx="5724525" cy="2981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2019 to 2020</a:t>
          </a:r>
          <a:r>
            <a:rPr lang="en-US" sz="1400"/>
            <a:t>: There was a significant increase of approximately </a:t>
          </a:r>
          <a:r>
            <a:rPr lang="en-US" sz="1400" b="1"/>
            <a:t>9.89%</a:t>
          </a:r>
          <a:r>
            <a:rPr lang="en-US" sz="1400"/>
            <a:t> in total sessions. This aligns with the increase observed in visits and page views, likely due to the </a:t>
          </a:r>
          <a:r>
            <a:rPr lang="en-US" sz="1400" b="1"/>
            <a:t>COVID-19</a:t>
          </a:r>
          <a:r>
            <a:rPr lang="en-US" sz="1400"/>
            <a:t> pandemic driving more online activity.</a:t>
          </a:r>
        </a:p>
        <a:p>
          <a:r>
            <a:rPr lang="en-US" sz="1400"/>
            <a:t>- </a:t>
          </a:r>
          <a:r>
            <a:rPr lang="en-US" sz="1400" b="1"/>
            <a:t>2020 to 2021</a:t>
          </a:r>
          <a:r>
            <a:rPr lang="en-US" sz="1400"/>
            <a:t>: A decrease of about </a:t>
          </a:r>
          <a:r>
            <a:rPr lang="en-US" sz="1400" b="1"/>
            <a:t>-4.41%</a:t>
          </a:r>
          <a:r>
            <a:rPr lang="en-US" sz="1400"/>
            <a:t>, indicating a normalization or slight decline post the initial pandemic surge.</a:t>
          </a:r>
        </a:p>
        <a:p>
          <a:r>
            <a:rPr lang="en-US" sz="1400"/>
            <a:t>- </a:t>
          </a:r>
          <a:r>
            <a:rPr lang="en-US" sz="1400" b="1"/>
            <a:t>2021 to 2022</a:t>
          </a:r>
          <a:r>
            <a:rPr lang="en-US" sz="1400"/>
            <a:t>: A slight decrease of approximately </a:t>
          </a:r>
          <a:r>
            <a:rPr lang="en-US" sz="1400" b="1"/>
            <a:t>-0.70%</a:t>
          </a:r>
          <a:r>
            <a:rPr lang="en-US" sz="1400"/>
            <a:t>, suggesting a continued stabilization.</a:t>
          </a:r>
        </a:p>
        <a:p>
          <a:r>
            <a:rPr lang="en-US" sz="1400"/>
            <a:t>- </a:t>
          </a:r>
          <a:r>
            <a:rPr lang="en-US" sz="1400" b="1"/>
            <a:t>2022 to 2023</a:t>
          </a:r>
          <a:r>
            <a:rPr lang="en-US" sz="1400"/>
            <a:t>: Sessions remained </a:t>
          </a:r>
          <a:r>
            <a:rPr lang="en-US" sz="1400" b="1"/>
            <a:t>almost flat </a:t>
          </a:r>
          <a:r>
            <a:rPr lang="en-US" sz="1400"/>
            <a:t>with a </a:t>
          </a:r>
          <a:r>
            <a:rPr lang="en-US" sz="1400" b="1"/>
            <a:t>negligible</a:t>
          </a:r>
          <a:r>
            <a:rPr lang="en-US" sz="1400"/>
            <a:t> increase of about </a:t>
          </a:r>
          <a:r>
            <a:rPr lang="en-US" sz="1400" b="1"/>
            <a:t>0.01%</a:t>
          </a:r>
          <a:r>
            <a:rPr lang="en-US" sz="1400"/>
            <a:t>, indicating a stable trend.</a:t>
          </a:r>
        </a:p>
        <a:p>
          <a:r>
            <a:rPr lang="en-US" sz="1400"/>
            <a:t>- The </a:t>
          </a:r>
          <a:r>
            <a:rPr lang="en-US" sz="1400" b="1"/>
            <a:t>trends</a:t>
          </a:r>
          <a:r>
            <a:rPr lang="en-US" sz="1400"/>
            <a:t> in </a:t>
          </a:r>
          <a:r>
            <a:rPr lang="en-US" sz="1400" b="1"/>
            <a:t>sessions</a:t>
          </a:r>
          <a:r>
            <a:rPr lang="en-US" sz="1400"/>
            <a:t> closely mirror those in </a:t>
          </a:r>
          <a:r>
            <a:rPr lang="en-US" sz="1400" b="1"/>
            <a:t>total visits </a:t>
          </a:r>
          <a:r>
            <a:rPr lang="en-US" sz="1400"/>
            <a:t>and </a:t>
          </a:r>
          <a:r>
            <a:rPr lang="en-US" sz="1400" b="1"/>
            <a:t>page views</a:t>
          </a:r>
          <a:r>
            <a:rPr lang="en-US" sz="1400"/>
            <a:t>, with a peak in </a:t>
          </a:r>
          <a:r>
            <a:rPr lang="en-US" sz="1400" b="1"/>
            <a:t>2020</a:t>
          </a:r>
          <a:r>
            <a:rPr lang="en-US" sz="1400"/>
            <a:t> followed by slight declines in subsequent years.</a:t>
          </a:r>
        </a:p>
        <a:p>
          <a:r>
            <a:rPr lang="en-US" sz="1400"/>
            <a:t>- While the overall user engagement (</a:t>
          </a:r>
          <a:r>
            <a:rPr lang="en-US" sz="1400" b="1"/>
            <a:t>in terms of sessions</a:t>
          </a:r>
          <a:r>
            <a:rPr lang="en-US" sz="1400"/>
            <a:t>) has seen a minor decline </a:t>
          </a:r>
          <a:r>
            <a:rPr lang="en-US" sz="1400" b="1"/>
            <a:t>post-2020</a:t>
          </a:r>
          <a:r>
            <a:rPr lang="en-US" sz="1400"/>
            <a:t>, it has stabilized in the recent years (</a:t>
          </a:r>
          <a:r>
            <a:rPr lang="en-US" sz="1400" b="1"/>
            <a:t>2022</a:t>
          </a:r>
          <a:r>
            <a:rPr lang="en-US" sz="1400"/>
            <a:t> and </a:t>
          </a:r>
          <a:r>
            <a:rPr lang="en-US" sz="1400" b="1"/>
            <a:t>2023</a:t>
          </a:r>
          <a:r>
            <a:rPr lang="en-US" sz="1400"/>
            <a:t>).</a:t>
          </a:r>
        </a:p>
      </xdr:txBody>
    </xdr:sp>
    <xdr:clientData/>
  </xdr:twoCellAnchor>
  <xdr:twoCellAnchor>
    <xdr:from>
      <xdr:col>8</xdr:col>
      <xdr:colOff>304800</xdr:colOff>
      <xdr:row>84</xdr:row>
      <xdr:rowOff>0</xdr:rowOff>
    </xdr:from>
    <xdr:to>
      <xdr:col>24</xdr:col>
      <xdr:colOff>0</xdr:colOff>
      <xdr:row>107</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190500</xdr:colOff>
      <xdr:row>92</xdr:row>
      <xdr:rowOff>9525</xdr:rowOff>
    </xdr:from>
    <xdr:to>
      <xdr:col>7</xdr:col>
      <xdr:colOff>0</xdr:colOff>
      <xdr:row>111</xdr:row>
      <xdr:rowOff>0</xdr:rowOff>
    </xdr:to>
    <xdr:sp macro="" textlink="">
      <xdr:nvSpPr>
        <xdr:cNvPr id="10" name="TextBox 9"/>
        <xdr:cNvSpPr txBox="1"/>
      </xdr:nvSpPr>
      <xdr:spPr>
        <a:xfrm>
          <a:off x="190500" y="17535525"/>
          <a:ext cx="5172075" cy="3609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a:t>
          </a:r>
          <a:r>
            <a:rPr lang="en-US" sz="1400" b="1"/>
            <a:t>2019 to 2020</a:t>
          </a:r>
          <a:r>
            <a:rPr lang="en-US" sz="1400"/>
            <a:t>: There was a significant increase in total bounces, from </a:t>
          </a:r>
          <a:r>
            <a:rPr lang="en-US" sz="1400" b="1"/>
            <a:t>634,573</a:t>
          </a:r>
          <a:r>
            <a:rPr lang="en-US" sz="1400"/>
            <a:t> to </a:t>
          </a:r>
          <a:r>
            <a:rPr lang="en-US" sz="1400" b="1"/>
            <a:t>723,015 </a:t>
          </a:r>
          <a:r>
            <a:rPr lang="en-US" sz="1400" b="0"/>
            <a:t>which a </a:t>
          </a:r>
          <a:r>
            <a:rPr lang="en-US" sz="1400" b="1"/>
            <a:t>13.94%</a:t>
          </a:r>
          <a:r>
            <a:rPr lang="en-US" sz="1400" b="0"/>
            <a:t> increase</a:t>
          </a:r>
          <a:r>
            <a:rPr lang="en-US" sz="1400"/>
            <a:t>, indicating a rise in </a:t>
          </a:r>
          <a:r>
            <a:rPr lang="en-US" sz="1400" b="1"/>
            <a:t>single-page</a:t>
          </a:r>
          <a:r>
            <a:rPr lang="en-US" sz="1400"/>
            <a:t> sessions where users exited without further interaction. This increase could be attributed to various factors such as changes in site usability, content relevance, or user behavior shifts.</a:t>
          </a:r>
        </a:p>
        <a:p>
          <a:pPr marL="0" marR="0" lvl="0" indent="0" defTabSz="914400" eaLnBrk="1" fontAlgn="auto" latinLnBrk="0" hangingPunct="1">
            <a:lnSpc>
              <a:spcPct val="100000"/>
            </a:lnSpc>
            <a:spcBef>
              <a:spcPts val="0"/>
            </a:spcBef>
            <a:spcAft>
              <a:spcPts val="0"/>
            </a:spcAft>
            <a:buClrTx/>
            <a:buSzTx/>
            <a:buFontTx/>
            <a:buNone/>
            <a:tabLst/>
            <a:defRPr/>
          </a:pPr>
          <a:r>
            <a:rPr lang="en-US" sz="1400"/>
            <a:t>- </a:t>
          </a:r>
          <a:r>
            <a:rPr lang="en-US" sz="1400" b="1"/>
            <a:t>2020 to 2021</a:t>
          </a:r>
          <a:r>
            <a:rPr lang="en-US" sz="1400"/>
            <a:t>: A decrease in total bounces was observed, dropping from </a:t>
          </a:r>
          <a:r>
            <a:rPr lang="en-US" sz="1400" b="1"/>
            <a:t>723,015</a:t>
          </a:r>
          <a:r>
            <a:rPr lang="en-US" sz="1400"/>
            <a:t> to </a:t>
          </a:r>
          <a:r>
            <a:rPr lang="en-US" sz="1400" b="1"/>
            <a:t>667,104 </a:t>
          </a:r>
          <a:r>
            <a:rPr lang="en-US" sz="1400" b="0"/>
            <a:t>which</a:t>
          </a:r>
          <a:r>
            <a:rPr lang="en-US" sz="1400" b="0" baseline="0"/>
            <a:t> a decrease by </a:t>
          </a:r>
          <a:r>
            <a:rPr lang="en-US" sz="1400" b="1" baseline="0"/>
            <a:t>-7.71%</a:t>
          </a:r>
          <a:r>
            <a:rPr lang="en-US" sz="1400"/>
            <a:t>. This suggests that efforts might have been made to improve user engagement or address issues that led to higher bounce rates in the previous year.</a:t>
          </a:r>
        </a:p>
        <a:p>
          <a:r>
            <a:rPr lang="en-US" sz="1400"/>
            <a:t>- </a:t>
          </a:r>
          <a:r>
            <a:rPr lang="en-US" sz="1400" b="1"/>
            <a:t>2021 to 2022</a:t>
          </a:r>
          <a:r>
            <a:rPr lang="en-US" sz="1400"/>
            <a:t>: There was a slight decrease in total bounces from </a:t>
          </a:r>
          <a:r>
            <a:rPr lang="en-US" sz="1400" b="1"/>
            <a:t>667,104</a:t>
          </a:r>
          <a:r>
            <a:rPr lang="en-US" sz="1400"/>
            <a:t> to </a:t>
          </a:r>
          <a:r>
            <a:rPr lang="en-US" sz="1400" b="1"/>
            <a:t>663,082 </a:t>
          </a:r>
          <a:r>
            <a:rPr lang="en-US" sz="1400" b="0"/>
            <a:t>representing a </a:t>
          </a:r>
          <a:r>
            <a:rPr lang="en-US" sz="1400" b="1"/>
            <a:t>-0.60% </a:t>
          </a:r>
          <a:r>
            <a:rPr lang="en-US" sz="1400" b="0"/>
            <a:t>decrease</a:t>
          </a:r>
          <a:r>
            <a:rPr lang="en-US" sz="1400"/>
            <a:t>, indicating that the trend of reducing bounce rates continued.</a:t>
          </a:r>
        </a:p>
        <a:p>
          <a:pPr marL="0" marR="0" lvl="0" indent="0" defTabSz="914400" eaLnBrk="1" fontAlgn="auto" latinLnBrk="0" hangingPunct="1">
            <a:lnSpc>
              <a:spcPct val="100000"/>
            </a:lnSpc>
            <a:spcBef>
              <a:spcPts val="0"/>
            </a:spcBef>
            <a:spcAft>
              <a:spcPts val="0"/>
            </a:spcAft>
            <a:buClrTx/>
            <a:buSzTx/>
            <a:buFontTx/>
            <a:buNone/>
            <a:tabLst/>
            <a:defRPr/>
          </a:pPr>
          <a:r>
            <a:rPr lang="en-US" sz="1400"/>
            <a:t>-</a:t>
          </a:r>
          <a:r>
            <a:rPr lang="en-US" sz="1400" baseline="0"/>
            <a:t> </a:t>
          </a:r>
          <a:r>
            <a:rPr lang="en-US" sz="1400" b="1"/>
            <a:t>2022 to 2023</a:t>
          </a:r>
          <a:r>
            <a:rPr lang="en-US" sz="1400"/>
            <a:t>: A small increase in total bounces occurred, from </a:t>
          </a:r>
          <a:r>
            <a:rPr lang="en-US" sz="1400" b="1"/>
            <a:t>663,082</a:t>
          </a:r>
          <a:r>
            <a:rPr lang="en-US" sz="1400"/>
            <a:t> to </a:t>
          </a:r>
          <a:r>
            <a:rPr lang="en-US" sz="1400" b="1"/>
            <a:t>671,876 </a:t>
          </a:r>
          <a:r>
            <a:rPr lang="en-US" sz="1400" b="0"/>
            <a:t>(</a:t>
          </a:r>
          <a:r>
            <a:rPr lang="en-US" sz="1400" b="1"/>
            <a:t>1.33%</a:t>
          </a:r>
          <a:r>
            <a:rPr lang="en-US" sz="1400" b="0"/>
            <a:t> increase)</a:t>
          </a:r>
          <a:r>
            <a:rPr lang="en-US" sz="1400"/>
            <a:t>. This suggests a potential stabilization or minor regression in addressing bounce rate issues.</a:t>
          </a:r>
        </a:p>
      </xdr:txBody>
    </xdr:sp>
    <xdr:clientData/>
  </xdr:twoCellAnchor>
  <xdr:twoCellAnchor>
    <xdr:from>
      <xdr:col>8</xdr:col>
      <xdr:colOff>0</xdr:colOff>
      <xdr:row>113</xdr:row>
      <xdr:rowOff>19050</xdr:rowOff>
    </xdr:from>
    <xdr:to>
      <xdr:col>23</xdr:col>
      <xdr:colOff>304800</xdr:colOff>
      <xdr:row>138</xdr:row>
      <xdr:rowOff>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171450</xdr:colOff>
      <xdr:row>120</xdr:row>
      <xdr:rowOff>66675</xdr:rowOff>
    </xdr:from>
    <xdr:to>
      <xdr:col>7</xdr:col>
      <xdr:colOff>409575</xdr:colOff>
      <xdr:row>138</xdr:row>
      <xdr:rowOff>0</xdr:rowOff>
    </xdr:to>
    <xdr:sp macro="" textlink="">
      <xdr:nvSpPr>
        <xdr:cNvPr id="13" name="TextBox 12"/>
        <xdr:cNvSpPr txBox="1"/>
      </xdr:nvSpPr>
      <xdr:spPr>
        <a:xfrm>
          <a:off x="171450" y="22926675"/>
          <a:ext cx="5486400" cy="3362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t>- </a:t>
          </a:r>
          <a:r>
            <a:rPr lang="en-US" sz="1400" b="1"/>
            <a:t>2019 to 2020</a:t>
          </a:r>
          <a:r>
            <a:rPr lang="en-US" sz="1400"/>
            <a:t>: There was an increase in bounce rate from </a:t>
          </a:r>
          <a:r>
            <a:rPr lang="en-US" sz="1400" b="1"/>
            <a:t>33.56%</a:t>
          </a:r>
          <a:r>
            <a:rPr lang="en-US" sz="1400"/>
            <a:t> to </a:t>
          </a:r>
          <a:r>
            <a:rPr lang="en-US" sz="1400" b="1"/>
            <a:t>34.91%</a:t>
          </a:r>
          <a:r>
            <a:rPr lang="en-US" sz="1400"/>
            <a:t>, indicating that more visitors left the site after viewing a single page in </a:t>
          </a:r>
          <a:r>
            <a:rPr lang="en-US" sz="1400" b="1"/>
            <a:t>2020</a:t>
          </a:r>
          <a:r>
            <a:rPr lang="en-US" sz="1400"/>
            <a:t> compared to </a:t>
          </a:r>
          <a:r>
            <a:rPr lang="en-US" sz="1400" b="1"/>
            <a:t>2019</a:t>
          </a:r>
          <a:r>
            <a:rPr lang="en-US" sz="1400"/>
            <a:t>. This increase might be due to various factors such as changes in website design, content quality, or external factors affecting user behavior.</a:t>
          </a:r>
        </a:p>
        <a:p>
          <a:pPr marL="0" marR="0" lvl="0" indent="0" defTabSz="914400" eaLnBrk="1" fontAlgn="auto" latinLnBrk="0" hangingPunct="1">
            <a:lnSpc>
              <a:spcPct val="100000"/>
            </a:lnSpc>
            <a:spcBef>
              <a:spcPts val="0"/>
            </a:spcBef>
            <a:spcAft>
              <a:spcPts val="0"/>
            </a:spcAft>
            <a:buClrTx/>
            <a:buSzTx/>
            <a:buFontTx/>
            <a:buNone/>
            <a:tabLst/>
            <a:defRPr/>
          </a:pPr>
          <a:r>
            <a:rPr lang="en-US" sz="1400"/>
            <a:t>- </a:t>
          </a:r>
          <a:r>
            <a:rPr lang="en-US" sz="1400" b="1"/>
            <a:t>2020 to 2021</a:t>
          </a:r>
          <a:r>
            <a:rPr lang="en-US" sz="1400"/>
            <a:t>: The bounce rate decreased from </a:t>
          </a:r>
          <a:r>
            <a:rPr lang="en-US" sz="1400" b="1"/>
            <a:t>34.91%</a:t>
          </a:r>
          <a:r>
            <a:rPr lang="en-US" sz="1400"/>
            <a:t> to </a:t>
          </a:r>
          <a:r>
            <a:rPr lang="en-US" sz="1400" b="1"/>
            <a:t>33.88%</a:t>
          </a:r>
          <a:r>
            <a:rPr lang="en-US" sz="1400"/>
            <a:t>, suggesting improvements in user engagement or site optimization efforts. This reduction is positive as it indicates that fewer visitors are leaving the site without further interaction.</a:t>
          </a:r>
        </a:p>
        <a:p>
          <a:r>
            <a:rPr lang="en-US" sz="1400"/>
            <a:t>-</a:t>
          </a:r>
          <a:r>
            <a:rPr lang="en-US" sz="1400" baseline="0"/>
            <a:t> </a:t>
          </a:r>
          <a:r>
            <a:rPr lang="en-US" sz="1400" b="1"/>
            <a:t>2021 to 2022</a:t>
          </a:r>
          <a:r>
            <a:rPr lang="en-US" sz="1400"/>
            <a:t>: The bounce rate increased slightly from </a:t>
          </a:r>
          <a:r>
            <a:rPr lang="en-US" sz="1400" b="1"/>
            <a:t>33.88% </a:t>
          </a:r>
          <a:r>
            <a:rPr lang="en-US" sz="1400"/>
            <a:t>to </a:t>
          </a:r>
          <a:r>
            <a:rPr lang="en-US" sz="1400" b="1"/>
            <a:t>33.95%</a:t>
          </a:r>
          <a:r>
            <a:rPr lang="en-US" sz="1400"/>
            <a:t>, which is a minor change. This could indicate stabilization or a slight regression in retaining visitors on the site.</a:t>
          </a:r>
        </a:p>
        <a:p>
          <a:pPr marL="0" marR="0" lvl="0" indent="0" defTabSz="914400" eaLnBrk="1" fontAlgn="auto" latinLnBrk="0" hangingPunct="1">
            <a:lnSpc>
              <a:spcPct val="100000"/>
            </a:lnSpc>
            <a:spcBef>
              <a:spcPts val="0"/>
            </a:spcBef>
            <a:spcAft>
              <a:spcPts val="0"/>
            </a:spcAft>
            <a:buClrTx/>
            <a:buSzTx/>
            <a:buFontTx/>
            <a:buNone/>
            <a:tabLst/>
            <a:defRPr/>
          </a:pPr>
          <a:r>
            <a:rPr lang="en-US" sz="1400"/>
            <a:t>- </a:t>
          </a:r>
          <a:r>
            <a:rPr lang="en-US" sz="1400" b="1"/>
            <a:t>2022 to 2023</a:t>
          </a:r>
          <a:r>
            <a:rPr lang="en-US" sz="1400"/>
            <a:t>: The bounce rate increased again from </a:t>
          </a:r>
          <a:r>
            <a:rPr lang="en-US" sz="1400" b="1"/>
            <a:t>33.95% </a:t>
          </a:r>
          <a:r>
            <a:rPr lang="en-US" sz="1400"/>
            <a:t>to </a:t>
          </a:r>
          <a:r>
            <a:rPr lang="en-US" sz="1400" b="1"/>
            <a:t>34.29%</a:t>
          </a:r>
          <a:r>
            <a:rPr lang="en-US" sz="1400"/>
            <a:t>. This increase suggests a potential challenge in maintaining user engagement or addressing issues that could lead to higher bounce rates.</a:t>
          </a:r>
        </a:p>
        <a:p>
          <a:endParaRPr lang="en-US" sz="1400"/>
        </a:p>
      </xdr:txBody>
    </xdr:sp>
    <xdr:clientData/>
  </xdr:twoCellAnchor>
  <xdr:twoCellAnchor>
    <xdr:from>
      <xdr:col>8</xdr:col>
      <xdr:colOff>0</xdr:colOff>
      <xdr:row>141</xdr:row>
      <xdr:rowOff>0</xdr:rowOff>
    </xdr:from>
    <xdr:to>
      <xdr:col>25</xdr:col>
      <xdr:colOff>0</xdr:colOff>
      <xdr:row>163</xdr:row>
      <xdr:rowOff>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180975</xdr:colOff>
      <xdr:row>148</xdr:row>
      <xdr:rowOff>0</xdr:rowOff>
    </xdr:from>
    <xdr:to>
      <xdr:col>7</xdr:col>
      <xdr:colOff>0</xdr:colOff>
      <xdr:row>164</xdr:row>
      <xdr:rowOff>171450</xdr:rowOff>
    </xdr:to>
    <xdr:sp macro="" textlink="">
      <xdr:nvSpPr>
        <xdr:cNvPr id="15" name="TextBox 14"/>
        <xdr:cNvSpPr txBox="1"/>
      </xdr:nvSpPr>
      <xdr:spPr>
        <a:xfrm>
          <a:off x="180975" y="28194000"/>
          <a:ext cx="4962525" cy="3219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t>- </a:t>
          </a:r>
          <a:r>
            <a:rPr lang="en-US" sz="1400" b="1"/>
            <a:t>2019 to 2020</a:t>
          </a:r>
          <a:r>
            <a:rPr lang="en-US" sz="1400"/>
            <a:t>: There was an increase in total exits from </a:t>
          </a:r>
          <a:r>
            <a:rPr lang="en-US" sz="1400" b="1"/>
            <a:t>755,513</a:t>
          </a:r>
          <a:r>
            <a:rPr lang="en-US" sz="1400"/>
            <a:t> to </a:t>
          </a:r>
          <a:r>
            <a:rPr lang="en-US" sz="1400" b="1"/>
            <a:t>804,919 </a:t>
          </a:r>
          <a:r>
            <a:rPr lang="en-US" sz="1400" b="0"/>
            <a:t>which represents a </a:t>
          </a:r>
          <a:r>
            <a:rPr lang="en-US" sz="1400" b="1"/>
            <a:t>6.54%</a:t>
          </a:r>
          <a:r>
            <a:rPr lang="en-US" sz="1400"/>
            <a:t>, indicating more users left the site in </a:t>
          </a:r>
          <a:r>
            <a:rPr lang="en-US" sz="1400" b="1"/>
            <a:t>2020</a:t>
          </a:r>
          <a:r>
            <a:rPr lang="en-US" sz="1400"/>
            <a:t> compared to </a:t>
          </a:r>
          <a:r>
            <a:rPr lang="en-US" sz="1400" b="1"/>
            <a:t>2019</a:t>
          </a:r>
          <a:r>
            <a:rPr lang="en-US" sz="1400" b="0"/>
            <a:t>,</a:t>
          </a:r>
          <a:r>
            <a:rPr lang="en-US" sz="1400"/>
            <a:t> This increase could be due to various reasons such as changes in user behavior, site content, or external factors like the pandemic which altered online browsing patterns.</a:t>
          </a:r>
        </a:p>
        <a:p>
          <a:r>
            <a:rPr lang="en-US" sz="1400" b="1"/>
            <a:t>- 2020 to 2021</a:t>
          </a:r>
          <a:r>
            <a:rPr lang="en-US" sz="1400"/>
            <a:t>: The total exits decreased with </a:t>
          </a:r>
          <a:r>
            <a:rPr lang="en-US" sz="1400" b="1"/>
            <a:t>-3.48%</a:t>
          </a:r>
          <a:r>
            <a:rPr lang="en-US" sz="1400"/>
            <a:t> to </a:t>
          </a:r>
          <a:r>
            <a:rPr lang="en-US" sz="1400" b="1"/>
            <a:t>776,901</a:t>
          </a:r>
          <a:r>
            <a:rPr lang="en-US" sz="1400"/>
            <a:t>, suggesting that efforts to retain users on the site were somewhat successful, though the total exits remained higher than in </a:t>
          </a:r>
          <a:r>
            <a:rPr lang="en-US" sz="1400" b="1"/>
            <a:t>2019</a:t>
          </a:r>
          <a:r>
            <a:rPr lang="en-US" sz="1400"/>
            <a:t>.</a:t>
          </a:r>
        </a:p>
        <a:p>
          <a:r>
            <a:rPr lang="en-US" sz="1400" b="1"/>
            <a:t>- 2021 to 2022</a:t>
          </a:r>
          <a:r>
            <a:rPr lang="en-US" sz="1400"/>
            <a:t>: A slight decrease of </a:t>
          </a:r>
          <a:r>
            <a:rPr lang="en-US" sz="1400" b="1"/>
            <a:t>-0.31%</a:t>
          </a:r>
          <a:r>
            <a:rPr lang="en-US" sz="1400"/>
            <a:t> totaling </a:t>
          </a:r>
          <a:r>
            <a:rPr lang="en-US" sz="1400" b="1"/>
            <a:t>774,464</a:t>
          </a:r>
          <a:r>
            <a:rPr lang="en-US" sz="1400"/>
            <a:t> exits , indicating stabilization in user exit behavior.</a:t>
          </a:r>
        </a:p>
        <a:p>
          <a:r>
            <a:rPr lang="en-US" sz="1400" b="1"/>
            <a:t>- 2022 to 2023</a:t>
          </a:r>
          <a:r>
            <a:rPr lang="en-US" sz="1400"/>
            <a:t>: The total exits remained nearly flat with a very small increase to </a:t>
          </a:r>
          <a:r>
            <a:rPr lang="en-US" sz="1400" b="1"/>
            <a:t>775,081 </a:t>
          </a:r>
          <a:r>
            <a:rPr lang="en-US" sz="1400"/>
            <a:t>which represents a </a:t>
          </a:r>
          <a:r>
            <a:rPr lang="en-US" sz="1400" b="1"/>
            <a:t>0.08%</a:t>
          </a:r>
          <a:r>
            <a:rPr lang="en-US" sz="1400"/>
            <a:t>, suggesting a stable exit pattern.</a:t>
          </a:r>
          <a:endParaRPr lang="en-US" sz="1400" b="1"/>
        </a:p>
      </xdr:txBody>
    </xdr:sp>
    <xdr:clientData/>
  </xdr:twoCellAnchor>
  <xdr:twoCellAnchor>
    <xdr:from>
      <xdr:col>8</xdr:col>
      <xdr:colOff>0</xdr:colOff>
      <xdr:row>167</xdr:row>
      <xdr:rowOff>0</xdr:rowOff>
    </xdr:from>
    <xdr:to>
      <xdr:col>25</xdr:col>
      <xdr:colOff>0</xdr:colOff>
      <xdr:row>192</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85724</xdr:colOff>
      <xdr:row>174</xdr:row>
      <xdr:rowOff>104775</xdr:rowOff>
    </xdr:from>
    <xdr:to>
      <xdr:col>7</xdr:col>
      <xdr:colOff>295274</xdr:colOff>
      <xdr:row>191</xdr:row>
      <xdr:rowOff>0</xdr:rowOff>
    </xdr:to>
    <xdr:sp macro="" textlink="">
      <xdr:nvSpPr>
        <xdr:cNvPr id="11" name="TextBox 10"/>
        <xdr:cNvSpPr txBox="1"/>
      </xdr:nvSpPr>
      <xdr:spPr>
        <a:xfrm>
          <a:off x="85724" y="33251775"/>
          <a:ext cx="5267325" cy="3133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t>- </a:t>
          </a:r>
          <a:r>
            <a:rPr lang="en-US" sz="1400" b="1"/>
            <a:t>2019 to 2020</a:t>
          </a:r>
          <a:r>
            <a:rPr lang="en-US" sz="1400"/>
            <a:t>: There was a slight decrease in exit rate from </a:t>
          </a:r>
          <a:r>
            <a:rPr lang="en-US" sz="1400" b="1"/>
            <a:t>19.20%</a:t>
          </a:r>
          <a:r>
            <a:rPr lang="en-US" sz="1400"/>
            <a:t> to </a:t>
          </a:r>
          <a:r>
            <a:rPr lang="en-US" sz="1400" b="1"/>
            <a:t>19.06%</a:t>
          </a:r>
          <a:r>
            <a:rPr lang="en-US" sz="1400"/>
            <a:t>. This suggests a small improvement in user retention, as a slightly lower percentage of visitors exited the site after viewing any page.</a:t>
          </a:r>
        </a:p>
        <a:p>
          <a:r>
            <a:rPr lang="en-US" sz="1400"/>
            <a:t>- </a:t>
          </a:r>
          <a:r>
            <a:rPr lang="en-US" sz="1400" b="1"/>
            <a:t>2020 to 2021</a:t>
          </a:r>
          <a:r>
            <a:rPr lang="en-US" sz="1400"/>
            <a:t>: The exit rate further decreased to </a:t>
          </a:r>
          <a:r>
            <a:rPr lang="en-US" sz="1400" b="1"/>
            <a:t>18.66%</a:t>
          </a:r>
          <a:r>
            <a:rPr lang="en-US" sz="1400"/>
            <a:t>. This indicates a more substantial improvement in retaining visitors, potentially due to improvements in user experience, content quality, or navigation.</a:t>
          </a:r>
        </a:p>
        <a:p>
          <a:r>
            <a:rPr lang="en-US" sz="1400"/>
            <a:t>- </a:t>
          </a:r>
          <a:r>
            <a:rPr lang="en-US" sz="1400" b="1"/>
            <a:t>2021 to 2022</a:t>
          </a:r>
          <a:r>
            <a:rPr lang="en-US" sz="1400"/>
            <a:t>: The exit rate increased slightly to </a:t>
          </a:r>
          <a:r>
            <a:rPr lang="en-US" sz="1400" b="1"/>
            <a:t>18.85%.</a:t>
          </a:r>
          <a:r>
            <a:rPr lang="en-US" sz="1400"/>
            <a:t> While still lower than </a:t>
          </a:r>
          <a:r>
            <a:rPr lang="en-US" sz="1400" b="1"/>
            <a:t>2019</a:t>
          </a:r>
          <a:r>
            <a:rPr lang="en-US" sz="1400"/>
            <a:t>, this slight increase may suggest minor issues in user experience or content that led to more exits.</a:t>
          </a:r>
        </a:p>
        <a:p>
          <a:r>
            <a:rPr lang="en-US" sz="1400"/>
            <a:t>- </a:t>
          </a:r>
          <a:r>
            <a:rPr lang="en-US" sz="1400" b="1"/>
            <a:t>2022 to 2023</a:t>
          </a:r>
          <a:r>
            <a:rPr lang="en-US" sz="1400"/>
            <a:t>: The exit rate increased again to </a:t>
          </a:r>
          <a:r>
            <a:rPr lang="en-US" sz="1400" b="1"/>
            <a:t>19.11%</a:t>
          </a:r>
          <a:r>
            <a:rPr lang="en-US" sz="1400"/>
            <a:t>, approaching the </a:t>
          </a:r>
          <a:r>
            <a:rPr lang="en-US" sz="1400" b="1"/>
            <a:t>2019</a:t>
          </a:r>
          <a:r>
            <a:rPr lang="en-US" sz="1400"/>
            <a:t> level. This suggests a regression in user retention, indicating potential areas for improvement to reduce exits.</a:t>
          </a:r>
        </a:p>
      </xdr:txBody>
    </xdr:sp>
    <xdr:clientData/>
  </xdr:twoCellAnchor>
  <xdr:twoCellAnchor>
    <xdr:from>
      <xdr:col>5</xdr:col>
      <xdr:colOff>0</xdr:colOff>
      <xdr:row>193</xdr:row>
      <xdr:rowOff>0</xdr:rowOff>
    </xdr:from>
    <xdr:to>
      <xdr:col>20</xdr:col>
      <xdr:colOff>0</xdr:colOff>
      <xdr:row>214</xdr:row>
      <xdr:rowOff>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133350</xdr:colOff>
      <xdr:row>200</xdr:row>
      <xdr:rowOff>47625</xdr:rowOff>
    </xdr:from>
    <xdr:to>
      <xdr:col>5</xdr:col>
      <xdr:colOff>381000</xdr:colOff>
      <xdr:row>218</xdr:row>
      <xdr:rowOff>0</xdr:rowOff>
    </xdr:to>
    <xdr:sp macro="" textlink="">
      <xdr:nvSpPr>
        <xdr:cNvPr id="17" name="TextBox 16"/>
        <xdr:cNvSpPr txBox="1"/>
      </xdr:nvSpPr>
      <xdr:spPr>
        <a:xfrm>
          <a:off x="133350" y="38147625"/>
          <a:ext cx="4638675" cy="3381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0"/>
            <a:t>- </a:t>
          </a:r>
          <a:r>
            <a:rPr lang="en-US" sz="1400" b="1"/>
            <a:t>2019 to 2020</a:t>
          </a:r>
          <a:r>
            <a:rPr lang="en-US" sz="1400"/>
            <a:t>: There was a slight decrease in average session duration from </a:t>
          </a:r>
          <a:r>
            <a:rPr lang="en-US" sz="1400" b="1"/>
            <a:t>756.68 </a:t>
          </a:r>
          <a:r>
            <a:rPr lang="en-US" sz="1400"/>
            <a:t>seconds to </a:t>
          </a:r>
          <a:r>
            <a:rPr lang="en-US" sz="1400" b="1"/>
            <a:t>748.42 </a:t>
          </a:r>
          <a:r>
            <a:rPr lang="en-US" sz="1400"/>
            <a:t>seconds. This indicates that users spent slightly less time per session in </a:t>
          </a:r>
          <a:r>
            <a:rPr lang="en-US" sz="1400" b="1"/>
            <a:t>2020</a:t>
          </a:r>
          <a:r>
            <a:rPr lang="en-US" sz="1400"/>
            <a:t> compared to </a:t>
          </a:r>
          <a:r>
            <a:rPr lang="en-US" sz="1400" b="1"/>
            <a:t>2019</a:t>
          </a:r>
          <a:r>
            <a:rPr lang="en-US" sz="1400"/>
            <a:t>.</a:t>
          </a:r>
        </a:p>
        <a:p>
          <a:pPr marL="0" marR="0" lvl="0" indent="0" defTabSz="914400" eaLnBrk="1" fontAlgn="auto" latinLnBrk="0" hangingPunct="1">
            <a:lnSpc>
              <a:spcPct val="100000"/>
            </a:lnSpc>
            <a:spcBef>
              <a:spcPts val="0"/>
            </a:spcBef>
            <a:spcAft>
              <a:spcPts val="0"/>
            </a:spcAft>
            <a:buClrTx/>
            <a:buSzTx/>
            <a:buFontTx/>
            <a:buNone/>
            <a:tabLst/>
            <a:defRPr/>
          </a:pPr>
          <a:r>
            <a:rPr lang="en-US" sz="1400"/>
            <a:t>- </a:t>
          </a:r>
          <a:r>
            <a:rPr lang="en-US" sz="1400" b="1"/>
            <a:t>2020 to 2021</a:t>
          </a:r>
          <a:r>
            <a:rPr lang="en-US" sz="1400"/>
            <a:t>: The average session duration increased to </a:t>
          </a:r>
          <a:r>
            <a:rPr lang="en-US" sz="1400" b="1"/>
            <a:t>753.30 </a:t>
          </a:r>
          <a:r>
            <a:rPr lang="en-US" sz="1400"/>
            <a:t>seconds. This suggests that user engagement improved, with users spending more time per session in </a:t>
          </a:r>
          <a:r>
            <a:rPr lang="en-US" sz="1400" b="1"/>
            <a:t>2021</a:t>
          </a:r>
          <a:r>
            <a:rPr lang="en-US" sz="1400"/>
            <a:t>.</a:t>
          </a:r>
        </a:p>
        <a:p>
          <a:pPr marL="0" marR="0" lvl="0" indent="0" defTabSz="914400" eaLnBrk="1" fontAlgn="auto" latinLnBrk="0" hangingPunct="1">
            <a:lnSpc>
              <a:spcPct val="100000"/>
            </a:lnSpc>
            <a:spcBef>
              <a:spcPts val="0"/>
            </a:spcBef>
            <a:spcAft>
              <a:spcPts val="0"/>
            </a:spcAft>
            <a:buClrTx/>
            <a:buSzTx/>
            <a:buFontTx/>
            <a:buNone/>
            <a:tabLst/>
            <a:defRPr/>
          </a:pPr>
          <a:r>
            <a:rPr lang="en-US" sz="1400"/>
            <a:t>-</a:t>
          </a:r>
          <a:r>
            <a:rPr lang="en-US" sz="1400" baseline="0"/>
            <a:t> </a:t>
          </a:r>
          <a:r>
            <a:rPr lang="en-US" sz="1400" b="1"/>
            <a:t>2021 to 2022</a:t>
          </a:r>
          <a:r>
            <a:rPr lang="en-US" sz="1400"/>
            <a:t>: There was another slight decrease to </a:t>
          </a:r>
          <a:r>
            <a:rPr lang="en-US" sz="1400" b="1"/>
            <a:t>747.06</a:t>
          </a:r>
          <a:r>
            <a:rPr lang="en-US" sz="1400"/>
            <a:t> seconds. This indicates a drop in user engagement in terms of session duration.</a:t>
          </a:r>
        </a:p>
        <a:p>
          <a:pPr marL="0" marR="0" lvl="0" indent="0" defTabSz="914400" eaLnBrk="1" fontAlgn="auto" latinLnBrk="0" hangingPunct="1">
            <a:lnSpc>
              <a:spcPct val="100000"/>
            </a:lnSpc>
            <a:spcBef>
              <a:spcPts val="0"/>
            </a:spcBef>
            <a:spcAft>
              <a:spcPts val="0"/>
            </a:spcAft>
            <a:buClrTx/>
            <a:buSzTx/>
            <a:buFontTx/>
            <a:buNone/>
            <a:tabLst/>
            <a:defRPr/>
          </a:pPr>
          <a:r>
            <a:rPr lang="en-US" sz="1400"/>
            <a:t>- </a:t>
          </a:r>
          <a:r>
            <a:rPr lang="en-US" sz="1400" b="1"/>
            <a:t>2022 to 2023</a:t>
          </a:r>
          <a:r>
            <a:rPr lang="en-US" sz="1400"/>
            <a:t>: The average session duration increased again to </a:t>
          </a:r>
          <a:r>
            <a:rPr lang="en-US" sz="1400" b="1"/>
            <a:t>754.36 </a:t>
          </a:r>
          <a:r>
            <a:rPr lang="en-US" sz="1400"/>
            <a:t>seconds. This suggests an improvement in user engagement, with users spending more time on the site per session.</a:t>
          </a:r>
        </a:p>
        <a:p>
          <a:endParaRPr lang="en-US" sz="1400"/>
        </a:p>
      </xdr:txBody>
    </xdr:sp>
    <xdr:clientData/>
  </xdr:twoCellAnchor>
  <xdr:twoCellAnchor>
    <xdr:from>
      <xdr:col>6</xdr:col>
      <xdr:colOff>0</xdr:colOff>
      <xdr:row>220</xdr:row>
      <xdr:rowOff>0</xdr:rowOff>
    </xdr:from>
    <xdr:to>
      <xdr:col>21</xdr:col>
      <xdr:colOff>0</xdr:colOff>
      <xdr:row>242</xdr:row>
      <xdr:rowOff>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200025</xdr:colOff>
      <xdr:row>227</xdr:row>
      <xdr:rowOff>133350</xdr:rowOff>
    </xdr:from>
    <xdr:to>
      <xdr:col>5</xdr:col>
      <xdr:colOff>457200</xdr:colOff>
      <xdr:row>244</xdr:row>
      <xdr:rowOff>0</xdr:rowOff>
    </xdr:to>
    <xdr:sp macro="" textlink="">
      <xdr:nvSpPr>
        <xdr:cNvPr id="20" name="TextBox 19"/>
        <xdr:cNvSpPr txBox="1"/>
      </xdr:nvSpPr>
      <xdr:spPr>
        <a:xfrm>
          <a:off x="200025" y="43376850"/>
          <a:ext cx="4524375" cy="3105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t>- </a:t>
          </a:r>
          <a:r>
            <a:rPr lang="en-US" sz="1400" b="1"/>
            <a:t>2019 to 2020</a:t>
          </a:r>
          <a:r>
            <a:rPr lang="en-US" sz="1400"/>
            <a:t>: There was a slight decrease in pages per session from </a:t>
          </a:r>
          <a:r>
            <a:rPr lang="en-US" sz="1400" b="1"/>
            <a:t>2.09</a:t>
          </a:r>
          <a:r>
            <a:rPr lang="en-US" sz="1400"/>
            <a:t> to </a:t>
          </a:r>
          <a:r>
            <a:rPr lang="en-US" sz="1400" b="1"/>
            <a:t>2.04</a:t>
          </a:r>
          <a:r>
            <a:rPr lang="en-US" sz="1400"/>
            <a:t>. This indicates that users viewed slightly fewer pages per session in </a:t>
          </a:r>
          <a:r>
            <a:rPr lang="en-US" sz="1400" b="1"/>
            <a:t>2020</a:t>
          </a:r>
          <a:r>
            <a:rPr lang="en-US" sz="1400"/>
            <a:t> compared to </a:t>
          </a:r>
          <a:r>
            <a:rPr lang="en-US" sz="1400" b="1"/>
            <a:t>2019</a:t>
          </a:r>
          <a:r>
            <a:rPr lang="en-US" sz="1400"/>
            <a:t>.</a:t>
          </a:r>
        </a:p>
        <a:p>
          <a:r>
            <a:rPr lang="en-US" sz="1400"/>
            <a:t>- </a:t>
          </a:r>
          <a:r>
            <a:rPr lang="en-US" sz="1400" b="1"/>
            <a:t>2020 to 2021</a:t>
          </a:r>
          <a:r>
            <a:rPr lang="en-US" sz="1400"/>
            <a:t>: The pages per session increased to </a:t>
          </a:r>
          <a:r>
            <a:rPr lang="en-US" sz="1400" b="1"/>
            <a:t>2.11</a:t>
          </a:r>
          <a:r>
            <a:rPr lang="en-US" sz="1400"/>
            <a:t>. This suggests an improvement in user engagement, with users viewing more pages per session in </a:t>
          </a:r>
          <a:r>
            <a:rPr lang="en-US" sz="1400" b="1"/>
            <a:t>2021</a:t>
          </a:r>
          <a:r>
            <a:rPr lang="en-US" sz="1400"/>
            <a:t>.</a:t>
          </a:r>
        </a:p>
        <a:p>
          <a:r>
            <a:rPr lang="en-US" sz="1400"/>
            <a:t>- </a:t>
          </a:r>
          <a:r>
            <a:rPr lang="en-US" sz="1400" b="1"/>
            <a:t>2021 to 2022</a:t>
          </a:r>
          <a:r>
            <a:rPr lang="en-US" sz="1400"/>
            <a:t>: There was a minor decrease back to </a:t>
          </a:r>
          <a:r>
            <a:rPr lang="en-US" sz="1400" b="1"/>
            <a:t>2.09</a:t>
          </a:r>
          <a:r>
            <a:rPr lang="en-US" sz="1400"/>
            <a:t>, indicating a slight drop in the number of pages viewed per session.</a:t>
          </a:r>
        </a:p>
        <a:p>
          <a:r>
            <a:rPr lang="en-US" sz="1400"/>
            <a:t>- </a:t>
          </a:r>
          <a:r>
            <a:rPr lang="en-US" sz="1400" b="1"/>
            <a:t>2022 to 2023</a:t>
          </a:r>
          <a:r>
            <a:rPr lang="en-US" sz="1400"/>
            <a:t>: The pages per session decreased slightly again to </a:t>
          </a:r>
          <a:r>
            <a:rPr lang="en-US" sz="1400" b="1"/>
            <a:t>2.06</a:t>
          </a:r>
          <a:r>
            <a:rPr lang="en-US" sz="1400"/>
            <a:t>. This suggests a continuing trend of minor fluctuations in user engagement.</a:t>
          </a:r>
        </a:p>
      </xdr:txBody>
    </xdr:sp>
    <xdr:clientData/>
  </xdr:twoCellAnchor>
  <xdr:twoCellAnchor>
    <xdr:from>
      <xdr:col>6</xdr:col>
      <xdr:colOff>0</xdr:colOff>
      <xdr:row>246</xdr:row>
      <xdr:rowOff>0</xdr:rowOff>
    </xdr:from>
    <xdr:to>
      <xdr:col>20</xdr:col>
      <xdr:colOff>0</xdr:colOff>
      <xdr:row>266</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161925</xdr:colOff>
      <xdr:row>253</xdr:row>
      <xdr:rowOff>123825</xdr:rowOff>
    </xdr:from>
    <xdr:to>
      <xdr:col>5</xdr:col>
      <xdr:colOff>514350</xdr:colOff>
      <xdr:row>270</xdr:row>
      <xdr:rowOff>0</xdr:rowOff>
    </xdr:to>
    <xdr:sp macro="" textlink="">
      <xdr:nvSpPr>
        <xdr:cNvPr id="22" name="TextBox 21"/>
        <xdr:cNvSpPr txBox="1"/>
      </xdr:nvSpPr>
      <xdr:spPr>
        <a:xfrm>
          <a:off x="161925" y="48320325"/>
          <a:ext cx="4695825" cy="3114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t>- </a:t>
          </a:r>
          <a:r>
            <a:rPr lang="en-US" sz="1400" b="1"/>
            <a:t>2019 to 2020</a:t>
          </a:r>
          <a:r>
            <a:rPr lang="en-US" sz="1400"/>
            <a:t>: There was a slight decrease in pages per visit from </a:t>
          </a:r>
          <a:r>
            <a:rPr lang="en-US" sz="1400" b="1"/>
            <a:t>2.08 </a:t>
          </a:r>
          <a:r>
            <a:rPr lang="en-US" sz="1400"/>
            <a:t>to </a:t>
          </a:r>
          <a:r>
            <a:rPr lang="en-US" sz="1400" b="1"/>
            <a:t>2.04</a:t>
          </a:r>
          <a:r>
            <a:rPr lang="en-US" sz="1400"/>
            <a:t>. This indicates that users viewed fewer pages per visit in </a:t>
          </a:r>
          <a:r>
            <a:rPr lang="en-US" sz="1400" b="1"/>
            <a:t>2020</a:t>
          </a:r>
          <a:r>
            <a:rPr lang="en-US" sz="1400"/>
            <a:t> compared to </a:t>
          </a:r>
          <a:r>
            <a:rPr lang="en-US" sz="1400" b="1"/>
            <a:t>2019</a:t>
          </a:r>
          <a:r>
            <a:rPr lang="en-US" sz="1400"/>
            <a:t>, which might suggest changes in user behavior, content relevance, or site navigation.</a:t>
          </a:r>
        </a:p>
        <a:p>
          <a:pPr marL="0" marR="0" lvl="0" indent="0" defTabSz="914400" eaLnBrk="1" fontAlgn="auto" latinLnBrk="0" hangingPunct="1">
            <a:lnSpc>
              <a:spcPct val="100000"/>
            </a:lnSpc>
            <a:spcBef>
              <a:spcPts val="0"/>
            </a:spcBef>
            <a:spcAft>
              <a:spcPts val="0"/>
            </a:spcAft>
            <a:buClrTx/>
            <a:buSzTx/>
            <a:buFontTx/>
            <a:buNone/>
            <a:tabLst/>
            <a:defRPr/>
          </a:pPr>
          <a:r>
            <a:rPr lang="en-US" sz="1400"/>
            <a:t>- </a:t>
          </a:r>
          <a:r>
            <a:rPr lang="en-US" sz="1400" b="1"/>
            <a:t>2020 to 2021</a:t>
          </a:r>
          <a:r>
            <a:rPr lang="en-US" sz="1400"/>
            <a:t>: The pages per visit increased to </a:t>
          </a:r>
          <a:r>
            <a:rPr lang="en-US" sz="1400" b="1"/>
            <a:t>2.11</a:t>
          </a:r>
          <a:r>
            <a:rPr lang="en-US" sz="1400"/>
            <a:t>, showing an improvement in user engagement with users viewing more pages per visit in </a:t>
          </a:r>
          <a:r>
            <a:rPr lang="en-US" sz="1400" b="1"/>
            <a:t>2021</a:t>
          </a:r>
          <a:r>
            <a:rPr lang="en-US" sz="1400"/>
            <a:t>.</a:t>
          </a:r>
        </a:p>
        <a:p>
          <a:pPr marL="0" marR="0" lvl="0" indent="0" defTabSz="914400" eaLnBrk="1" fontAlgn="auto" latinLnBrk="0" hangingPunct="1">
            <a:lnSpc>
              <a:spcPct val="100000"/>
            </a:lnSpc>
            <a:spcBef>
              <a:spcPts val="0"/>
            </a:spcBef>
            <a:spcAft>
              <a:spcPts val="0"/>
            </a:spcAft>
            <a:buClrTx/>
            <a:buSzTx/>
            <a:buFontTx/>
            <a:buNone/>
            <a:tabLst/>
            <a:defRPr/>
          </a:pPr>
          <a:r>
            <a:rPr lang="en-US" sz="1400"/>
            <a:t>- </a:t>
          </a:r>
          <a:r>
            <a:rPr lang="en-US" sz="1400" b="1"/>
            <a:t>2021 to 2022</a:t>
          </a:r>
          <a:r>
            <a:rPr lang="en-US" sz="1400"/>
            <a:t>: There was a slight decrease to </a:t>
          </a:r>
          <a:r>
            <a:rPr lang="en-US" sz="1400" b="1"/>
            <a:t>2.10 </a:t>
          </a:r>
          <a:r>
            <a:rPr lang="en-US" sz="1400"/>
            <a:t>pages per visit, indicating a minor drop in user engagement.</a:t>
          </a:r>
        </a:p>
        <a:p>
          <a:r>
            <a:rPr lang="en-US" sz="1400"/>
            <a:t>- </a:t>
          </a:r>
          <a:r>
            <a:rPr lang="en-US" sz="1400" b="1"/>
            <a:t>2022 to 2023</a:t>
          </a:r>
          <a:r>
            <a:rPr lang="en-US" sz="1400"/>
            <a:t>: The pages per visit decreased again to </a:t>
          </a:r>
          <a:r>
            <a:rPr lang="en-US" sz="1400" b="1"/>
            <a:t>2.07</a:t>
          </a:r>
          <a:r>
            <a:rPr lang="en-US" sz="1400"/>
            <a:t>, continuing the trend of minor fluctuations in user engagement.</a:t>
          </a:r>
        </a:p>
      </xdr:txBody>
    </xdr:sp>
    <xdr:clientData/>
  </xdr:twoCellAnchor>
  <xdr:twoCellAnchor>
    <xdr:from>
      <xdr:col>5</xdr:col>
      <xdr:colOff>304800</xdr:colOff>
      <xdr:row>272</xdr:row>
      <xdr:rowOff>0</xdr:rowOff>
    </xdr:from>
    <xdr:to>
      <xdr:col>19</xdr:col>
      <xdr:colOff>0</xdr:colOff>
      <xdr:row>291</xdr:row>
      <xdr:rowOff>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152400</xdr:colOff>
      <xdr:row>279</xdr:row>
      <xdr:rowOff>66675</xdr:rowOff>
    </xdr:from>
    <xdr:to>
      <xdr:col>5</xdr:col>
      <xdr:colOff>228600</xdr:colOff>
      <xdr:row>295</xdr:row>
      <xdr:rowOff>76200</xdr:rowOff>
    </xdr:to>
    <xdr:sp macro="" textlink="">
      <xdr:nvSpPr>
        <xdr:cNvPr id="24" name="TextBox 23"/>
        <xdr:cNvSpPr txBox="1"/>
      </xdr:nvSpPr>
      <xdr:spPr>
        <a:xfrm>
          <a:off x="152400" y="53216175"/>
          <a:ext cx="4600575" cy="3057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t>- </a:t>
          </a:r>
          <a:r>
            <a:rPr lang="en-US" sz="1400" b="1"/>
            <a:t>2019 to 2020</a:t>
          </a:r>
          <a:r>
            <a:rPr lang="en-US" sz="1400"/>
            <a:t>: There was a slight decrease in repeated visitors from </a:t>
          </a:r>
          <a:r>
            <a:rPr lang="en-US" sz="1400" b="1"/>
            <a:t>11</a:t>
          </a:r>
          <a:r>
            <a:rPr lang="en-US" sz="1400"/>
            <a:t> to </a:t>
          </a:r>
          <a:r>
            <a:rPr lang="en-US" sz="1400" b="1"/>
            <a:t>10</a:t>
          </a:r>
          <a:r>
            <a:rPr lang="en-US" sz="1400"/>
            <a:t>, indicating a small drop in the number of users returning to the site.</a:t>
          </a:r>
        </a:p>
        <a:p>
          <a:pPr marL="0" marR="0" lvl="0" indent="0" defTabSz="914400" eaLnBrk="1" fontAlgn="auto" latinLnBrk="0" hangingPunct="1">
            <a:lnSpc>
              <a:spcPct val="100000"/>
            </a:lnSpc>
            <a:spcBef>
              <a:spcPts val="0"/>
            </a:spcBef>
            <a:spcAft>
              <a:spcPts val="0"/>
            </a:spcAft>
            <a:buClrTx/>
            <a:buSzTx/>
            <a:buFontTx/>
            <a:buNone/>
            <a:tabLst/>
            <a:defRPr/>
          </a:pPr>
          <a:r>
            <a:rPr lang="en-US" sz="1400"/>
            <a:t>- </a:t>
          </a:r>
          <a:r>
            <a:rPr lang="en-US" sz="1400" b="1"/>
            <a:t>2020 to 2021</a:t>
          </a:r>
          <a:r>
            <a:rPr lang="en-US" sz="1400"/>
            <a:t>: The number of repeated visitors decreased significantly from </a:t>
          </a:r>
          <a:r>
            <a:rPr lang="en-US" sz="1400" b="1"/>
            <a:t>10</a:t>
          </a:r>
          <a:r>
            <a:rPr lang="en-US" sz="1400"/>
            <a:t> to </a:t>
          </a:r>
          <a:r>
            <a:rPr lang="en-US" sz="1400" b="1"/>
            <a:t>6</a:t>
          </a:r>
          <a:r>
            <a:rPr lang="en-US" sz="1400"/>
            <a:t>. This substantial drop suggests that fewer users found reasons to return to the site in </a:t>
          </a:r>
          <a:r>
            <a:rPr lang="en-US" sz="1400" b="1"/>
            <a:t>2021</a:t>
          </a:r>
          <a:r>
            <a:rPr lang="en-US" sz="1400"/>
            <a:t>.</a:t>
          </a:r>
        </a:p>
        <a:p>
          <a:pPr marL="0" marR="0" lvl="0" indent="0" defTabSz="914400" eaLnBrk="1" fontAlgn="auto" latinLnBrk="0" hangingPunct="1">
            <a:lnSpc>
              <a:spcPct val="100000"/>
            </a:lnSpc>
            <a:spcBef>
              <a:spcPts val="0"/>
            </a:spcBef>
            <a:spcAft>
              <a:spcPts val="0"/>
            </a:spcAft>
            <a:buClrTx/>
            <a:buSzTx/>
            <a:buFontTx/>
            <a:buNone/>
            <a:tabLst/>
            <a:defRPr/>
          </a:pPr>
          <a:r>
            <a:rPr lang="en-US" sz="1400"/>
            <a:t>- </a:t>
          </a:r>
          <a:r>
            <a:rPr lang="en-US" sz="1400" b="1"/>
            <a:t>2021 to 2022</a:t>
          </a:r>
          <a:r>
            <a:rPr lang="en-US" sz="1400"/>
            <a:t>: The number of repeated visitors increased to </a:t>
          </a:r>
          <a:r>
            <a:rPr lang="en-US" sz="1400" b="1"/>
            <a:t>10</a:t>
          </a:r>
          <a:r>
            <a:rPr lang="en-US" sz="1400"/>
            <a:t>, indicating a recovery in user retention and suggesting improvements in user engagement or satisfaction.</a:t>
          </a:r>
        </a:p>
        <a:p>
          <a:pPr marL="0" marR="0" lvl="0" indent="0" defTabSz="914400" eaLnBrk="1" fontAlgn="auto" latinLnBrk="0" hangingPunct="1">
            <a:lnSpc>
              <a:spcPct val="100000"/>
            </a:lnSpc>
            <a:spcBef>
              <a:spcPts val="0"/>
            </a:spcBef>
            <a:spcAft>
              <a:spcPts val="0"/>
            </a:spcAft>
            <a:buClrTx/>
            <a:buSzTx/>
            <a:buFontTx/>
            <a:buNone/>
            <a:tabLst/>
            <a:defRPr/>
          </a:pPr>
          <a:r>
            <a:rPr lang="en-US" sz="1400"/>
            <a:t>- </a:t>
          </a:r>
          <a:r>
            <a:rPr lang="en-US" sz="1400" b="1"/>
            <a:t>2022 to 2023</a:t>
          </a:r>
          <a:r>
            <a:rPr lang="en-US" sz="1400"/>
            <a:t>: The number of repeated visitors decreased again to </a:t>
          </a:r>
          <a:r>
            <a:rPr lang="en-US" sz="1400" b="1"/>
            <a:t>5</a:t>
          </a:r>
          <a:r>
            <a:rPr lang="en-US" sz="1400"/>
            <a:t>, which is the lowest in the observed period. This suggests significant challenges in retaining users and encouraging return visits.</a:t>
          </a:r>
        </a:p>
        <a:p>
          <a:endParaRPr lang="en-US" sz="1400"/>
        </a:p>
      </xdr:txBody>
    </xdr:sp>
    <xdr:clientData/>
  </xdr:twoCellAnchor>
  <xdr:twoCellAnchor>
    <xdr:from>
      <xdr:col>5</xdr:col>
      <xdr:colOff>0</xdr:colOff>
      <xdr:row>297</xdr:row>
      <xdr:rowOff>0</xdr:rowOff>
    </xdr:from>
    <xdr:to>
      <xdr:col>19</xdr:col>
      <xdr:colOff>0</xdr:colOff>
      <xdr:row>318</xdr:row>
      <xdr:rowOff>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133350</xdr:colOff>
      <xdr:row>305</xdr:row>
      <xdr:rowOff>47625</xdr:rowOff>
    </xdr:from>
    <xdr:to>
      <xdr:col>4</xdr:col>
      <xdr:colOff>514350</xdr:colOff>
      <xdr:row>321</xdr:row>
      <xdr:rowOff>0</xdr:rowOff>
    </xdr:to>
    <xdr:sp macro="" textlink="">
      <xdr:nvSpPr>
        <xdr:cNvPr id="26" name="TextBox 25"/>
        <xdr:cNvSpPr txBox="1"/>
      </xdr:nvSpPr>
      <xdr:spPr>
        <a:xfrm>
          <a:off x="133350" y="58150125"/>
          <a:ext cx="4257675" cy="3000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t>- </a:t>
          </a:r>
          <a:r>
            <a:rPr lang="en-US" sz="1400" b="1"/>
            <a:t>2019 to 2020</a:t>
          </a:r>
          <a:r>
            <a:rPr lang="en-US" sz="1400"/>
            <a:t>: The repeat visitor rate </a:t>
          </a:r>
          <a:r>
            <a:rPr lang="en-US" sz="1400" b="1"/>
            <a:t>decreased</a:t>
          </a:r>
          <a:r>
            <a:rPr lang="en-US" sz="1400"/>
            <a:t> from </a:t>
          </a:r>
          <a:r>
            <a:rPr lang="en-US" sz="1400" b="1"/>
            <a:t>3.01% </a:t>
          </a:r>
          <a:r>
            <a:rPr lang="en-US" sz="1400"/>
            <a:t>to </a:t>
          </a:r>
          <a:r>
            <a:rPr lang="en-US" sz="1400" b="1"/>
            <a:t>2.73%</a:t>
          </a:r>
          <a:r>
            <a:rPr lang="en-US" sz="1400"/>
            <a:t>, indicating a slight drop in the proportion of visitors returning to the site.</a:t>
          </a:r>
        </a:p>
        <a:p>
          <a:pPr marL="0" marR="0" lvl="0" indent="0" defTabSz="914400" eaLnBrk="1" fontAlgn="auto" latinLnBrk="0" hangingPunct="1">
            <a:lnSpc>
              <a:spcPct val="100000"/>
            </a:lnSpc>
            <a:spcBef>
              <a:spcPts val="0"/>
            </a:spcBef>
            <a:spcAft>
              <a:spcPts val="0"/>
            </a:spcAft>
            <a:buClrTx/>
            <a:buSzTx/>
            <a:buFontTx/>
            <a:buNone/>
            <a:tabLst/>
            <a:defRPr/>
          </a:pPr>
          <a:r>
            <a:rPr lang="en-US" sz="1400"/>
            <a:t>- </a:t>
          </a:r>
          <a:r>
            <a:rPr lang="en-US" sz="1400" b="1"/>
            <a:t>2020 to 2021</a:t>
          </a:r>
          <a:r>
            <a:rPr lang="en-US" sz="1400"/>
            <a:t>: There was a significant </a:t>
          </a:r>
          <a:r>
            <a:rPr lang="en-US" sz="1400" b="1"/>
            <a:t>decrease</a:t>
          </a:r>
          <a:r>
            <a:rPr lang="en-US" sz="1400"/>
            <a:t> to </a:t>
          </a:r>
          <a:r>
            <a:rPr lang="en-US" sz="1400" b="1"/>
            <a:t>1.64%</a:t>
          </a:r>
          <a:r>
            <a:rPr lang="en-US" sz="1400"/>
            <a:t>, suggesting a notable decline in user retention and satisfaction.</a:t>
          </a:r>
        </a:p>
        <a:p>
          <a:r>
            <a:rPr lang="en-US" sz="1400"/>
            <a:t>- </a:t>
          </a:r>
          <a:r>
            <a:rPr lang="en-US" sz="1400" b="1"/>
            <a:t>2021 to 2022</a:t>
          </a:r>
          <a:r>
            <a:rPr lang="en-US" sz="1400"/>
            <a:t>: The repeat visitor rate </a:t>
          </a:r>
          <a:r>
            <a:rPr lang="en-US" sz="1400" b="1"/>
            <a:t>increased</a:t>
          </a:r>
          <a:r>
            <a:rPr lang="en-US" sz="1400"/>
            <a:t> to </a:t>
          </a:r>
          <a:r>
            <a:rPr lang="en-US" sz="1400" b="1"/>
            <a:t>2.74%</a:t>
          </a:r>
          <a:r>
            <a:rPr lang="en-US" sz="1400"/>
            <a:t>, showing a recovery in the proportion of returning visitors, possibly due to improved engagement strategies or better user experience.</a:t>
          </a:r>
        </a:p>
        <a:p>
          <a:r>
            <a:rPr lang="en-US" sz="1400"/>
            <a:t>- </a:t>
          </a:r>
          <a:r>
            <a:rPr lang="en-US" sz="1400" b="1"/>
            <a:t>2022 to 2023</a:t>
          </a:r>
          <a:r>
            <a:rPr lang="en-US" sz="1400"/>
            <a:t>: The rate </a:t>
          </a:r>
          <a:r>
            <a:rPr lang="en-US" sz="1400" b="1"/>
            <a:t>decreased</a:t>
          </a:r>
          <a:r>
            <a:rPr lang="en-US" sz="1400"/>
            <a:t> again to </a:t>
          </a:r>
          <a:r>
            <a:rPr lang="en-US" sz="1400" b="1"/>
            <a:t>1.37%</a:t>
          </a:r>
          <a:r>
            <a:rPr lang="en-US" sz="1400"/>
            <a:t>, indicating substantial challenges in retaining visitors and encouraging them to return.</a:t>
          </a:r>
        </a:p>
      </xdr:txBody>
    </xdr:sp>
    <xdr:clientData/>
  </xdr:twoCellAnchor>
  <xdr:twoCellAnchor>
    <xdr:from>
      <xdr:col>5</xdr:col>
      <xdr:colOff>0</xdr:colOff>
      <xdr:row>322</xdr:row>
      <xdr:rowOff>0</xdr:rowOff>
    </xdr:from>
    <xdr:to>
      <xdr:col>20</xdr:col>
      <xdr:colOff>0</xdr:colOff>
      <xdr:row>345</xdr:row>
      <xdr:rowOff>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95250</xdr:colOff>
      <xdr:row>329</xdr:row>
      <xdr:rowOff>19051</xdr:rowOff>
    </xdr:from>
    <xdr:to>
      <xdr:col>4</xdr:col>
      <xdr:colOff>381000</xdr:colOff>
      <xdr:row>336</xdr:row>
      <xdr:rowOff>1</xdr:rowOff>
    </xdr:to>
    <xdr:sp macro="" textlink="">
      <xdr:nvSpPr>
        <xdr:cNvPr id="28" name="TextBox 27"/>
        <xdr:cNvSpPr txBox="1"/>
      </xdr:nvSpPr>
      <xdr:spPr>
        <a:xfrm>
          <a:off x="95250" y="62693551"/>
          <a:ext cx="4295775" cy="1314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The total number of visitors remains remarkably </a:t>
          </a:r>
          <a:r>
            <a:rPr lang="en-US" sz="1400" b="1"/>
            <a:t>stable</a:t>
          </a:r>
          <a:r>
            <a:rPr lang="en-US" sz="1400"/>
            <a:t> across the years, with a negligible change (only one additional visitor in </a:t>
          </a:r>
          <a:r>
            <a:rPr lang="en-US" sz="1400" b="1"/>
            <a:t>2020</a:t>
          </a:r>
          <a:r>
            <a:rPr lang="en-US" sz="1400"/>
            <a:t>). This indicates that the website attracts a consistent number of visitors each year.</a:t>
          </a:r>
        </a:p>
      </xdr:txBody>
    </xdr:sp>
    <xdr:clientData/>
  </xdr:twoCellAnchor>
  <xdr:twoCellAnchor>
    <xdr:from>
      <xdr:col>4</xdr:col>
      <xdr:colOff>0</xdr:colOff>
      <xdr:row>347</xdr:row>
      <xdr:rowOff>0</xdr:rowOff>
    </xdr:from>
    <xdr:to>
      <xdr:col>18</xdr:col>
      <xdr:colOff>0</xdr:colOff>
      <xdr:row>370</xdr:row>
      <xdr:rowOff>0</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276225</xdr:colOff>
      <xdr:row>354</xdr:row>
      <xdr:rowOff>76200</xdr:rowOff>
    </xdr:from>
    <xdr:to>
      <xdr:col>3</xdr:col>
      <xdr:colOff>933450</xdr:colOff>
      <xdr:row>360</xdr:row>
      <xdr:rowOff>180975</xdr:rowOff>
    </xdr:to>
    <xdr:sp macro="" textlink="">
      <xdr:nvSpPr>
        <xdr:cNvPr id="30" name="TextBox 29"/>
        <xdr:cNvSpPr txBox="1"/>
      </xdr:nvSpPr>
      <xdr:spPr>
        <a:xfrm>
          <a:off x="276225" y="67513200"/>
          <a:ext cx="3743325" cy="1247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a:t>There is a gradual increase in the number of unique visitors from </a:t>
          </a:r>
          <a:r>
            <a:rPr lang="en-US" sz="1400" b="1"/>
            <a:t>2019</a:t>
          </a:r>
          <a:r>
            <a:rPr lang="en-US" sz="1400"/>
            <a:t> to </a:t>
          </a:r>
          <a:r>
            <a:rPr lang="en-US" sz="1400" b="1"/>
            <a:t>2023</a:t>
          </a:r>
          <a:r>
            <a:rPr lang="en-US" sz="1400"/>
            <a:t>. While the increase is modest, it suggests a positive trend in attracting new unique visitors to the website each year.</a:t>
          </a:r>
        </a:p>
        <a:p>
          <a:endParaRPr lang="en-US" sz="1400"/>
        </a:p>
      </xdr:txBody>
    </xdr:sp>
    <xdr:clientData/>
  </xdr:twoCellAnchor>
  <xdr:twoCellAnchor>
    <xdr:from>
      <xdr:col>0</xdr:col>
      <xdr:colOff>428625</xdr:colOff>
      <xdr:row>372</xdr:row>
      <xdr:rowOff>180974</xdr:rowOff>
    </xdr:from>
    <xdr:to>
      <xdr:col>18</xdr:col>
      <xdr:colOff>561975</xdr:colOff>
      <xdr:row>411</xdr:row>
      <xdr:rowOff>19050</xdr:rowOff>
    </xdr:to>
    <xdr:sp macro="" textlink="">
      <xdr:nvSpPr>
        <xdr:cNvPr id="18" name="TextBox 17"/>
        <xdr:cNvSpPr txBox="1"/>
      </xdr:nvSpPr>
      <xdr:spPr>
        <a:xfrm>
          <a:off x="428625" y="71046974"/>
          <a:ext cx="12830175" cy="7267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Overall</a:t>
          </a:r>
          <a:r>
            <a:rPr lang="en-US" sz="1400" baseline="0"/>
            <a:t> Analysis</a:t>
          </a:r>
          <a:br>
            <a:rPr lang="en-US" sz="1400" baseline="0"/>
          </a:br>
          <a:r>
            <a:rPr lang="en-US" sz="1400" baseline="0"/>
            <a:t>1 - Traffic Metrics (</a:t>
          </a:r>
          <a:r>
            <a:rPr lang="en-US" sz="1400" b="1"/>
            <a:t>Visits</a:t>
          </a:r>
          <a:r>
            <a:rPr lang="en-US" sz="1400"/>
            <a:t>, </a:t>
          </a:r>
          <a:r>
            <a:rPr lang="en-US" sz="1400" b="1"/>
            <a:t>Page Views</a:t>
          </a:r>
          <a:r>
            <a:rPr lang="en-US" sz="1400"/>
            <a:t>, and </a:t>
          </a:r>
          <a:r>
            <a:rPr lang="en-US" sz="1400" b="1"/>
            <a:t>Sessions</a:t>
          </a:r>
          <a:r>
            <a:rPr lang="en-US" sz="1400" b="0"/>
            <a:t>)</a:t>
          </a:r>
          <a:r>
            <a:rPr lang="en-US" sz="1400"/>
            <a:t>:</a:t>
          </a:r>
        </a:p>
        <a:p>
          <a:r>
            <a:rPr lang="en-US" sz="1400" baseline="0"/>
            <a:t>    - </a:t>
          </a:r>
          <a:r>
            <a:rPr lang="en-US" sz="1400" b="1"/>
            <a:t>2020</a:t>
          </a:r>
          <a:r>
            <a:rPr lang="en-US" sz="1400"/>
            <a:t>: All three metrics show a peak in 2020, likely influenced by increased online activity due to the pandemic.</a:t>
          </a:r>
        </a:p>
        <a:p>
          <a:r>
            <a:rPr lang="en-US" sz="1400"/>
            <a:t>    - </a:t>
          </a:r>
          <a:r>
            <a:rPr lang="en-US" sz="1400" b="1"/>
            <a:t>2021-2023</a:t>
          </a:r>
          <a:r>
            <a:rPr lang="en-US" sz="1400"/>
            <a:t>: There's a stabilization or slight decline in all metrics, suggesting normalization post-pandemic.</a:t>
          </a:r>
        </a:p>
        <a:p>
          <a:pPr marL="0" marR="0" lvl="0" indent="0" defTabSz="914400" eaLnBrk="1" fontAlgn="auto" latinLnBrk="0" hangingPunct="1">
            <a:lnSpc>
              <a:spcPct val="100000"/>
            </a:lnSpc>
            <a:spcBef>
              <a:spcPts val="0"/>
            </a:spcBef>
            <a:spcAft>
              <a:spcPts val="0"/>
            </a:spcAft>
            <a:buClrTx/>
            <a:buSzTx/>
            <a:buFontTx/>
            <a:buNone/>
            <a:tabLst/>
            <a:defRPr/>
          </a:pPr>
          <a:r>
            <a:rPr lang="en-US" sz="1400"/>
            <a:t>2 -</a:t>
          </a:r>
          <a:r>
            <a:rPr lang="en-US" sz="1400" baseline="0"/>
            <a:t> </a:t>
          </a:r>
          <a:r>
            <a:rPr lang="en-US" sz="1400"/>
            <a:t>Engagement Metrics (</a:t>
          </a:r>
          <a:r>
            <a:rPr lang="en-US" sz="1400" b="1"/>
            <a:t>Average Session Duration</a:t>
          </a:r>
          <a:r>
            <a:rPr lang="en-US" sz="1400"/>
            <a:t>, </a:t>
          </a:r>
          <a:r>
            <a:rPr lang="en-US" sz="1400" b="1"/>
            <a:t>Pages per Session</a:t>
          </a:r>
          <a:r>
            <a:rPr lang="en-US" sz="1400" b="0" baseline="0"/>
            <a:t> and </a:t>
          </a:r>
          <a:r>
            <a:rPr lang="en-US" sz="1400" b="1"/>
            <a:t>Pages per Visit</a:t>
          </a:r>
          <a:r>
            <a:rPr lang="en-US" sz="1400"/>
            <a:t>):</a:t>
          </a:r>
        </a:p>
        <a:p>
          <a:pPr marL="0" marR="0" lvl="0" indent="0" defTabSz="914400" eaLnBrk="1" fontAlgn="auto" latinLnBrk="0" hangingPunct="1">
            <a:lnSpc>
              <a:spcPct val="100000"/>
            </a:lnSpc>
            <a:spcBef>
              <a:spcPts val="0"/>
            </a:spcBef>
            <a:spcAft>
              <a:spcPts val="0"/>
            </a:spcAft>
            <a:buClrTx/>
            <a:buSzTx/>
            <a:buFontTx/>
            <a:buNone/>
            <a:tabLst/>
            <a:defRPr/>
          </a:pPr>
          <a:r>
            <a:rPr lang="en-US" sz="1400"/>
            <a:t>    - </a:t>
          </a:r>
          <a:r>
            <a:rPr lang="en-US" sz="1400" b="1"/>
            <a:t>2020</a:t>
          </a:r>
          <a:r>
            <a:rPr lang="en-US" sz="1400"/>
            <a:t>: Both pages per session and pages per visit decreased, suggesting users viewed fewer pages during their visits despite the increase in total visits and sessions.</a:t>
          </a:r>
        </a:p>
        <a:p>
          <a:pPr marL="0" marR="0" lvl="0" indent="0" defTabSz="914400" eaLnBrk="1" fontAlgn="auto" latinLnBrk="0" hangingPunct="1">
            <a:lnSpc>
              <a:spcPct val="100000"/>
            </a:lnSpc>
            <a:spcBef>
              <a:spcPts val="0"/>
            </a:spcBef>
            <a:spcAft>
              <a:spcPts val="0"/>
            </a:spcAft>
            <a:buClrTx/>
            <a:buSzTx/>
            <a:buFontTx/>
            <a:buNone/>
            <a:tabLst/>
            <a:defRPr/>
          </a:pPr>
          <a:r>
            <a:rPr lang="en-US" sz="1400"/>
            <a:t>    - </a:t>
          </a:r>
          <a:r>
            <a:rPr lang="en-US" sz="1400" b="1"/>
            <a:t>2021</a:t>
          </a:r>
          <a:r>
            <a:rPr lang="en-US" sz="1400"/>
            <a:t>: An increase in pages per session and pages per visit coincides with an increase in average session duration, indicating improved user engagement.</a:t>
          </a:r>
        </a:p>
        <a:p>
          <a:pPr marL="0" marR="0" lvl="0" indent="0" defTabSz="914400" eaLnBrk="1" fontAlgn="auto" latinLnBrk="0" hangingPunct="1">
            <a:lnSpc>
              <a:spcPct val="100000"/>
            </a:lnSpc>
            <a:spcBef>
              <a:spcPts val="0"/>
            </a:spcBef>
            <a:spcAft>
              <a:spcPts val="0"/>
            </a:spcAft>
            <a:buClrTx/>
            <a:buSzTx/>
            <a:buFontTx/>
            <a:buNone/>
            <a:tabLst/>
            <a:defRPr/>
          </a:pPr>
          <a:r>
            <a:rPr lang="en-US" sz="1400"/>
            <a:t>    - </a:t>
          </a:r>
          <a:r>
            <a:rPr lang="en-US" sz="1400" b="1"/>
            <a:t>2022-2023</a:t>
          </a:r>
          <a:r>
            <a:rPr lang="en-US" sz="1400"/>
            <a:t>: Minor fluctuations, with a slight decrease in pages per session and pages per visit, suggesting a slight decline in user engagement.</a:t>
          </a:r>
        </a:p>
        <a:p>
          <a:pPr marL="0" marR="0" lvl="0" indent="0" defTabSz="914400" eaLnBrk="1" fontAlgn="auto" latinLnBrk="0" hangingPunct="1">
            <a:lnSpc>
              <a:spcPct val="100000"/>
            </a:lnSpc>
            <a:spcBef>
              <a:spcPts val="0"/>
            </a:spcBef>
            <a:spcAft>
              <a:spcPts val="0"/>
            </a:spcAft>
            <a:buClrTx/>
            <a:buSzTx/>
            <a:buFontTx/>
            <a:buNone/>
            <a:tabLst/>
            <a:defRPr/>
          </a:pPr>
          <a:r>
            <a:rPr lang="en-US" sz="1400"/>
            <a:t>3 - Exit and Bounce Metrics (</a:t>
          </a:r>
          <a:r>
            <a:rPr lang="en-US" sz="1400" b="1"/>
            <a:t>Total Bounces</a:t>
          </a:r>
          <a:r>
            <a:rPr lang="en-US" sz="1400" b="0"/>
            <a:t>,</a:t>
          </a:r>
          <a:r>
            <a:rPr lang="en-US" sz="1400" b="0" baseline="0"/>
            <a:t> </a:t>
          </a:r>
          <a:r>
            <a:rPr lang="en-US" sz="1400" b="1"/>
            <a:t>Bounce Rate</a:t>
          </a:r>
          <a:r>
            <a:rPr lang="en-US" sz="1400" b="0"/>
            <a:t>,</a:t>
          </a:r>
          <a:r>
            <a:rPr lang="en-US" sz="1400" b="0" baseline="0"/>
            <a:t> </a:t>
          </a:r>
          <a:r>
            <a:rPr lang="en-US" sz="1400" b="1"/>
            <a:t>Total Exits</a:t>
          </a:r>
          <a:r>
            <a:rPr lang="en-US" sz="1400" b="1" baseline="0"/>
            <a:t> </a:t>
          </a:r>
          <a:r>
            <a:rPr lang="en-US" sz="1400" b="0" baseline="0"/>
            <a:t>and </a:t>
          </a:r>
          <a:r>
            <a:rPr lang="en-US" sz="1400" b="1"/>
            <a:t>Exit Rate</a:t>
          </a:r>
          <a:r>
            <a:rPr lang="en-US" sz="1400"/>
            <a:t>):</a:t>
          </a:r>
        </a:p>
        <a:p>
          <a:pPr marL="0" marR="0" lvl="0" indent="0" defTabSz="914400" eaLnBrk="1" fontAlgn="auto" latinLnBrk="0" hangingPunct="1">
            <a:lnSpc>
              <a:spcPct val="100000"/>
            </a:lnSpc>
            <a:spcBef>
              <a:spcPts val="0"/>
            </a:spcBef>
            <a:spcAft>
              <a:spcPts val="0"/>
            </a:spcAft>
            <a:buClrTx/>
            <a:buSzTx/>
            <a:buFontTx/>
            <a:buNone/>
            <a:tabLst/>
            <a:defRPr/>
          </a:pPr>
          <a:r>
            <a:rPr lang="en-US" sz="1400"/>
            <a:t>    - </a:t>
          </a:r>
          <a:r>
            <a:rPr lang="en-US" sz="1400" b="1"/>
            <a:t>2020</a:t>
          </a:r>
          <a:r>
            <a:rPr lang="en-US" sz="1400"/>
            <a:t>: The bounce rate and total bounces increased significantly, suggesting that while more people visited the site, many left quickly without interacting further.</a:t>
          </a:r>
        </a:p>
        <a:p>
          <a:pPr marL="0" marR="0" lvl="0" indent="0" defTabSz="914400" eaLnBrk="1" fontAlgn="auto" latinLnBrk="0" hangingPunct="1">
            <a:lnSpc>
              <a:spcPct val="100000"/>
            </a:lnSpc>
            <a:spcBef>
              <a:spcPts val="0"/>
            </a:spcBef>
            <a:spcAft>
              <a:spcPts val="0"/>
            </a:spcAft>
            <a:buClrTx/>
            <a:buSzTx/>
            <a:buFontTx/>
            <a:buNone/>
            <a:tabLst/>
            <a:defRPr/>
          </a:pPr>
          <a:r>
            <a:rPr lang="en-US" sz="1400"/>
            <a:t>    - </a:t>
          </a:r>
          <a:r>
            <a:rPr lang="en-US" sz="1400" b="1"/>
            <a:t>2021</a:t>
          </a:r>
          <a:r>
            <a:rPr lang="en-US" sz="1400"/>
            <a:t>: Improvement seen as both total bounces and bounce rate decreased.</a:t>
          </a:r>
        </a:p>
        <a:p>
          <a:pPr marL="0" marR="0" lvl="0" indent="0" defTabSz="914400" eaLnBrk="1" fontAlgn="auto" latinLnBrk="0" hangingPunct="1">
            <a:lnSpc>
              <a:spcPct val="100000"/>
            </a:lnSpc>
            <a:spcBef>
              <a:spcPts val="0"/>
            </a:spcBef>
            <a:spcAft>
              <a:spcPts val="0"/>
            </a:spcAft>
            <a:buClrTx/>
            <a:buSzTx/>
            <a:buFontTx/>
            <a:buNone/>
            <a:tabLst/>
            <a:defRPr/>
          </a:pPr>
          <a:r>
            <a:rPr lang="en-US" sz="1400"/>
            <a:t>    - </a:t>
          </a:r>
          <a:r>
            <a:rPr lang="en-US" sz="1400" b="1"/>
            <a:t>2022-2023</a:t>
          </a:r>
          <a:r>
            <a:rPr lang="en-US" sz="1400"/>
            <a:t>: Bounce rate and total bounces show a slight increase, indicating potential issues with user engagement or satisfaction.</a:t>
          </a:r>
        </a:p>
        <a:p>
          <a:pPr marL="0" marR="0" lvl="0" indent="0" defTabSz="914400" eaLnBrk="1" fontAlgn="auto" latinLnBrk="0" hangingPunct="1">
            <a:lnSpc>
              <a:spcPct val="100000"/>
            </a:lnSpc>
            <a:spcBef>
              <a:spcPts val="0"/>
            </a:spcBef>
            <a:spcAft>
              <a:spcPts val="0"/>
            </a:spcAft>
            <a:buClrTx/>
            <a:buSzTx/>
            <a:buFontTx/>
            <a:buNone/>
            <a:tabLst/>
            <a:defRPr/>
          </a:pPr>
          <a:r>
            <a:rPr lang="en-US" sz="1400"/>
            <a:t>    - </a:t>
          </a:r>
          <a:r>
            <a:rPr lang="en-US" sz="1400" b="1"/>
            <a:t>Exit rates are relatively stable</a:t>
          </a:r>
          <a:r>
            <a:rPr lang="en-US" sz="1400"/>
            <a:t>, suggesting consistent behavior in terms of how users leave the site.</a:t>
          </a:r>
        </a:p>
        <a:p>
          <a:pPr marL="0" marR="0" lvl="0" indent="0" defTabSz="914400" eaLnBrk="1" fontAlgn="auto" latinLnBrk="0" hangingPunct="1">
            <a:lnSpc>
              <a:spcPct val="100000"/>
            </a:lnSpc>
            <a:spcBef>
              <a:spcPts val="0"/>
            </a:spcBef>
            <a:spcAft>
              <a:spcPts val="0"/>
            </a:spcAft>
            <a:buClrTx/>
            <a:buSzTx/>
            <a:buFontTx/>
            <a:buNone/>
            <a:tabLst/>
            <a:defRPr/>
          </a:pPr>
          <a:r>
            <a:rPr lang="en-US" sz="1400"/>
            <a:t>4 - </a:t>
          </a:r>
          <a:r>
            <a:rPr lang="en-US" sz="1400" b="0"/>
            <a:t>Repeat Visitor Metrics (</a:t>
          </a:r>
          <a:r>
            <a:rPr lang="en-US" sz="1400" b="1"/>
            <a:t>Repeated Visitors </a:t>
          </a:r>
          <a:r>
            <a:rPr lang="en-US" sz="1400" b="0"/>
            <a:t>and </a:t>
          </a:r>
          <a:r>
            <a:rPr lang="en-US" sz="1400" b="1"/>
            <a:t>Repeat Visitor Rate</a:t>
          </a:r>
          <a:r>
            <a:rPr lang="en-US" sz="1400" b="0"/>
            <a:t>):</a:t>
          </a:r>
        </a:p>
        <a:p>
          <a:pPr marL="0" marR="0" lvl="0" indent="0" defTabSz="914400" eaLnBrk="1" fontAlgn="auto" latinLnBrk="0" hangingPunct="1">
            <a:lnSpc>
              <a:spcPct val="100000"/>
            </a:lnSpc>
            <a:spcBef>
              <a:spcPts val="0"/>
            </a:spcBef>
            <a:spcAft>
              <a:spcPts val="0"/>
            </a:spcAft>
            <a:buClrTx/>
            <a:buSzTx/>
            <a:buFontTx/>
            <a:buNone/>
            <a:tabLst/>
            <a:defRPr/>
          </a:pPr>
          <a:r>
            <a:rPr lang="en-US" sz="1400" b="0"/>
            <a:t>    - </a:t>
          </a:r>
          <a:r>
            <a:rPr lang="en-US" sz="1400" b="1"/>
            <a:t>2019 to 2020</a:t>
          </a:r>
          <a:r>
            <a:rPr lang="en-US" sz="1400"/>
            <a:t>: A slight decrease in repeat visitor metrics, but still relatively stable.</a:t>
          </a:r>
        </a:p>
        <a:p>
          <a:pPr marL="0" marR="0" lvl="0" indent="0" defTabSz="914400" eaLnBrk="1" fontAlgn="auto" latinLnBrk="0" hangingPunct="1">
            <a:lnSpc>
              <a:spcPct val="100000"/>
            </a:lnSpc>
            <a:spcBef>
              <a:spcPts val="0"/>
            </a:spcBef>
            <a:spcAft>
              <a:spcPts val="0"/>
            </a:spcAft>
            <a:buClrTx/>
            <a:buSzTx/>
            <a:buFontTx/>
            <a:buNone/>
            <a:tabLst/>
            <a:defRPr/>
          </a:pPr>
          <a:r>
            <a:rPr lang="en-US" sz="1400" b="0"/>
            <a:t>    - </a:t>
          </a:r>
          <a:r>
            <a:rPr lang="en-US" sz="1400" b="1"/>
            <a:t>2021</a:t>
          </a:r>
          <a:r>
            <a:rPr lang="en-US" sz="1400"/>
            <a:t>: Significant drop in both repeated visitors and repeat visitor rate, suggesting a major decline in user retention.</a:t>
          </a:r>
        </a:p>
        <a:p>
          <a:pPr marL="0" marR="0" lvl="0" indent="0" defTabSz="914400" eaLnBrk="1" fontAlgn="auto" latinLnBrk="0" hangingPunct="1">
            <a:lnSpc>
              <a:spcPct val="100000"/>
            </a:lnSpc>
            <a:spcBef>
              <a:spcPts val="0"/>
            </a:spcBef>
            <a:spcAft>
              <a:spcPts val="0"/>
            </a:spcAft>
            <a:buClrTx/>
            <a:buSzTx/>
            <a:buFontTx/>
            <a:buNone/>
            <a:tabLst/>
            <a:defRPr/>
          </a:pPr>
          <a:r>
            <a:rPr lang="en-US" sz="1400" b="0"/>
            <a:t>    - </a:t>
          </a:r>
          <a:r>
            <a:rPr lang="en-US" sz="1400" b="1"/>
            <a:t>2022</a:t>
          </a:r>
          <a:r>
            <a:rPr lang="en-US" sz="1400"/>
            <a:t>: Temporary recovery in repeat visitors and repeat visitor rate, indicating successful re-engagement efforts.</a:t>
          </a:r>
        </a:p>
        <a:p>
          <a:pPr marL="0" marR="0" lvl="0" indent="0" defTabSz="914400" eaLnBrk="1" fontAlgn="auto" latinLnBrk="0" hangingPunct="1">
            <a:lnSpc>
              <a:spcPct val="100000"/>
            </a:lnSpc>
            <a:spcBef>
              <a:spcPts val="0"/>
            </a:spcBef>
            <a:spcAft>
              <a:spcPts val="0"/>
            </a:spcAft>
            <a:buClrTx/>
            <a:buSzTx/>
            <a:buFontTx/>
            <a:buNone/>
            <a:tabLst/>
            <a:defRPr/>
          </a:pPr>
          <a:r>
            <a:rPr lang="en-US" sz="1400" b="0"/>
            <a:t>    - </a:t>
          </a:r>
          <a:r>
            <a:rPr lang="en-US" sz="1400" b="1"/>
            <a:t>2023</a:t>
          </a:r>
          <a:r>
            <a:rPr lang="en-US" sz="1400"/>
            <a:t>: Significant decline again, highlighting ongoing challenges in retaining users.</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a:p>
        <a:p>
          <a:pPr marL="0" marR="0" lvl="0" indent="0" defTabSz="914400" eaLnBrk="1" fontAlgn="auto" latinLnBrk="0" hangingPunct="1">
            <a:lnSpc>
              <a:spcPct val="100000"/>
            </a:lnSpc>
            <a:spcBef>
              <a:spcPts val="0"/>
            </a:spcBef>
            <a:spcAft>
              <a:spcPts val="0"/>
            </a:spcAft>
            <a:buClrTx/>
            <a:buSzTx/>
            <a:buFontTx/>
            <a:buNone/>
            <a:tabLst/>
            <a:defRPr/>
          </a:pPr>
          <a:r>
            <a:rPr lang="en-US" sz="1400"/>
            <a:t>Potential Relationships</a:t>
          </a:r>
        </a:p>
        <a:p>
          <a:pPr marL="0" marR="0" lvl="0" indent="0" defTabSz="914400" eaLnBrk="1" fontAlgn="auto" latinLnBrk="0" hangingPunct="1">
            <a:lnSpc>
              <a:spcPct val="100000"/>
            </a:lnSpc>
            <a:spcBef>
              <a:spcPts val="0"/>
            </a:spcBef>
            <a:spcAft>
              <a:spcPts val="0"/>
            </a:spcAft>
            <a:buClrTx/>
            <a:buSzTx/>
            <a:buFontTx/>
            <a:buNone/>
            <a:tabLst/>
            <a:defRPr/>
          </a:pPr>
          <a:r>
            <a:rPr lang="en-US" sz="1400" b="1"/>
            <a:t>1- Traffic and Engagement</a:t>
          </a:r>
          <a:r>
            <a:rPr lang="en-US" sz="1400"/>
            <a:t>:</a:t>
          </a:r>
        </a:p>
        <a:p>
          <a:pPr marL="0" marR="0" lvl="0" indent="0" defTabSz="914400" eaLnBrk="1" fontAlgn="auto" latinLnBrk="0" hangingPunct="1">
            <a:lnSpc>
              <a:spcPct val="100000"/>
            </a:lnSpc>
            <a:spcBef>
              <a:spcPts val="0"/>
            </a:spcBef>
            <a:spcAft>
              <a:spcPts val="0"/>
            </a:spcAft>
            <a:buClrTx/>
            <a:buSzTx/>
            <a:buFontTx/>
            <a:buNone/>
            <a:tabLst/>
            <a:defRPr/>
          </a:pPr>
          <a:r>
            <a:rPr lang="en-US" sz="1400"/>
            <a:t>The peak in traffic metrics (visits, page views, sessions) in 2020 did not correlate with improved engagement metrics (pages per session, pages per visit, average session duration), suggesting that increased traffic did not necessarily lead to deeper engagement.</a:t>
          </a:r>
        </a:p>
        <a:p>
          <a:pPr marL="0" marR="0" lvl="0" indent="0" defTabSz="914400" eaLnBrk="1" fontAlgn="auto" latinLnBrk="0" hangingPunct="1">
            <a:lnSpc>
              <a:spcPct val="100000"/>
            </a:lnSpc>
            <a:spcBef>
              <a:spcPts val="0"/>
            </a:spcBef>
            <a:spcAft>
              <a:spcPts val="0"/>
            </a:spcAft>
            <a:buClrTx/>
            <a:buSzTx/>
            <a:buFontTx/>
            <a:buNone/>
            <a:tabLst/>
            <a:defRPr/>
          </a:pPr>
          <a:r>
            <a:rPr lang="en-US" sz="1400" b="1"/>
            <a:t>2- Bounce and Exit Rates</a:t>
          </a:r>
          <a:r>
            <a:rPr lang="en-US" sz="1400"/>
            <a:t>:</a:t>
          </a:r>
        </a:p>
        <a:p>
          <a:pPr marL="0" marR="0" lvl="0" indent="0" defTabSz="914400" eaLnBrk="1" fontAlgn="auto" latinLnBrk="0" hangingPunct="1">
            <a:lnSpc>
              <a:spcPct val="100000"/>
            </a:lnSpc>
            <a:spcBef>
              <a:spcPts val="0"/>
            </a:spcBef>
            <a:spcAft>
              <a:spcPts val="0"/>
            </a:spcAft>
            <a:buClrTx/>
            <a:buSzTx/>
            <a:buFontTx/>
            <a:buNone/>
            <a:tabLst/>
            <a:defRPr/>
          </a:pPr>
          <a:r>
            <a:rPr lang="en-US" sz="1400"/>
            <a:t>The increase in bounce rate and total bounces in 2020 indicates that despite higher traffic, users were not finding the content engaging or relevant. This trend is partially improved in 2021, but bounces and exits remain a concern.</a:t>
          </a:r>
        </a:p>
        <a:p>
          <a:pPr marL="0" marR="0" lvl="0" indent="0" defTabSz="914400" eaLnBrk="1" fontAlgn="auto" latinLnBrk="0" hangingPunct="1">
            <a:lnSpc>
              <a:spcPct val="100000"/>
            </a:lnSpc>
            <a:spcBef>
              <a:spcPts val="0"/>
            </a:spcBef>
            <a:spcAft>
              <a:spcPts val="0"/>
            </a:spcAft>
            <a:buClrTx/>
            <a:buSzTx/>
            <a:buFontTx/>
            <a:buNone/>
            <a:tabLst/>
            <a:defRPr/>
          </a:pPr>
          <a:r>
            <a:rPr lang="en-US" sz="1400" b="1"/>
            <a:t>3-</a:t>
          </a:r>
          <a:r>
            <a:rPr lang="en-US" sz="1400" b="1" baseline="0"/>
            <a:t> </a:t>
          </a:r>
          <a:r>
            <a:rPr lang="en-US" sz="1400" b="1"/>
            <a:t>Retention Challenges</a:t>
          </a:r>
          <a:r>
            <a:rPr lang="en-US" sz="1400"/>
            <a:t>:</a:t>
          </a:r>
        </a:p>
        <a:p>
          <a:pPr marL="0" marR="0" lvl="0" indent="0" defTabSz="914400" eaLnBrk="1" fontAlgn="auto" latinLnBrk="0" hangingPunct="1">
            <a:lnSpc>
              <a:spcPct val="100000"/>
            </a:lnSpc>
            <a:spcBef>
              <a:spcPts val="0"/>
            </a:spcBef>
            <a:spcAft>
              <a:spcPts val="0"/>
            </a:spcAft>
            <a:buClrTx/>
            <a:buSzTx/>
            <a:buFontTx/>
            <a:buNone/>
            <a:tabLst/>
            <a:defRPr/>
          </a:pPr>
          <a:r>
            <a:rPr lang="en-US" sz="1400"/>
            <a:t>The drop in repeat visitors and repeat visitor rate in 2021 and 2023 suggests that user retention is a significant issue. Even if users spend more time on the site (as seen with average session duration), they are not necessarily returning, indicating a need for better re-engagement strategies.</a:t>
          </a:r>
        </a:p>
        <a:p>
          <a:pPr marL="0" marR="0" lvl="0" indent="0" defTabSz="914400" eaLnBrk="1" fontAlgn="auto" latinLnBrk="0" hangingPunct="1">
            <a:lnSpc>
              <a:spcPct val="100000"/>
            </a:lnSpc>
            <a:spcBef>
              <a:spcPts val="0"/>
            </a:spcBef>
            <a:spcAft>
              <a:spcPts val="0"/>
            </a:spcAft>
            <a:buClrTx/>
            <a:buSzTx/>
            <a:buFontTx/>
            <a:buNone/>
            <a:tabLst/>
            <a:defRPr/>
          </a:pPr>
          <a:r>
            <a:rPr lang="en-US" sz="1400" b="1"/>
            <a:t>4- Engagement Correlation</a:t>
          </a:r>
          <a:r>
            <a:rPr lang="en-US" sz="1400"/>
            <a:t>:</a:t>
          </a:r>
        </a:p>
        <a:p>
          <a:pPr marL="0" marR="0" lvl="0" indent="0" defTabSz="914400" eaLnBrk="1" fontAlgn="auto" latinLnBrk="0" hangingPunct="1">
            <a:lnSpc>
              <a:spcPct val="100000"/>
            </a:lnSpc>
            <a:spcBef>
              <a:spcPts val="0"/>
            </a:spcBef>
            <a:spcAft>
              <a:spcPts val="0"/>
            </a:spcAft>
            <a:buClrTx/>
            <a:buSzTx/>
            <a:buFontTx/>
            <a:buNone/>
            <a:tabLst/>
            <a:defRPr/>
          </a:pPr>
          <a:r>
            <a:rPr lang="en-US" sz="1400"/>
            <a:t>The slight improvements in 2021 in pages per session, pages per visit, and average session duration indicate that targeted efforts to improve content or user experience can positively impact user engagement.</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a:p>
        <a:p>
          <a:r>
            <a:rPr lang="en-US" sz="1400"/>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428625</xdr:colOff>
      <xdr:row>14</xdr:row>
      <xdr:rowOff>161925</xdr:rowOff>
    </xdr:from>
    <xdr:to>
      <xdr:col>7</xdr:col>
      <xdr:colOff>514350</xdr:colOff>
      <xdr:row>29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104775</xdr:colOff>
      <xdr:row>14</xdr:row>
      <xdr:rowOff>171450</xdr:rowOff>
    </xdr:from>
    <xdr:to>
      <xdr:col>14</xdr:col>
      <xdr:colOff>9525</xdr:colOff>
      <xdr:row>29</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200025</xdr:colOff>
      <xdr:row>15</xdr:row>
      <xdr:rowOff>9525</xdr:rowOff>
    </xdr:from>
    <xdr:to>
      <xdr:col>19</xdr:col>
      <xdr:colOff>590550</xdr:colOff>
      <xdr:row>29</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457200</xdr:colOff>
      <xdr:row>30</xdr:row>
      <xdr:rowOff>28575</xdr:rowOff>
    </xdr:from>
    <xdr:to>
      <xdr:col>7</xdr:col>
      <xdr:colOff>542925</xdr:colOff>
      <xdr:row>44</xdr:row>
      <xdr:rowOff>104775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28575</xdr:colOff>
      <xdr:row>30</xdr:row>
      <xdr:rowOff>28575</xdr:rowOff>
    </xdr:from>
    <xdr:to>
      <xdr:col>13</xdr:col>
      <xdr:colOff>542925</xdr:colOff>
      <xdr:row>44</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190500</xdr:colOff>
      <xdr:row>46</xdr:row>
      <xdr:rowOff>133349</xdr:rowOff>
    </xdr:from>
    <xdr:to>
      <xdr:col>8</xdr:col>
      <xdr:colOff>76200</xdr:colOff>
      <xdr:row>84</xdr:row>
      <xdr:rowOff>0</xdr:rowOff>
    </xdr:to>
    <xdr:sp macro="" textlink="">
      <xdr:nvSpPr>
        <xdr:cNvPr id="7" name="TextBox 6"/>
        <xdr:cNvSpPr txBox="1"/>
      </xdr:nvSpPr>
      <xdr:spPr>
        <a:xfrm>
          <a:off x="190500" y="8896349"/>
          <a:ext cx="6972300" cy="71056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In </a:t>
          </a:r>
          <a:r>
            <a:rPr lang="en-US" sz="1400" b="1"/>
            <a:t>2019</a:t>
          </a:r>
          <a:r>
            <a:rPr lang="en-US" sz="1400" b="0"/>
            <a:t>:</a:t>
          </a:r>
        </a:p>
        <a:p>
          <a:r>
            <a:rPr lang="en-US" sz="1400"/>
            <a:t>    - </a:t>
          </a:r>
          <a:r>
            <a:rPr lang="en-US" sz="1400" b="1"/>
            <a:t>February</a:t>
          </a:r>
          <a:r>
            <a:rPr lang="en-US" sz="1400"/>
            <a:t>: Significant drop (</a:t>
          </a:r>
          <a:r>
            <a:rPr lang="en-US" sz="1400" b="1"/>
            <a:t>-12.47%</a:t>
          </a:r>
          <a:r>
            <a:rPr lang="en-US" sz="1400"/>
            <a:t>), aligning with the low seasonality index.</a:t>
          </a:r>
        </a:p>
        <a:p>
          <a:r>
            <a:rPr lang="en-US" sz="1400" b="1"/>
            <a:t>    - March</a:t>
          </a:r>
          <a:r>
            <a:rPr lang="en-US" sz="1400"/>
            <a:t>: Strong recovery (</a:t>
          </a:r>
          <a:r>
            <a:rPr lang="en-US" sz="1400" b="1"/>
            <a:t>35.11%</a:t>
          </a:r>
          <a:r>
            <a:rPr lang="en-US" sz="1400"/>
            <a:t>), reflecting a seasonal rebound.</a:t>
          </a:r>
        </a:p>
        <a:p>
          <a:r>
            <a:rPr lang="en-US" sz="1400" b="1"/>
            <a:t>    - August</a:t>
          </a:r>
          <a:r>
            <a:rPr lang="en-US" sz="1400"/>
            <a:t>: Highest MoM growth (</a:t>
          </a:r>
          <a:r>
            <a:rPr lang="en-US" sz="1400" b="1"/>
            <a:t>28.67%</a:t>
          </a:r>
          <a:r>
            <a:rPr lang="en-US" sz="1400"/>
            <a:t>), matching its high seasonality index.</a:t>
          </a:r>
        </a:p>
        <a:p>
          <a:r>
            <a:rPr lang="en-US" sz="1400"/>
            <a:t>-In </a:t>
          </a:r>
          <a:r>
            <a:rPr lang="en-US" sz="1400" b="1"/>
            <a:t>2020</a:t>
          </a:r>
          <a:r>
            <a:rPr lang="en-US" sz="1400" b="0"/>
            <a:t>:</a:t>
          </a:r>
        </a:p>
        <a:p>
          <a:r>
            <a:rPr lang="en-US" sz="1400"/>
            <a:t>    - </a:t>
          </a:r>
          <a:r>
            <a:rPr lang="en-US" sz="1400" b="1"/>
            <a:t>February</a:t>
          </a:r>
          <a:r>
            <a:rPr lang="en-US" sz="1400"/>
            <a:t>: Decline (</a:t>
          </a:r>
          <a:r>
            <a:rPr lang="en-US" sz="1400" b="1"/>
            <a:t>-3.19%</a:t>
          </a:r>
          <a:r>
            <a:rPr lang="en-US" sz="1400"/>
            <a:t>), but less severe than in </a:t>
          </a:r>
          <a:r>
            <a:rPr lang="en-US" sz="1400" b="1"/>
            <a:t>2019</a:t>
          </a:r>
          <a:r>
            <a:rPr lang="en-US" sz="1400"/>
            <a:t>.</a:t>
          </a:r>
        </a:p>
        <a:p>
          <a:r>
            <a:rPr lang="en-US" sz="1400" b="1"/>
            <a:t>    - March</a:t>
          </a:r>
          <a:r>
            <a:rPr lang="en-US" sz="1400"/>
            <a:t>: Positive growth (</a:t>
          </a:r>
          <a:r>
            <a:rPr lang="en-US" sz="1400" b="1"/>
            <a:t>17.60%</a:t>
          </a:r>
          <a:r>
            <a:rPr lang="en-US" sz="1400"/>
            <a:t>), following the seasonal trend.</a:t>
          </a:r>
        </a:p>
        <a:p>
          <a:r>
            <a:rPr lang="en-US" sz="1400" b="1"/>
            <a:t>    - April</a:t>
          </a:r>
          <a:r>
            <a:rPr lang="en-US" sz="1400"/>
            <a:t>: Sharp decline (</a:t>
          </a:r>
          <a:r>
            <a:rPr lang="en-US" sz="1400" b="1"/>
            <a:t>-16.13%</a:t>
          </a:r>
          <a:r>
            <a:rPr lang="en-US" sz="1400"/>
            <a:t>), indicating potential post-March drop-off.</a:t>
          </a:r>
        </a:p>
        <a:p>
          <a:r>
            <a:rPr lang="en-US" sz="1400" b="1"/>
            <a:t>    - November</a:t>
          </a:r>
          <a:r>
            <a:rPr lang="en-US" sz="1400"/>
            <a:t>: Significant decline (</a:t>
          </a:r>
          <a:r>
            <a:rPr lang="en-US" sz="1400" b="1"/>
            <a:t>-13.20%</a:t>
          </a:r>
          <a:r>
            <a:rPr lang="en-US" sz="1400"/>
            <a:t>), could be due to pre-holiday season slowdown.</a:t>
          </a:r>
        </a:p>
        <a:p>
          <a:r>
            <a:rPr lang="en-US" sz="1400"/>
            <a:t>-</a:t>
          </a:r>
          <a:r>
            <a:rPr lang="en-US" sz="1400" baseline="0"/>
            <a:t> In </a:t>
          </a:r>
          <a:r>
            <a:rPr lang="en-US" sz="1400" b="1" baseline="0"/>
            <a:t>2021</a:t>
          </a:r>
          <a:r>
            <a:rPr lang="en-US" sz="1400" b="0" baseline="0"/>
            <a:t>:</a:t>
          </a:r>
        </a:p>
        <a:p>
          <a:r>
            <a:rPr lang="en-US" sz="1400" b="0" baseline="0"/>
            <a:t>    - </a:t>
          </a:r>
          <a:r>
            <a:rPr lang="en-US" sz="1400" b="1"/>
            <a:t>February and March</a:t>
          </a:r>
          <a:r>
            <a:rPr lang="en-US" sz="1400"/>
            <a:t>: Continuous decline, significant in </a:t>
          </a:r>
          <a:r>
            <a:rPr lang="en-US" sz="1400" b="1"/>
            <a:t>March</a:t>
          </a:r>
          <a:r>
            <a:rPr lang="en-US" sz="1400"/>
            <a:t> (</a:t>
          </a:r>
          <a:r>
            <a:rPr lang="en-US" sz="1400" b="1"/>
            <a:t>-17.34%</a:t>
          </a:r>
          <a:r>
            <a:rPr lang="en-US" sz="1400"/>
            <a:t>).</a:t>
          </a:r>
        </a:p>
        <a:p>
          <a:r>
            <a:rPr lang="en-US" sz="1400" b="1"/>
            <a:t>    - April</a:t>
          </a:r>
          <a:r>
            <a:rPr lang="en-US" sz="1400"/>
            <a:t>: Recovery (</a:t>
          </a:r>
          <a:r>
            <a:rPr lang="en-US" sz="1400" b="1"/>
            <a:t>19.19%</a:t>
          </a:r>
          <a:r>
            <a:rPr lang="en-US" sz="1400"/>
            <a:t>), consistent with </a:t>
          </a:r>
          <a:r>
            <a:rPr lang="en-US" sz="1400" b="1"/>
            <a:t>post-March</a:t>
          </a:r>
          <a:r>
            <a:rPr lang="en-US" sz="1400"/>
            <a:t> rebound.</a:t>
          </a:r>
        </a:p>
        <a:p>
          <a:r>
            <a:rPr lang="en-US" sz="1400" b="1"/>
            <a:t>    - June</a:t>
          </a:r>
          <a:r>
            <a:rPr lang="en-US" sz="1400"/>
            <a:t>: Strong positive growth (</a:t>
          </a:r>
          <a:r>
            <a:rPr lang="en-US" sz="1400" b="1"/>
            <a:t>12.46%</a:t>
          </a:r>
          <a:r>
            <a:rPr lang="en-US" sz="1400"/>
            <a:t>), higher than average.</a:t>
          </a:r>
        </a:p>
        <a:p>
          <a:r>
            <a:rPr lang="en-US" sz="1400" b="0"/>
            <a:t>- In </a:t>
          </a:r>
          <a:r>
            <a:rPr lang="en-US" sz="1400" b="1"/>
            <a:t>2022</a:t>
          </a:r>
          <a:r>
            <a:rPr lang="en-US" sz="1400" b="0"/>
            <a:t>:</a:t>
          </a:r>
        </a:p>
        <a:p>
          <a:r>
            <a:rPr lang="en-US" sz="1400" b="0" baseline="0"/>
            <a:t>    - </a:t>
          </a:r>
          <a:r>
            <a:rPr lang="en-US" sz="1400" b="1"/>
            <a:t>January to February</a:t>
          </a:r>
          <a:r>
            <a:rPr lang="en-US" sz="1400"/>
            <a:t>: Major decline (</a:t>
          </a:r>
          <a:r>
            <a:rPr lang="en-US" sz="1400" b="1"/>
            <a:t>-23.98%</a:t>
          </a:r>
          <a:r>
            <a:rPr lang="en-US" sz="1400"/>
            <a:t>), sharper than previous years.</a:t>
          </a:r>
        </a:p>
        <a:p>
          <a:r>
            <a:rPr lang="en-US" sz="1400" b="1"/>
            <a:t>    - August</a:t>
          </a:r>
          <a:r>
            <a:rPr lang="en-US" sz="1400"/>
            <a:t>: Strong positive growth (</a:t>
          </a:r>
          <a:r>
            <a:rPr lang="en-US" sz="1400" b="1"/>
            <a:t>19.37%</a:t>
          </a:r>
          <a:r>
            <a:rPr lang="en-US" sz="1400"/>
            <a:t>), reflecting seasonal peak.</a:t>
          </a:r>
        </a:p>
        <a:p>
          <a:r>
            <a:rPr lang="en-US" sz="1400" b="1"/>
            <a:t>    - October</a:t>
          </a:r>
          <a:r>
            <a:rPr lang="en-US" sz="1400"/>
            <a:t>: Significant growth (</a:t>
          </a:r>
          <a:r>
            <a:rPr lang="en-US" sz="1400" b="1"/>
            <a:t>16.23%</a:t>
          </a:r>
          <a:r>
            <a:rPr lang="en-US" sz="1400"/>
            <a:t>), high seasonality impact.</a:t>
          </a:r>
        </a:p>
        <a:p>
          <a:r>
            <a:rPr lang="en-US" sz="1400" b="0"/>
            <a:t>-</a:t>
          </a:r>
          <a:r>
            <a:rPr lang="en-US" sz="1400" b="0" baseline="0"/>
            <a:t> In </a:t>
          </a:r>
          <a:r>
            <a:rPr lang="en-US" sz="1400" b="1" baseline="0"/>
            <a:t>2023</a:t>
          </a:r>
          <a:r>
            <a:rPr lang="en-US" sz="1400" b="0" baseline="0"/>
            <a:t>:</a:t>
          </a:r>
        </a:p>
        <a:p>
          <a:r>
            <a:rPr lang="en-US" sz="1400" b="0" baseline="0"/>
            <a:t>    - </a:t>
          </a:r>
          <a:r>
            <a:rPr lang="en-US" sz="1400" b="1"/>
            <a:t>February</a:t>
          </a:r>
          <a:r>
            <a:rPr lang="en-US" sz="1400"/>
            <a:t>: Sharp decline (</a:t>
          </a:r>
          <a:r>
            <a:rPr lang="en-US" sz="1400" b="1"/>
            <a:t>-27.68%</a:t>
          </a:r>
          <a:r>
            <a:rPr lang="en-US" sz="1400"/>
            <a:t>), largest drop observed, aligning with low seasonality.</a:t>
          </a:r>
        </a:p>
        <a:p>
          <a:r>
            <a:rPr lang="en-US" sz="1400" b="1"/>
            <a:t>    - March</a:t>
          </a:r>
          <a:r>
            <a:rPr lang="en-US" sz="1400"/>
            <a:t>: Strongest recovery (</a:t>
          </a:r>
          <a:r>
            <a:rPr lang="en-US" sz="1400" b="1"/>
            <a:t>38.37%</a:t>
          </a:r>
          <a:r>
            <a:rPr lang="en-US" sz="1400"/>
            <a:t>), indicating a robust seasonal effect.</a:t>
          </a:r>
        </a:p>
        <a:p>
          <a:r>
            <a:rPr lang="en-US" sz="1400" b="1"/>
            <a:t>    - May to June</a:t>
          </a:r>
          <a:r>
            <a:rPr lang="en-US" sz="1400"/>
            <a:t>: Positive growth, but declining slightly by </a:t>
          </a:r>
          <a:r>
            <a:rPr lang="en-US" sz="1400" b="1"/>
            <a:t>December</a:t>
          </a:r>
          <a:r>
            <a:rPr lang="en-US" sz="1400"/>
            <a:t>.</a:t>
          </a:r>
        </a:p>
        <a:p>
          <a:r>
            <a:rPr lang="en-US" sz="1400" b="0"/>
            <a:t>-</a:t>
          </a:r>
          <a:r>
            <a:rPr lang="en-US" sz="1400" b="0" baseline="0"/>
            <a:t> </a:t>
          </a:r>
          <a:r>
            <a:rPr lang="en-US" sz="1400"/>
            <a:t>There is a </a:t>
          </a:r>
          <a:r>
            <a:rPr lang="en-US" sz="1400" b="1"/>
            <a:t>noticeable volatility</a:t>
          </a:r>
          <a:r>
            <a:rPr lang="en-US" sz="1400"/>
            <a:t> in MoM growth across all years, with significant fluctuations in certain months. For example, </a:t>
          </a:r>
          <a:r>
            <a:rPr lang="en-US" sz="1400" b="1"/>
            <a:t>February</a:t>
          </a:r>
          <a:r>
            <a:rPr lang="en-US" sz="1400"/>
            <a:t> generally shows negative growth, while </a:t>
          </a:r>
          <a:r>
            <a:rPr lang="en-US" sz="1400" b="1"/>
            <a:t>March</a:t>
          </a:r>
          <a:r>
            <a:rPr lang="en-US" sz="1400"/>
            <a:t> often sees a rebound.</a:t>
          </a:r>
        </a:p>
        <a:p>
          <a:r>
            <a:rPr lang="en-US" sz="1400" b="0"/>
            <a:t>- </a:t>
          </a:r>
          <a:r>
            <a:rPr lang="en-US" sz="1400" b="1"/>
            <a:t>August</a:t>
          </a:r>
          <a:r>
            <a:rPr lang="en-US" sz="1400"/>
            <a:t> frequently exhibits positive MoM growth, reflecting a seasonal increase in visits during this month.</a:t>
          </a:r>
        </a:p>
        <a:p>
          <a:pPr marL="0" marR="0" lvl="0" indent="0" defTabSz="914400" eaLnBrk="1" fontAlgn="auto" latinLnBrk="0" hangingPunct="1">
            <a:lnSpc>
              <a:spcPct val="100000"/>
            </a:lnSpc>
            <a:spcBef>
              <a:spcPts val="0"/>
            </a:spcBef>
            <a:spcAft>
              <a:spcPts val="0"/>
            </a:spcAft>
            <a:buClrTx/>
            <a:buSzTx/>
            <a:buFontTx/>
            <a:buNone/>
            <a:tabLst/>
            <a:defRPr/>
          </a:pPr>
          <a:r>
            <a:rPr lang="en-US" sz="1400" b="0"/>
            <a:t>- </a:t>
          </a:r>
          <a:r>
            <a:rPr lang="en-US" sz="1400" b="1"/>
            <a:t>August</a:t>
          </a:r>
          <a:r>
            <a:rPr lang="en-US" sz="1400"/>
            <a:t> (S.I. </a:t>
          </a:r>
          <a:r>
            <a:rPr lang="en-US" sz="1400" b="1"/>
            <a:t>1.09</a:t>
          </a:r>
          <a:r>
            <a:rPr lang="en-US" sz="1400"/>
            <a:t>) and </a:t>
          </a:r>
          <a:r>
            <a:rPr lang="en-US" sz="1400" b="1"/>
            <a:t>January </a:t>
          </a:r>
          <a:r>
            <a:rPr lang="en-US" sz="1400"/>
            <a:t>(S.I. </a:t>
          </a:r>
          <a:r>
            <a:rPr lang="en-US" sz="1400" b="1"/>
            <a:t>1.05</a:t>
          </a:r>
          <a:r>
            <a:rPr lang="en-US" sz="1400"/>
            <a:t>) are months with higher-than-average visits, while </a:t>
          </a:r>
          <a:r>
            <a:rPr lang="en-US" sz="1400" b="1"/>
            <a:t>February</a:t>
          </a:r>
          <a:r>
            <a:rPr lang="en-US" sz="1400"/>
            <a:t> (S.I. </a:t>
          </a:r>
          <a:r>
            <a:rPr lang="en-US" sz="1400" b="1"/>
            <a:t>0.88</a:t>
          </a:r>
          <a:r>
            <a:rPr lang="en-US" sz="1400"/>
            <a:t>) consistently shows lower-than-average visits.</a:t>
          </a:r>
        </a:p>
        <a:p>
          <a:pPr marL="0" marR="0" lvl="0" indent="0" defTabSz="914400" eaLnBrk="1" fontAlgn="auto" latinLnBrk="0" hangingPunct="1">
            <a:lnSpc>
              <a:spcPct val="100000"/>
            </a:lnSpc>
            <a:spcBef>
              <a:spcPts val="0"/>
            </a:spcBef>
            <a:spcAft>
              <a:spcPts val="0"/>
            </a:spcAft>
            <a:buClrTx/>
            <a:buSzTx/>
            <a:buFontTx/>
            <a:buNone/>
            <a:tabLst/>
            <a:defRPr/>
          </a:pPr>
          <a:r>
            <a:rPr lang="en-US" sz="1400"/>
            <a:t>- </a:t>
          </a:r>
          <a:r>
            <a:rPr lang="en-US" sz="1400" b="1"/>
            <a:t>February</a:t>
          </a:r>
          <a:r>
            <a:rPr lang="en-US" sz="1400"/>
            <a:t> shows a consistent </a:t>
          </a:r>
          <a:r>
            <a:rPr lang="en-US" sz="1400" b="1"/>
            <a:t>decline</a:t>
          </a:r>
          <a:r>
            <a:rPr lang="en-US" sz="1400"/>
            <a:t> in visits across multiple years. This aligns with its low </a:t>
          </a:r>
          <a:r>
            <a:rPr lang="en-US" sz="1400" b="1"/>
            <a:t>seasonality index</a:t>
          </a:r>
          <a:r>
            <a:rPr lang="en-US" sz="1400"/>
            <a:t> of </a:t>
          </a:r>
          <a:r>
            <a:rPr lang="en-US" sz="1400" b="1"/>
            <a:t>0.88</a:t>
          </a:r>
          <a:r>
            <a:rPr lang="en-US" sz="1400"/>
            <a:t>.</a:t>
          </a:r>
        </a:p>
        <a:p>
          <a:pPr marL="0" marR="0" lvl="0" indent="0" defTabSz="914400" eaLnBrk="1" fontAlgn="auto" latinLnBrk="0" hangingPunct="1">
            <a:lnSpc>
              <a:spcPct val="100000"/>
            </a:lnSpc>
            <a:spcBef>
              <a:spcPts val="0"/>
            </a:spcBef>
            <a:spcAft>
              <a:spcPts val="0"/>
            </a:spcAft>
            <a:buClrTx/>
            <a:buSzTx/>
            <a:buFontTx/>
            <a:buNone/>
            <a:tabLst/>
            <a:defRPr/>
          </a:pPr>
          <a:r>
            <a:rPr lang="en-US" sz="1400"/>
            <a:t>- </a:t>
          </a:r>
          <a:r>
            <a:rPr lang="en-US" sz="1400" b="1"/>
            <a:t>March</a:t>
          </a:r>
          <a:r>
            <a:rPr lang="en-US" sz="1400"/>
            <a:t> consistently rebounds from </a:t>
          </a:r>
          <a:r>
            <a:rPr lang="en-US" sz="1400" b="1"/>
            <a:t>February’s</a:t>
          </a:r>
          <a:r>
            <a:rPr lang="en-US" sz="1400"/>
            <a:t> decline, as indicated by positive MoM growth in multiple years and a </a:t>
          </a:r>
          <a:r>
            <a:rPr lang="en-US" sz="1400" b="1"/>
            <a:t>seasonality index</a:t>
          </a:r>
          <a:r>
            <a:rPr lang="en-US" sz="1400"/>
            <a:t> of </a:t>
          </a:r>
          <a:r>
            <a:rPr lang="en-US" sz="1400" b="1"/>
            <a:t>1.03</a:t>
          </a:r>
          <a:r>
            <a:rPr lang="en-US" sz="1400"/>
            <a:t>.</a:t>
          </a:r>
        </a:p>
        <a:p>
          <a:endParaRPr lang="en-US" sz="1400" b="0"/>
        </a:p>
      </xdr:txBody>
    </xdr:sp>
    <xdr:clientData/>
  </xdr:twoCellAnchor>
  <xdr:twoCellAnchor>
    <xdr:from>
      <xdr:col>13</xdr:col>
      <xdr:colOff>781049</xdr:colOff>
      <xdr:row>29</xdr:row>
      <xdr:rowOff>171450</xdr:rowOff>
    </xdr:from>
    <xdr:to>
      <xdr:col>19</xdr:col>
      <xdr:colOff>419099</xdr:colOff>
      <xdr:row>44</xdr:row>
      <xdr:rowOff>152400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542925</xdr:colOff>
      <xdr:row>100</xdr:row>
      <xdr:rowOff>142875</xdr:rowOff>
    </xdr:from>
    <xdr:to>
      <xdr:col>8</xdr:col>
      <xdr:colOff>9525</xdr:colOff>
      <xdr:row>115</xdr:row>
      <xdr:rowOff>28575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171450</xdr:colOff>
      <xdr:row>100</xdr:row>
      <xdr:rowOff>152400</xdr:rowOff>
    </xdr:from>
    <xdr:to>
      <xdr:col>13</xdr:col>
      <xdr:colOff>371475</xdr:colOff>
      <xdr:row>115</xdr:row>
      <xdr:rowOff>38100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676275</xdr:colOff>
      <xdr:row>100</xdr:row>
      <xdr:rowOff>95250</xdr:rowOff>
    </xdr:from>
    <xdr:to>
      <xdr:col>18</xdr:col>
      <xdr:colOff>857250</xdr:colOff>
      <xdr:row>114</xdr:row>
      <xdr:rowOff>171450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533400</xdr:colOff>
      <xdr:row>116</xdr:row>
      <xdr:rowOff>0</xdr:rowOff>
    </xdr:from>
    <xdr:to>
      <xdr:col>8</xdr:col>
      <xdr:colOff>0</xdr:colOff>
      <xdr:row>130</xdr:row>
      <xdr:rowOff>76200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180975</xdr:colOff>
      <xdr:row>116</xdr:row>
      <xdr:rowOff>9525</xdr:rowOff>
    </xdr:from>
    <xdr:to>
      <xdr:col>13</xdr:col>
      <xdr:colOff>381000</xdr:colOff>
      <xdr:row>130</xdr:row>
      <xdr:rowOff>85725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628650</xdr:colOff>
      <xdr:row>116</xdr:row>
      <xdr:rowOff>38100</xdr:rowOff>
    </xdr:from>
    <xdr:to>
      <xdr:col>18</xdr:col>
      <xdr:colOff>809625</xdr:colOff>
      <xdr:row>130</xdr:row>
      <xdr:rowOff>114300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190500</xdr:colOff>
      <xdr:row>131</xdr:row>
      <xdr:rowOff>142875</xdr:rowOff>
    </xdr:from>
    <xdr:to>
      <xdr:col>12</xdr:col>
      <xdr:colOff>457200</xdr:colOff>
      <xdr:row>160</xdr:row>
      <xdr:rowOff>0</xdr:rowOff>
    </xdr:to>
    <xdr:sp macro="" textlink="">
      <xdr:nvSpPr>
        <xdr:cNvPr id="15" name="TextBox 14"/>
        <xdr:cNvSpPr txBox="1"/>
      </xdr:nvSpPr>
      <xdr:spPr>
        <a:xfrm>
          <a:off x="190500" y="25098375"/>
          <a:ext cx="10677525" cy="5381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In 2019</a:t>
          </a:r>
        </a:p>
        <a:p>
          <a:r>
            <a:rPr lang="en-US" sz="1400"/>
            <a:t>    - </a:t>
          </a:r>
          <a:r>
            <a:rPr lang="en-US" sz="1400" b="1"/>
            <a:t>High Page Views</a:t>
          </a:r>
          <a:r>
            <a:rPr lang="en-US" sz="1400"/>
            <a:t>: February (420,238) and November (339,533) had the highest page views.</a:t>
          </a:r>
        </a:p>
        <a:p>
          <a:r>
            <a:rPr lang="en-US" sz="1400" b="1"/>
            <a:t>    - Low Page Views</a:t>
          </a:r>
          <a:r>
            <a:rPr lang="en-US" sz="1400"/>
            <a:t>: April (261,649) and September (293,256) had the lowest page views.</a:t>
          </a:r>
        </a:p>
        <a:p>
          <a:r>
            <a:rPr lang="en-US" sz="1400" b="1"/>
            <a:t>    - Seasonality Impact</a:t>
          </a:r>
          <a:r>
            <a:rPr lang="en-US" sz="1400"/>
            <a:t>: February and November are in line with their high S.I., while April and September match their low S.I.</a:t>
          </a:r>
        </a:p>
        <a:p>
          <a:r>
            <a:rPr lang="en-US" sz="1400"/>
            <a:t>- In 2020</a:t>
          </a:r>
        </a:p>
        <a:p>
          <a:r>
            <a:rPr lang="en-US" sz="1400"/>
            <a:t>    - </a:t>
          </a:r>
          <a:r>
            <a:rPr lang="en-US" sz="1400" b="1"/>
            <a:t>High Page Views</a:t>
          </a:r>
          <a:r>
            <a:rPr lang="en-US" sz="1400"/>
            <a:t>: August (397,048) and November (384,747) had the highest page views.</a:t>
          </a:r>
        </a:p>
        <a:p>
          <a:r>
            <a:rPr lang="en-US" sz="1400" b="1"/>
            <a:t>    - Low Page Views</a:t>
          </a:r>
          <a:r>
            <a:rPr lang="en-US" sz="1400"/>
            <a:t>: October (307,196) and April (371,143) had the lowest page views.</a:t>
          </a:r>
        </a:p>
        <a:p>
          <a:r>
            <a:rPr lang="en-US" sz="1400" b="1"/>
            <a:t>    - Seasonality Impact</a:t>
          </a:r>
          <a:r>
            <a:rPr lang="en-US" sz="1400"/>
            <a:t>: August and November align with high S.I., but October is unexpectedly low despite an average S.I.</a:t>
          </a:r>
        </a:p>
        <a:p>
          <a:r>
            <a:rPr lang="en-US" sz="1400"/>
            <a:t>- In 2021</a:t>
          </a:r>
        </a:p>
        <a:p>
          <a:r>
            <a:rPr lang="en-US" sz="1400"/>
            <a:t>    - </a:t>
          </a:r>
          <a:r>
            <a:rPr lang="en-US" sz="1400" b="1"/>
            <a:t>High Page Views</a:t>
          </a:r>
          <a:r>
            <a:rPr lang="en-US" sz="1400"/>
            <a:t>: February (398,881) and July (403,251) had the highest page views.</a:t>
          </a:r>
        </a:p>
        <a:p>
          <a:r>
            <a:rPr lang="en-US" sz="1400" b="1"/>
            <a:t>    </a:t>
          </a:r>
          <a:r>
            <a:rPr lang="en-US" sz="1400" b="0"/>
            <a:t>- </a:t>
          </a:r>
          <a:r>
            <a:rPr lang="en-US" sz="1400" b="1"/>
            <a:t>Low Page Views</a:t>
          </a:r>
          <a:r>
            <a:rPr lang="en-US" sz="1400"/>
            <a:t>: August (279,274) and December (322,225) had the lowest page views.</a:t>
          </a:r>
        </a:p>
        <a:p>
          <a:r>
            <a:rPr lang="en-US" sz="1400" b="1"/>
            <a:t>    </a:t>
          </a:r>
          <a:r>
            <a:rPr lang="en-US" sz="1400" b="0"/>
            <a:t>- </a:t>
          </a:r>
          <a:r>
            <a:rPr lang="en-US" sz="1400" b="1"/>
            <a:t>Seasonality Impact</a:t>
          </a:r>
          <a:r>
            <a:rPr lang="en-US" sz="1400"/>
            <a:t>: February and July align with their S.I., but August is lower than expected.</a:t>
          </a:r>
        </a:p>
        <a:p>
          <a:r>
            <a:rPr lang="en-US" sz="1400"/>
            <a:t>- In 2022</a:t>
          </a:r>
        </a:p>
        <a:p>
          <a:r>
            <a:rPr lang="en-US" sz="1400"/>
            <a:t>    -</a:t>
          </a:r>
          <a:r>
            <a:rPr lang="en-US" sz="1400" baseline="0"/>
            <a:t> </a:t>
          </a:r>
          <a:r>
            <a:rPr lang="en-US" sz="1400" b="1"/>
            <a:t>High Page Views</a:t>
          </a:r>
          <a:r>
            <a:rPr lang="en-US" sz="1400"/>
            <a:t>: May (413,352) and January (370,351) had the highest page views.</a:t>
          </a:r>
        </a:p>
        <a:p>
          <a:r>
            <a:rPr lang="en-US" sz="1400" b="1"/>
            <a:t>    - Low Page Views</a:t>
          </a:r>
          <a:r>
            <a:rPr lang="en-US" sz="1400"/>
            <a:t>: April (278,399) and June (293,757) had the lowest page views.</a:t>
          </a:r>
        </a:p>
        <a:p>
          <a:r>
            <a:rPr lang="en-US" sz="1400" b="1"/>
            <a:t>    - Seasonality Impact</a:t>
          </a:r>
          <a:r>
            <a:rPr lang="en-US" sz="1400"/>
            <a:t>: May aligns with a high S.I., while April is low as expected.</a:t>
          </a:r>
        </a:p>
        <a:p>
          <a:r>
            <a:rPr lang="en-US" sz="1400"/>
            <a:t>- In 2023</a:t>
          </a:r>
        </a:p>
        <a:p>
          <a:r>
            <a:rPr lang="en-US" sz="1400"/>
            <a:t>    - </a:t>
          </a:r>
          <a:r>
            <a:rPr lang="en-US" sz="1400" b="1"/>
            <a:t>High Page Views</a:t>
          </a:r>
          <a:r>
            <a:rPr lang="en-US" sz="1400"/>
            <a:t>: February (396,295) and November (359,664) had the highest page views.</a:t>
          </a:r>
        </a:p>
        <a:p>
          <a:r>
            <a:rPr lang="en-US" sz="1400" b="1"/>
            <a:t>    </a:t>
          </a:r>
          <a:r>
            <a:rPr lang="en-US" sz="1400" b="0"/>
            <a:t>- </a:t>
          </a:r>
          <a:r>
            <a:rPr lang="en-US" sz="1400" b="1"/>
            <a:t>Low Page Views</a:t>
          </a:r>
          <a:r>
            <a:rPr lang="en-US" sz="1400"/>
            <a:t>: April (245,938) and May (303,000) had the lowest page views.</a:t>
          </a:r>
        </a:p>
        <a:p>
          <a:r>
            <a:rPr lang="en-US" sz="1400" b="1"/>
            <a:t>    </a:t>
          </a:r>
          <a:r>
            <a:rPr lang="en-US" sz="1400" b="0"/>
            <a:t>- </a:t>
          </a:r>
          <a:r>
            <a:rPr lang="en-US" sz="1400" b="1"/>
            <a:t>Seasonality Impact</a:t>
          </a:r>
          <a:r>
            <a:rPr lang="en-US" sz="1400"/>
            <a:t>: February and November are consistent with their high S.I., while April matches its low S.I.</a:t>
          </a:r>
        </a:p>
        <a:p>
          <a:r>
            <a:rPr lang="en-US" sz="1400"/>
            <a:t>- Page views fluctuate month by month, with some months showing consistent increases or decreases across multiple years.</a:t>
          </a:r>
        </a:p>
        <a:p>
          <a:r>
            <a:rPr lang="en-US" sz="1400"/>
            <a:t>- </a:t>
          </a:r>
          <a:r>
            <a:rPr lang="en-US" sz="1400" b="1"/>
            <a:t>February</a:t>
          </a:r>
          <a:r>
            <a:rPr lang="en-US" sz="1400"/>
            <a:t> and </a:t>
          </a:r>
          <a:r>
            <a:rPr lang="en-US" sz="1400" b="1"/>
            <a:t>March</a:t>
          </a:r>
          <a:r>
            <a:rPr lang="en-US" sz="1400"/>
            <a:t> generally show higher page views, while </a:t>
          </a:r>
          <a:r>
            <a:rPr lang="en-US" sz="1400" b="1"/>
            <a:t>April</a:t>
          </a:r>
          <a:r>
            <a:rPr lang="en-US" sz="1400"/>
            <a:t> tends to have lower page views.</a:t>
          </a:r>
        </a:p>
        <a:p>
          <a:r>
            <a:rPr lang="en-US" sz="1400"/>
            <a:t>- </a:t>
          </a:r>
          <a:r>
            <a:rPr lang="en-US" sz="1400" b="1"/>
            <a:t>February</a:t>
          </a:r>
          <a:r>
            <a:rPr lang="en-US" sz="1400"/>
            <a:t> (</a:t>
          </a:r>
          <a:r>
            <a:rPr lang="en-US" sz="1400" b="1"/>
            <a:t>S.I. 1.14</a:t>
          </a:r>
          <a:r>
            <a:rPr lang="en-US" sz="1400"/>
            <a:t>) and </a:t>
          </a:r>
          <a:r>
            <a:rPr lang="en-US" sz="1400" b="1"/>
            <a:t>November </a:t>
          </a:r>
          <a:r>
            <a:rPr lang="en-US" sz="1400"/>
            <a:t>(</a:t>
          </a:r>
          <a:r>
            <a:rPr lang="en-US" sz="1400" b="1"/>
            <a:t>S.I. 1.04</a:t>
          </a:r>
          <a:r>
            <a:rPr lang="en-US" sz="1400"/>
            <a:t>) are months with higher-than-average page views, indicating seasonal peaks.</a:t>
          </a:r>
        </a:p>
        <a:p>
          <a:r>
            <a:rPr lang="en-US" sz="1400"/>
            <a:t>- </a:t>
          </a:r>
          <a:r>
            <a:rPr lang="en-US" sz="1400" b="1"/>
            <a:t>April</a:t>
          </a:r>
          <a:r>
            <a:rPr lang="en-US" sz="1400"/>
            <a:t> (</a:t>
          </a:r>
          <a:r>
            <a:rPr lang="en-US" sz="1400" b="1"/>
            <a:t>S.I. 0.89</a:t>
          </a:r>
          <a:r>
            <a:rPr lang="en-US" sz="1400"/>
            <a:t>) and </a:t>
          </a:r>
          <a:r>
            <a:rPr lang="en-US" sz="1400" b="1"/>
            <a:t>September </a:t>
          </a:r>
          <a:r>
            <a:rPr lang="en-US" sz="1400"/>
            <a:t>(</a:t>
          </a:r>
          <a:r>
            <a:rPr lang="en-US" sz="1400" b="1"/>
            <a:t>S.I. 0.95</a:t>
          </a:r>
          <a:r>
            <a:rPr lang="en-US" sz="1400"/>
            <a:t>) consistently have lower page views, indicating potential seasonal dips.</a:t>
          </a:r>
        </a:p>
      </xdr:txBody>
    </xdr:sp>
    <xdr:clientData/>
  </xdr:twoCellAnchor>
  <xdr:twoCellAnchor>
    <xdr:from>
      <xdr:col>2</xdr:col>
      <xdr:colOff>428625</xdr:colOff>
      <xdr:row>175</xdr:row>
      <xdr:rowOff>142875</xdr:rowOff>
    </xdr:from>
    <xdr:to>
      <xdr:col>7</xdr:col>
      <xdr:colOff>209550</xdr:colOff>
      <xdr:row>190</xdr:row>
      <xdr:rowOff>28575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361950</xdr:colOff>
      <xdr:row>175</xdr:row>
      <xdr:rowOff>123825</xdr:rowOff>
    </xdr:from>
    <xdr:to>
      <xdr:col>12</xdr:col>
      <xdr:colOff>752475</xdr:colOff>
      <xdr:row>190</xdr:row>
      <xdr:rowOff>9525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133350</xdr:colOff>
      <xdr:row>175</xdr:row>
      <xdr:rowOff>142875</xdr:rowOff>
    </xdr:from>
    <xdr:to>
      <xdr:col>18</xdr:col>
      <xdr:colOff>314325</xdr:colOff>
      <xdr:row>190</xdr:row>
      <xdr:rowOff>28575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381000</xdr:colOff>
      <xdr:row>190</xdr:row>
      <xdr:rowOff>114300</xdr:rowOff>
    </xdr:from>
    <xdr:to>
      <xdr:col>7</xdr:col>
      <xdr:colOff>161925</xdr:colOff>
      <xdr:row>205</xdr:row>
      <xdr:rowOff>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342900</xdr:colOff>
      <xdr:row>190</xdr:row>
      <xdr:rowOff>123825</xdr:rowOff>
    </xdr:from>
    <xdr:to>
      <xdr:col>12</xdr:col>
      <xdr:colOff>733425</xdr:colOff>
      <xdr:row>205</xdr:row>
      <xdr:rowOff>9525</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66675</xdr:colOff>
      <xdr:row>190</xdr:row>
      <xdr:rowOff>123825</xdr:rowOff>
    </xdr:from>
    <xdr:to>
      <xdr:col>18</xdr:col>
      <xdr:colOff>247650</xdr:colOff>
      <xdr:row>205</xdr:row>
      <xdr:rowOff>9525</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247650</xdr:colOff>
      <xdr:row>206</xdr:row>
      <xdr:rowOff>9525</xdr:rowOff>
    </xdr:from>
    <xdr:to>
      <xdr:col>10</xdr:col>
      <xdr:colOff>904875</xdr:colOff>
      <xdr:row>234</xdr:row>
      <xdr:rowOff>0</xdr:rowOff>
    </xdr:to>
    <xdr:sp macro="" textlink="">
      <xdr:nvSpPr>
        <xdr:cNvPr id="22" name="TextBox 21"/>
        <xdr:cNvSpPr txBox="1"/>
      </xdr:nvSpPr>
      <xdr:spPr>
        <a:xfrm>
          <a:off x="247650" y="39252525"/>
          <a:ext cx="9810750" cy="5324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In</a:t>
          </a:r>
          <a:r>
            <a:rPr lang="en-US" sz="1400" baseline="0"/>
            <a:t> 2019</a:t>
          </a:r>
        </a:p>
        <a:p>
          <a:r>
            <a:rPr lang="en-US" sz="1400" baseline="0"/>
            <a:t>    - </a:t>
          </a:r>
          <a:r>
            <a:rPr lang="en-US" sz="1400" b="1"/>
            <a:t>High Sessions</a:t>
          </a:r>
          <a:r>
            <a:rPr lang="en-US" sz="1400"/>
            <a:t>: March (173,168), August (194,008), and December (171,995) had the highest sessions.</a:t>
          </a:r>
        </a:p>
        <a:p>
          <a:r>
            <a:rPr lang="en-US" sz="1400" b="1"/>
            <a:t>    </a:t>
          </a:r>
          <a:r>
            <a:rPr lang="en-US" sz="1400" b="0"/>
            <a:t>- </a:t>
          </a:r>
          <a:r>
            <a:rPr lang="en-US" sz="1400" b="1"/>
            <a:t>Low Sessions</a:t>
          </a:r>
          <a:r>
            <a:rPr lang="en-US" sz="1400"/>
            <a:t>: February (128,556) and July (147,710) had the lowest sessions.</a:t>
          </a:r>
        </a:p>
        <a:p>
          <a:r>
            <a:rPr lang="en-US" sz="1400" b="1"/>
            <a:t>    </a:t>
          </a:r>
          <a:r>
            <a:rPr lang="en-US" sz="1400" b="0"/>
            <a:t>- </a:t>
          </a:r>
          <a:r>
            <a:rPr lang="en-US" sz="1400" b="1"/>
            <a:t>Seasonality Impact</a:t>
          </a:r>
          <a:r>
            <a:rPr lang="en-US" sz="1400"/>
            <a:t>: August aligns with its high S.I., and February aligns with its low S.I.</a:t>
          </a:r>
        </a:p>
        <a:p>
          <a:r>
            <a:rPr lang="en-US" sz="1400"/>
            <a:t>- In 2020</a:t>
          </a:r>
        </a:p>
        <a:p>
          <a:r>
            <a:rPr lang="en-US" sz="1400"/>
            <a:t>    - </a:t>
          </a:r>
          <a:r>
            <a:rPr lang="en-US" sz="1400" b="1"/>
            <a:t>High Sessions</a:t>
          </a:r>
          <a:r>
            <a:rPr lang="en-US" sz="1400"/>
            <a:t>: March (200,757), October (190,650), and January (172,140) had the highest sessions.</a:t>
          </a:r>
        </a:p>
        <a:p>
          <a:r>
            <a:rPr lang="en-US" sz="1400" b="1"/>
            <a:t>    </a:t>
          </a:r>
          <a:r>
            <a:rPr lang="en-US" sz="1400" b="0"/>
            <a:t>- </a:t>
          </a:r>
          <a:r>
            <a:rPr lang="en-US" sz="1400" b="1"/>
            <a:t>Low Sessions</a:t>
          </a:r>
          <a:r>
            <a:rPr lang="en-US" sz="1400"/>
            <a:t>: December (149,342) and May (158,296) had the lowest sessions.</a:t>
          </a:r>
        </a:p>
        <a:p>
          <a:r>
            <a:rPr lang="en-US" sz="1400" b="1"/>
            <a:t>    </a:t>
          </a:r>
          <a:r>
            <a:rPr lang="en-US" sz="1400" b="0"/>
            <a:t>- </a:t>
          </a:r>
          <a:r>
            <a:rPr lang="en-US" sz="1400" b="1"/>
            <a:t>Seasonality Impact</a:t>
          </a:r>
          <a:r>
            <a:rPr lang="en-US" sz="1400"/>
            <a:t>: March and October align with their high S.I., while December is unexpectedly low despite an average S.I.</a:t>
          </a:r>
        </a:p>
        <a:p>
          <a:r>
            <a:rPr lang="en-US" sz="1400"/>
            <a:t>- In 2021</a:t>
          </a:r>
        </a:p>
        <a:p>
          <a:r>
            <a:rPr lang="en-US" sz="1400"/>
            <a:t>    - </a:t>
          </a:r>
          <a:r>
            <a:rPr lang="en-US" sz="1400" b="1"/>
            <a:t>High Sessions</a:t>
          </a:r>
          <a:r>
            <a:rPr lang="en-US" sz="1400"/>
            <a:t>: January (186,718) and June (190,675) had the highest sessions.</a:t>
          </a:r>
        </a:p>
        <a:p>
          <a:r>
            <a:rPr lang="en-US" sz="1400" b="1"/>
            <a:t>    </a:t>
          </a:r>
          <a:r>
            <a:rPr lang="en-US" sz="1400" b="0"/>
            <a:t>- </a:t>
          </a:r>
          <a:r>
            <a:rPr lang="en-US" sz="1400" b="1"/>
            <a:t>Low Sessions</a:t>
          </a:r>
          <a:r>
            <a:rPr lang="en-US" sz="1400"/>
            <a:t>: February (159,729) and September (145,994) had the lowest sessions.</a:t>
          </a:r>
        </a:p>
        <a:p>
          <a:r>
            <a:rPr lang="en-US" sz="1400" b="1"/>
            <a:t>    </a:t>
          </a:r>
          <a:r>
            <a:rPr lang="en-US" sz="1400" b="0"/>
            <a:t>- </a:t>
          </a:r>
          <a:r>
            <a:rPr lang="en-US" sz="1400" b="1"/>
            <a:t>Seasonality Impact</a:t>
          </a:r>
          <a:r>
            <a:rPr lang="en-US" sz="1400"/>
            <a:t>: January aligns with its high S.I., and February aligns with its low S.I.</a:t>
          </a:r>
        </a:p>
        <a:p>
          <a:r>
            <a:rPr lang="en-US" sz="1400"/>
            <a:t>- In 2022</a:t>
          </a:r>
        </a:p>
        <a:p>
          <a:r>
            <a:rPr lang="en-US" sz="1400"/>
            <a:t>    - </a:t>
          </a:r>
          <a:r>
            <a:rPr lang="en-US" sz="1400" b="1"/>
            <a:t>High Sessions</a:t>
          </a:r>
          <a:r>
            <a:rPr lang="en-US" sz="1400"/>
            <a:t>: January (194,455) and October (180,216) had the highest sessions.</a:t>
          </a:r>
        </a:p>
        <a:p>
          <a:r>
            <a:rPr lang="en-US" sz="1400" b="1"/>
            <a:t>    </a:t>
          </a:r>
          <a:r>
            <a:rPr lang="en-US" sz="1400" b="0"/>
            <a:t>- </a:t>
          </a:r>
          <a:r>
            <a:rPr lang="en-US" sz="1400" b="1"/>
            <a:t>Low Sessions</a:t>
          </a:r>
          <a:r>
            <a:rPr lang="en-US" sz="1400"/>
            <a:t>: February (141,345) and July (144,992) had the lowest sessions.</a:t>
          </a:r>
        </a:p>
        <a:p>
          <a:r>
            <a:rPr lang="en-US" sz="1400" b="1"/>
            <a:t>    </a:t>
          </a:r>
          <a:r>
            <a:rPr lang="en-US" sz="1400" b="0"/>
            <a:t>- </a:t>
          </a:r>
          <a:r>
            <a:rPr lang="en-US" sz="1400" b="1"/>
            <a:t>Seasonality Impact</a:t>
          </a:r>
          <a:r>
            <a:rPr lang="en-US" sz="1400"/>
            <a:t>: January and October align with their high S.I., while February aligns with its low S.I.</a:t>
          </a:r>
        </a:p>
        <a:p>
          <a:r>
            <a:rPr lang="en-US" sz="1400"/>
            <a:t>- In 2023</a:t>
          </a:r>
        </a:p>
        <a:p>
          <a:r>
            <a:rPr lang="en-US" sz="1400"/>
            <a:t>    - </a:t>
          </a:r>
          <a:r>
            <a:rPr lang="en-US" sz="1400" b="1"/>
            <a:t>High Sessions</a:t>
          </a:r>
          <a:r>
            <a:rPr lang="en-US" sz="1400"/>
            <a:t>: November (180,984) and June (176,242) had the highest sessions.</a:t>
          </a:r>
        </a:p>
        <a:p>
          <a:r>
            <a:rPr lang="en-US" sz="1400" b="1"/>
            <a:t>    </a:t>
          </a:r>
          <a:r>
            <a:rPr lang="en-US" sz="1400" b="0"/>
            <a:t>- </a:t>
          </a:r>
          <a:r>
            <a:rPr lang="en-US" sz="1400" b="1"/>
            <a:t>Low Sessions</a:t>
          </a:r>
          <a:r>
            <a:rPr lang="en-US" sz="1400"/>
            <a:t>: February (119,489) and September (159,482) had the lowest sessions.</a:t>
          </a:r>
        </a:p>
        <a:p>
          <a:r>
            <a:rPr lang="en-US" sz="1400" b="1"/>
            <a:t>    </a:t>
          </a:r>
          <a:r>
            <a:rPr lang="en-US" sz="1400" b="0"/>
            <a:t>- </a:t>
          </a:r>
          <a:r>
            <a:rPr lang="en-US" sz="1400" b="1"/>
            <a:t>Seasonality Impact</a:t>
          </a:r>
          <a:r>
            <a:rPr lang="en-US" sz="1400"/>
            <a:t>: November and June align with their high S.I., while February aligns with its low S.I.</a:t>
          </a:r>
        </a:p>
        <a:p>
          <a:r>
            <a:rPr lang="en-US" sz="1400"/>
            <a:t>- Sessions fluctuate month by month, with some months showing consistent increases or decreases across multiple years.</a:t>
          </a:r>
        </a:p>
        <a:p>
          <a:r>
            <a:rPr lang="en-US" sz="1400"/>
            <a:t>- </a:t>
          </a:r>
          <a:r>
            <a:rPr lang="en-US" sz="1400" b="1"/>
            <a:t>August</a:t>
          </a:r>
          <a:r>
            <a:rPr lang="en-US" sz="1400"/>
            <a:t>, </a:t>
          </a:r>
          <a:r>
            <a:rPr lang="en-US" sz="1400" b="1"/>
            <a:t>October</a:t>
          </a:r>
          <a:r>
            <a:rPr lang="en-US" sz="1400"/>
            <a:t>, and </a:t>
          </a:r>
          <a:r>
            <a:rPr lang="en-US" sz="1400" b="1"/>
            <a:t>January</a:t>
          </a:r>
          <a:r>
            <a:rPr lang="en-US" sz="1400"/>
            <a:t> generally show higher sessions, while </a:t>
          </a:r>
          <a:r>
            <a:rPr lang="en-US" sz="1400" b="1"/>
            <a:t>February</a:t>
          </a:r>
          <a:r>
            <a:rPr lang="en-US" sz="1400"/>
            <a:t> consistently has lower sessions.</a:t>
          </a:r>
        </a:p>
        <a:p>
          <a:r>
            <a:rPr lang="en-US" sz="1400"/>
            <a:t>- </a:t>
          </a:r>
          <a:r>
            <a:rPr lang="en-US" sz="1400" b="1"/>
            <a:t>August</a:t>
          </a:r>
          <a:r>
            <a:rPr lang="en-US" sz="1400"/>
            <a:t> (</a:t>
          </a:r>
          <a:r>
            <a:rPr lang="en-US" sz="1400" b="1"/>
            <a:t>S.I. 1.09</a:t>
          </a:r>
          <a:r>
            <a:rPr lang="en-US" sz="1400"/>
            <a:t>) and </a:t>
          </a:r>
          <a:r>
            <a:rPr lang="en-US" sz="1400" b="1"/>
            <a:t>October</a:t>
          </a:r>
          <a:r>
            <a:rPr lang="en-US" sz="1400"/>
            <a:t> (</a:t>
          </a:r>
          <a:r>
            <a:rPr lang="en-US" sz="1400" b="1"/>
            <a:t>S.I. 1.07</a:t>
          </a:r>
          <a:r>
            <a:rPr lang="en-US" sz="1400"/>
            <a:t>) have higher-than-average sessions, indicating seasonal peaks.</a:t>
          </a:r>
        </a:p>
        <a:p>
          <a:r>
            <a:rPr lang="en-US" sz="1400"/>
            <a:t>- </a:t>
          </a:r>
          <a:r>
            <a:rPr lang="en-US" sz="1400" b="1"/>
            <a:t>February</a:t>
          </a:r>
          <a:r>
            <a:rPr lang="en-US" sz="1400"/>
            <a:t> (</a:t>
          </a:r>
          <a:r>
            <a:rPr lang="en-US" sz="1400" b="1"/>
            <a:t>S.I. 0.88</a:t>
          </a:r>
          <a:r>
            <a:rPr lang="en-US" sz="1400"/>
            <a:t>) consistently has lower sessions, indicating a potential seasonal dip.</a:t>
          </a:r>
        </a:p>
      </xdr:txBody>
    </xdr:sp>
    <xdr:clientData/>
  </xdr:twoCellAnchor>
  <xdr:twoCellAnchor>
    <xdr:from>
      <xdr:col>2</xdr:col>
      <xdr:colOff>142875</xdr:colOff>
      <xdr:row>250</xdr:row>
      <xdr:rowOff>19050</xdr:rowOff>
    </xdr:from>
    <xdr:to>
      <xdr:col>6</xdr:col>
      <xdr:colOff>952500</xdr:colOff>
      <xdr:row>264</xdr:row>
      <xdr:rowOff>95250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219075</xdr:colOff>
      <xdr:row>250</xdr:row>
      <xdr:rowOff>47625</xdr:rowOff>
    </xdr:from>
    <xdr:to>
      <xdr:col>12</xdr:col>
      <xdr:colOff>609600</xdr:colOff>
      <xdr:row>264</xdr:row>
      <xdr:rowOff>123825</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828675</xdr:colOff>
      <xdr:row>250</xdr:row>
      <xdr:rowOff>38100</xdr:rowOff>
    </xdr:from>
    <xdr:to>
      <xdr:col>18</xdr:col>
      <xdr:colOff>104775</xdr:colOff>
      <xdr:row>264</xdr:row>
      <xdr:rowOff>114300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0</xdr:colOff>
      <xdr:row>265</xdr:row>
      <xdr:rowOff>0</xdr:rowOff>
    </xdr:from>
    <xdr:to>
      <xdr:col>6</xdr:col>
      <xdr:colOff>809625</xdr:colOff>
      <xdr:row>279</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76200</xdr:colOff>
      <xdr:row>265</xdr:row>
      <xdr:rowOff>47625</xdr:rowOff>
    </xdr:from>
    <xdr:to>
      <xdr:col>12</xdr:col>
      <xdr:colOff>466725</xdr:colOff>
      <xdr:row>279</xdr:row>
      <xdr:rowOff>123825</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12</xdr:col>
      <xdr:colOff>742950</xdr:colOff>
      <xdr:row>265</xdr:row>
      <xdr:rowOff>57150</xdr:rowOff>
    </xdr:from>
    <xdr:to>
      <xdr:col>18</xdr:col>
      <xdr:colOff>19050</xdr:colOff>
      <xdr:row>279</xdr:row>
      <xdr:rowOff>133350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238125</xdr:colOff>
      <xdr:row>280</xdr:row>
      <xdr:rowOff>190499</xdr:rowOff>
    </xdr:from>
    <xdr:to>
      <xdr:col>10</xdr:col>
      <xdr:colOff>981075</xdr:colOff>
      <xdr:row>309</xdr:row>
      <xdr:rowOff>0</xdr:rowOff>
    </xdr:to>
    <xdr:sp macro="" textlink="">
      <xdr:nvSpPr>
        <xdr:cNvPr id="29" name="TextBox 28"/>
        <xdr:cNvSpPr txBox="1"/>
      </xdr:nvSpPr>
      <xdr:spPr>
        <a:xfrm>
          <a:off x="238125" y="53530499"/>
          <a:ext cx="9896475" cy="5334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In 2019</a:t>
          </a:r>
        </a:p>
        <a:p>
          <a:r>
            <a:rPr lang="en-US" sz="1400"/>
            <a:t>    - </a:t>
          </a:r>
          <a:r>
            <a:rPr lang="en-US" sz="1400" b="1"/>
            <a:t>High Bounces</a:t>
          </a:r>
          <a:r>
            <a:rPr lang="en-US" sz="1400"/>
            <a:t>: March (60,136), August (64,302), and December (59,468) had the highest bounces.</a:t>
          </a:r>
        </a:p>
        <a:p>
          <a:r>
            <a:rPr lang="en-US" sz="1400" b="1"/>
            <a:t>    </a:t>
          </a:r>
          <a:r>
            <a:rPr lang="en-US" sz="1400" b="0"/>
            <a:t>- </a:t>
          </a:r>
          <a:r>
            <a:rPr lang="en-US" sz="1400" b="1"/>
            <a:t>Low Bounces</a:t>
          </a:r>
          <a:r>
            <a:rPr lang="en-US" sz="1400"/>
            <a:t>: February (40,230) and April (49,266) had the lowest bounces.</a:t>
          </a:r>
        </a:p>
        <a:p>
          <a:r>
            <a:rPr lang="en-US" sz="1400" b="1"/>
            <a:t>    - Seasonality Impact</a:t>
          </a:r>
          <a:r>
            <a:rPr lang="en-US" sz="1400"/>
            <a:t>: August and October align with their high S.I., and February aligns with its low S.I.</a:t>
          </a:r>
        </a:p>
        <a:p>
          <a:r>
            <a:rPr lang="en-US" sz="1400"/>
            <a:t>- In 2020</a:t>
          </a:r>
        </a:p>
        <a:p>
          <a:r>
            <a:rPr lang="en-US" sz="1400"/>
            <a:t>    - </a:t>
          </a:r>
          <a:r>
            <a:rPr lang="en-US" sz="1400" b="1"/>
            <a:t>High Bounces</a:t>
          </a:r>
          <a:r>
            <a:rPr lang="en-US" sz="1400"/>
            <a:t>: March (67,428), October (67,896), and January (62,024) had the highest bounces.</a:t>
          </a:r>
        </a:p>
        <a:p>
          <a:r>
            <a:rPr lang="en-US" sz="1400" b="1"/>
            <a:t>    - Low Bounces</a:t>
          </a:r>
          <a:r>
            <a:rPr lang="en-US" sz="1400"/>
            <a:t>: December (49,903) and May (56,107) had the lowest bounces.</a:t>
          </a:r>
        </a:p>
        <a:p>
          <a:r>
            <a:rPr lang="en-US" sz="1400" b="1"/>
            <a:t>    - Seasonality Impact</a:t>
          </a:r>
          <a:r>
            <a:rPr lang="en-US" sz="1400"/>
            <a:t>: March and October align with their high S.I., while December is unexpectedly low despite an average S.I.</a:t>
          </a:r>
        </a:p>
        <a:p>
          <a:r>
            <a:rPr lang="en-US" sz="1400"/>
            <a:t>- In 2021</a:t>
          </a:r>
        </a:p>
        <a:p>
          <a:r>
            <a:rPr lang="en-US" sz="1400"/>
            <a:t>    - </a:t>
          </a:r>
          <a:r>
            <a:rPr lang="en-US" sz="1400" b="1"/>
            <a:t>High Bounces</a:t>
          </a:r>
          <a:r>
            <a:rPr lang="en-US" sz="1400"/>
            <a:t>: January (60,346) and June (63,758) had the highest bounces.</a:t>
          </a:r>
        </a:p>
        <a:p>
          <a:r>
            <a:rPr lang="en-US" sz="1400" b="1"/>
            <a:t>    </a:t>
          </a:r>
          <a:r>
            <a:rPr lang="en-US" sz="1400" b="0"/>
            <a:t>- </a:t>
          </a:r>
          <a:r>
            <a:rPr lang="en-US" sz="1400" b="1"/>
            <a:t>Low Bounces</a:t>
          </a:r>
          <a:r>
            <a:rPr lang="en-US" sz="1400"/>
            <a:t>: March (42,767) and September (47,947) had the lowest bounces.</a:t>
          </a:r>
        </a:p>
        <a:p>
          <a:r>
            <a:rPr lang="en-US" sz="1400" b="1"/>
            <a:t>    </a:t>
          </a:r>
          <a:r>
            <a:rPr lang="en-US" sz="1400" b="0"/>
            <a:t>- </a:t>
          </a:r>
          <a:r>
            <a:rPr lang="en-US" sz="1400" b="1"/>
            <a:t>Seasonality Impact</a:t>
          </a:r>
          <a:r>
            <a:rPr lang="en-US" sz="1400"/>
            <a:t>: January aligns with its high S.I., and February aligns with its low S.I.</a:t>
          </a:r>
        </a:p>
        <a:p>
          <a:r>
            <a:rPr lang="en-US" sz="1400"/>
            <a:t>- In 2022</a:t>
          </a:r>
        </a:p>
        <a:p>
          <a:r>
            <a:rPr lang="en-US" sz="1400"/>
            <a:t>    - </a:t>
          </a:r>
          <a:r>
            <a:rPr lang="en-US" sz="1400" b="1"/>
            <a:t>High Bounces</a:t>
          </a:r>
          <a:r>
            <a:rPr lang="en-US" sz="1400"/>
            <a:t>: January (67,890) and November (57,506) had the highest bounces.</a:t>
          </a:r>
        </a:p>
        <a:p>
          <a:r>
            <a:rPr lang="en-US" sz="1400" b="1"/>
            <a:t>    </a:t>
          </a:r>
          <a:r>
            <a:rPr lang="en-US" sz="1400" b="0"/>
            <a:t>- </a:t>
          </a:r>
          <a:r>
            <a:rPr lang="en-US" sz="1400" b="1"/>
            <a:t>Low Bounces</a:t>
          </a:r>
          <a:r>
            <a:rPr lang="en-US" sz="1400"/>
            <a:t>: February (50,636) and September (49,520) had the lowest bounces.</a:t>
          </a:r>
        </a:p>
        <a:p>
          <a:r>
            <a:rPr lang="en-US" sz="1400" b="1"/>
            <a:t>    </a:t>
          </a:r>
          <a:r>
            <a:rPr lang="en-US" sz="1400" b="0"/>
            <a:t>- </a:t>
          </a:r>
          <a:r>
            <a:rPr lang="en-US" sz="1400" b="1"/>
            <a:t>Seasonality Impact</a:t>
          </a:r>
          <a:r>
            <a:rPr lang="en-US" sz="1400"/>
            <a:t>: January and November align with their high S.I., while February aligns with its low S.I.</a:t>
          </a:r>
        </a:p>
        <a:p>
          <a:r>
            <a:rPr lang="en-US" sz="1400"/>
            <a:t>- In 2023</a:t>
          </a:r>
        </a:p>
        <a:p>
          <a:r>
            <a:rPr lang="en-US" sz="1400"/>
            <a:t>    - </a:t>
          </a:r>
          <a:r>
            <a:rPr lang="en-US" sz="1400" b="1"/>
            <a:t>High Bounces</a:t>
          </a:r>
          <a:r>
            <a:rPr lang="en-US" sz="1400"/>
            <a:t>: June (65,015) and October (61,942) had the highest bounces.</a:t>
          </a:r>
        </a:p>
        <a:p>
          <a:r>
            <a:rPr lang="en-US" sz="1400" b="1"/>
            <a:t>    </a:t>
          </a:r>
          <a:r>
            <a:rPr lang="en-US" sz="1400" b="0"/>
            <a:t>- </a:t>
          </a:r>
          <a:r>
            <a:rPr lang="en-US" sz="1400" b="1"/>
            <a:t>Low Bounces</a:t>
          </a:r>
          <a:r>
            <a:rPr lang="en-US" sz="1400"/>
            <a:t>: February (42,779) and September (52,428) had the lowest bounces.</a:t>
          </a:r>
        </a:p>
        <a:p>
          <a:r>
            <a:rPr lang="en-US" sz="1400" b="1"/>
            <a:t>    </a:t>
          </a:r>
          <a:r>
            <a:rPr lang="en-US" sz="1400" b="0"/>
            <a:t>- </a:t>
          </a:r>
          <a:r>
            <a:rPr lang="en-US" sz="1400" b="1"/>
            <a:t>Seasonality Impact</a:t>
          </a:r>
          <a:r>
            <a:rPr lang="en-US" sz="1400"/>
            <a:t>: June and October align with their high S.I., while February aligns with its low S.I.</a:t>
          </a:r>
        </a:p>
        <a:p>
          <a:r>
            <a:rPr lang="en-US" sz="1400"/>
            <a:t>- Bounces fluctuate month by month, with some months showing consistent increases or decreases across multiple years.</a:t>
          </a:r>
        </a:p>
        <a:p>
          <a:r>
            <a:rPr lang="en-US" sz="1400"/>
            <a:t>- </a:t>
          </a:r>
          <a:r>
            <a:rPr lang="en-US" sz="1400" b="1"/>
            <a:t>February</a:t>
          </a:r>
          <a:r>
            <a:rPr lang="en-US" sz="1400"/>
            <a:t> consistently shows lower bounces, while </a:t>
          </a:r>
          <a:r>
            <a:rPr lang="en-US" sz="1400" b="1"/>
            <a:t>August</a:t>
          </a:r>
          <a:r>
            <a:rPr lang="en-US" sz="1400"/>
            <a:t> and </a:t>
          </a:r>
          <a:r>
            <a:rPr lang="en-US" sz="1400" b="1"/>
            <a:t>October</a:t>
          </a:r>
          <a:r>
            <a:rPr lang="en-US" sz="1400"/>
            <a:t> generally have higher bounces.</a:t>
          </a:r>
        </a:p>
        <a:p>
          <a:r>
            <a:rPr lang="en-US" sz="1400"/>
            <a:t>- </a:t>
          </a:r>
          <a:r>
            <a:rPr lang="en-US" sz="1400" b="1"/>
            <a:t>August</a:t>
          </a:r>
          <a:r>
            <a:rPr lang="en-US" sz="1400"/>
            <a:t> (</a:t>
          </a:r>
          <a:r>
            <a:rPr lang="en-US" sz="1400" b="1"/>
            <a:t>S.I. 1.08</a:t>
          </a:r>
          <a:r>
            <a:rPr lang="en-US" sz="1400"/>
            <a:t>) and </a:t>
          </a:r>
          <a:r>
            <a:rPr lang="en-US" sz="1400" b="1"/>
            <a:t>October </a:t>
          </a:r>
          <a:r>
            <a:rPr lang="en-US" sz="1400"/>
            <a:t>(</a:t>
          </a:r>
          <a:r>
            <a:rPr lang="en-US" sz="1400" b="1"/>
            <a:t>S.I. 1.08</a:t>
          </a:r>
          <a:r>
            <a:rPr lang="en-US" sz="1400"/>
            <a:t>) have higher-than-average bounces, indicating seasonal peaks.</a:t>
          </a:r>
        </a:p>
        <a:p>
          <a:r>
            <a:rPr lang="en-US" sz="1400"/>
            <a:t>- </a:t>
          </a:r>
          <a:r>
            <a:rPr lang="en-US" sz="1400" b="1"/>
            <a:t>February</a:t>
          </a:r>
          <a:r>
            <a:rPr lang="en-US" sz="1400"/>
            <a:t> (</a:t>
          </a:r>
          <a:r>
            <a:rPr lang="en-US" sz="1400" b="1"/>
            <a:t>S.I. 0.87</a:t>
          </a:r>
          <a:r>
            <a:rPr lang="en-US" sz="1400"/>
            <a:t>) consistently has lower bounces, indicating a potential seasonal dip.</a:t>
          </a:r>
        </a:p>
      </xdr:txBody>
    </xdr:sp>
    <xdr:clientData/>
  </xdr:twoCellAnchor>
  <xdr:twoCellAnchor>
    <xdr:from>
      <xdr:col>2</xdr:col>
      <xdr:colOff>209550</xdr:colOff>
      <xdr:row>324</xdr:row>
      <xdr:rowOff>171450</xdr:rowOff>
    </xdr:from>
    <xdr:to>
      <xdr:col>6</xdr:col>
      <xdr:colOff>962025</xdr:colOff>
      <xdr:row>339</xdr:row>
      <xdr:rowOff>57150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7</xdr:col>
      <xdr:colOff>123825</xdr:colOff>
      <xdr:row>324</xdr:row>
      <xdr:rowOff>104775</xdr:rowOff>
    </xdr:from>
    <xdr:to>
      <xdr:col>12</xdr:col>
      <xdr:colOff>457200</xdr:colOff>
      <xdr:row>338</xdr:row>
      <xdr:rowOff>180975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12</xdr:col>
      <xdr:colOff>733425</xdr:colOff>
      <xdr:row>324</xdr:row>
      <xdr:rowOff>133350</xdr:rowOff>
    </xdr:from>
    <xdr:to>
      <xdr:col>17</xdr:col>
      <xdr:colOff>876300</xdr:colOff>
      <xdr:row>339</xdr:row>
      <xdr:rowOff>19050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xdr:col>
      <xdr:colOff>152400</xdr:colOff>
      <xdr:row>340</xdr:row>
      <xdr:rowOff>38100</xdr:rowOff>
    </xdr:from>
    <xdr:to>
      <xdr:col>6</xdr:col>
      <xdr:colOff>904875</xdr:colOff>
      <xdr:row>354</xdr:row>
      <xdr:rowOff>114300</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7</xdr:col>
      <xdr:colOff>142875</xdr:colOff>
      <xdr:row>340</xdr:row>
      <xdr:rowOff>66675</xdr:rowOff>
    </xdr:from>
    <xdr:to>
      <xdr:col>12</xdr:col>
      <xdr:colOff>476250</xdr:colOff>
      <xdr:row>354</xdr:row>
      <xdr:rowOff>142875</xdr:rowOff>
    </xdr:to>
    <xdr:graphicFrame macro="">
      <xdr:nvGraphicFramePr>
        <xdr:cNvPr id="34" name="Chart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12</xdr:col>
      <xdr:colOff>800100</xdr:colOff>
      <xdr:row>339</xdr:row>
      <xdr:rowOff>180975</xdr:rowOff>
    </xdr:from>
    <xdr:to>
      <xdr:col>17</xdr:col>
      <xdr:colOff>942975</xdr:colOff>
      <xdr:row>354</xdr:row>
      <xdr:rowOff>66675</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171449</xdr:colOff>
      <xdr:row>356</xdr:row>
      <xdr:rowOff>142875</xdr:rowOff>
    </xdr:from>
    <xdr:to>
      <xdr:col>13</xdr:col>
      <xdr:colOff>133349</xdr:colOff>
      <xdr:row>385</xdr:row>
      <xdr:rowOff>0</xdr:rowOff>
    </xdr:to>
    <xdr:sp macro="" textlink="">
      <xdr:nvSpPr>
        <xdr:cNvPr id="36" name="TextBox 35"/>
        <xdr:cNvSpPr txBox="1"/>
      </xdr:nvSpPr>
      <xdr:spPr>
        <a:xfrm>
          <a:off x="171449" y="67960875"/>
          <a:ext cx="11839575" cy="5381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In 2019</a:t>
          </a:r>
        </a:p>
        <a:p>
          <a:r>
            <a:rPr lang="en-US" sz="1400"/>
            <a:t>    - </a:t>
          </a:r>
          <a:r>
            <a:rPr lang="en-US" sz="1400" b="1"/>
            <a:t>High Bounce Rates</a:t>
          </a:r>
          <a:r>
            <a:rPr lang="en-US" sz="1400"/>
            <a:t>: March (34.40%), July (34.53%), and October (34.91%) had the highest bounce rates.</a:t>
          </a:r>
        </a:p>
        <a:p>
          <a:r>
            <a:rPr lang="en-US" sz="1400" b="1"/>
            <a:t>    </a:t>
          </a:r>
          <a:r>
            <a:rPr lang="en-US" sz="1400" b="0"/>
            <a:t>- </a:t>
          </a:r>
          <a:r>
            <a:rPr lang="en-US" sz="1400" b="1"/>
            <a:t>Low Bounce Rates</a:t>
          </a:r>
          <a:r>
            <a:rPr lang="en-US" sz="1400"/>
            <a:t>: January (30.87%) and February (31.09%) had the lowest bounce rates.</a:t>
          </a:r>
        </a:p>
        <a:p>
          <a:r>
            <a:rPr lang="en-US" sz="1400" b="1"/>
            <a:t>    </a:t>
          </a:r>
          <a:r>
            <a:rPr lang="en-US" sz="1400" b="0"/>
            <a:t>- </a:t>
          </a:r>
          <a:r>
            <a:rPr lang="en-US" sz="1400" b="1"/>
            <a:t>Seasonality Impact</a:t>
          </a:r>
          <a:r>
            <a:rPr lang="en-US" sz="1400"/>
            <a:t>: The high bounce rates in March, July, and October are consistent with their seasonality indices, which are close to or above 1.</a:t>
          </a:r>
        </a:p>
        <a:p>
          <a:r>
            <a:rPr lang="en-US" sz="1400"/>
            <a:t>- In 2020</a:t>
          </a:r>
        </a:p>
        <a:p>
          <a:r>
            <a:rPr lang="en-US" sz="1400"/>
            <a:t>    - </a:t>
          </a:r>
          <a:r>
            <a:rPr lang="en-US" sz="1400" b="1"/>
            <a:t>High Bounce Rates</a:t>
          </a:r>
          <a:r>
            <a:rPr lang="en-US" sz="1400"/>
            <a:t>: January (35.32%), July (37.40%), and October (36.91%) had the highest bounce rates.</a:t>
          </a:r>
        </a:p>
        <a:p>
          <a:r>
            <a:rPr lang="en-US" sz="1400" b="1"/>
            <a:t>    </a:t>
          </a:r>
          <a:r>
            <a:rPr lang="en-US" sz="1400" b="0"/>
            <a:t>- </a:t>
          </a:r>
          <a:r>
            <a:rPr lang="en-US" sz="1400" b="1"/>
            <a:t>Low Bounce Rates</a:t>
          </a:r>
          <a:r>
            <a:rPr lang="en-US" sz="1400"/>
            <a:t>: February (33.49%) and December (32.98%) had the lowest bounce rates.</a:t>
          </a:r>
        </a:p>
        <a:p>
          <a:r>
            <a:rPr lang="en-US" sz="1400" b="1"/>
            <a:t>    </a:t>
          </a:r>
          <a:r>
            <a:rPr lang="en-US" sz="1400" b="0"/>
            <a:t>- </a:t>
          </a:r>
          <a:r>
            <a:rPr lang="en-US" sz="1400" b="1"/>
            <a:t>Seasonality Impact</a:t>
          </a:r>
          <a:r>
            <a:rPr lang="en-US" sz="1400"/>
            <a:t>: July and October align with their high S.I., while December aligns with its low S.I.</a:t>
          </a:r>
        </a:p>
        <a:p>
          <a:r>
            <a:rPr lang="en-US" sz="1400"/>
            <a:t>- In 2021</a:t>
          </a:r>
        </a:p>
        <a:p>
          <a:r>
            <a:rPr lang="en-US" sz="1400"/>
            <a:t>    - </a:t>
          </a:r>
          <a:r>
            <a:rPr lang="en-US" sz="1400" b="1"/>
            <a:t>High Bounce Rates</a:t>
          </a:r>
          <a:r>
            <a:rPr lang="en-US" sz="1400"/>
            <a:t>: April (36.74%) and November (35.46%) had the highest bounce rates.</a:t>
          </a:r>
        </a:p>
        <a:p>
          <a:r>
            <a:rPr lang="en-US" sz="1400" b="1"/>
            <a:t>    </a:t>
          </a:r>
          <a:r>
            <a:rPr lang="en-US" sz="1400" b="0"/>
            <a:t>- </a:t>
          </a:r>
          <a:r>
            <a:rPr lang="en-US" sz="1400" b="1"/>
            <a:t>Low Bounce Rates</a:t>
          </a:r>
          <a:r>
            <a:rPr lang="en-US" sz="1400"/>
            <a:t>: March (32.23%) and September (31.05%) had the lowest bounce rates.</a:t>
          </a:r>
        </a:p>
        <a:p>
          <a:r>
            <a:rPr lang="en-US" sz="1400" b="1"/>
            <a:t>    </a:t>
          </a:r>
          <a:r>
            <a:rPr lang="en-US" sz="1400" b="0"/>
            <a:t>- </a:t>
          </a:r>
          <a:r>
            <a:rPr lang="en-US" sz="1400" b="1"/>
            <a:t>Seasonality Impact</a:t>
          </a:r>
          <a:r>
            <a:rPr lang="en-US" sz="1400"/>
            <a:t>: April and November align with their high S.I., while March and September align with their low S.I.</a:t>
          </a:r>
        </a:p>
        <a:p>
          <a:r>
            <a:rPr lang="en-US" sz="1400"/>
            <a:t>- In 2022</a:t>
          </a:r>
        </a:p>
        <a:p>
          <a:r>
            <a:rPr lang="en-US" sz="1400"/>
            <a:t>    - </a:t>
          </a:r>
          <a:r>
            <a:rPr lang="en-US" sz="1400" b="1"/>
            <a:t>High Bounce Rates</a:t>
          </a:r>
          <a:r>
            <a:rPr lang="en-US" sz="1400"/>
            <a:t>: May (37.05%) and November (36.13%) had the highest bounce rates.</a:t>
          </a:r>
        </a:p>
        <a:p>
          <a:r>
            <a:rPr lang="en-US" sz="1400" b="1"/>
            <a:t>    </a:t>
          </a:r>
          <a:r>
            <a:rPr lang="en-US" sz="1400" b="0"/>
            <a:t>- </a:t>
          </a:r>
          <a:r>
            <a:rPr lang="en-US" sz="1400" b="1"/>
            <a:t>Low Bounce Rates</a:t>
          </a:r>
          <a:r>
            <a:rPr lang="en-US" sz="1400"/>
            <a:t>: March (32.55%) and October (31.81%) had the lowest bounce rates.</a:t>
          </a:r>
        </a:p>
        <a:p>
          <a:r>
            <a:rPr lang="en-US" sz="1400" b="1"/>
            <a:t>    </a:t>
          </a:r>
          <a:r>
            <a:rPr lang="en-US" sz="1400" b="0"/>
            <a:t>- </a:t>
          </a:r>
          <a:r>
            <a:rPr lang="en-US" sz="1400" b="1"/>
            <a:t>Seasonality Impact</a:t>
          </a:r>
          <a:r>
            <a:rPr lang="en-US" sz="1400"/>
            <a:t>: May and November align with their high S.I., while March and October are unexpectedly lower despite high S.I.</a:t>
          </a:r>
        </a:p>
        <a:p>
          <a:r>
            <a:rPr lang="en-US" sz="1400"/>
            <a:t>- In 2023</a:t>
          </a:r>
        </a:p>
        <a:p>
          <a:r>
            <a:rPr lang="en-US" sz="1400"/>
            <a:t>    - </a:t>
          </a:r>
          <a:r>
            <a:rPr lang="en-US" sz="1400" b="1"/>
            <a:t>High Bounce Rates</a:t>
          </a:r>
          <a:r>
            <a:rPr lang="en-US" sz="1400"/>
            <a:t>: June (36.73%) and October (36.79%) had the highest bounce rates.</a:t>
          </a:r>
        </a:p>
        <a:p>
          <a:r>
            <a:rPr lang="en-US" sz="1400" b="1"/>
            <a:t>    </a:t>
          </a:r>
          <a:r>
            <a:rPr lang="en-US" sz="1400" b="0"/>
            <a:t>- </a:t>
          </a:r>
          <a:r>
            <a:rPr lang="en-US" sz="1400" b="1"/>
            <a:t>Low Bounce Rates</a:t>
          </a:r>
          <a:r>
            <a:rPr lang="en-US" sz="1400"/>
            <a:t>: July (31.83%) and November (32.29%) had the lowest bounce rates.</a:t>
          </a:r>
        </a:p>
        <a:p>
          <a:r>
            <a:rPr lang="en-US" sz="1400" b="1"/>
            <a:t>    </a:t>
          </a:r>
          <a:r>
            <a:rPr lang="en-US" sz="1400" b="0"/>
            <a:t>- </a:t>
          </a:r>
          <a:r>
            <a:rPr lang="en-US" sz="1400" b="1"/>
            <a:t>Seasonality Impact</a:t>
          </a:r>
          <a:r>
            <a:rPr lang="en-US" sz="1400"/>
            <a:t>: June and October align with their high S.I., while July and November are unexpectedly lower despite high S.I.</a:t>
          </a:r>
        </a:p>
        <a:p>
          <a:r>
            <a:rPr lang="en-US" sz="1400"/>
            <a:t>- Bounce rates vary month by month, with some months showing consistent increases or decreases across multiple years.</a:t>
          </a:r>
        </a:p>
        <a:p>
          <a:r>
            <a:rPr lang="en-US" sz="1400"/>
            <a:t>- There are noticeable fluctuations, with July and October generally having higher bounce rates and March and September typically having lower bounce rates.</a:t>
          </a:r>
        </a:p>
        <a:p>
          <a:r>
            <a:rPr lang="en-US" sz="1400"/>
            <a:t>- </a:t>
          </a:r>
          <a:r>
            <a:rPr lang="en-US" sz="1400" b="1"/>
            <a:t>May </a:t>
          </a:r>
          <a:r>
            <a:rPr lang="en-US" sz="1400"/>
            <a:t>(</a:t>
          </a:r>
          <a:r>
            <a:rPr lang="en-US" sz="1400" b="1"/>
            <a:t>S.I. 1.03</a:t>
          </a:r>
          <a:r>
            <a:rPr lang="en-US" sz="1400"/>
            <a:t>) and </a:t>
          </a:r>
          <a:r>
            <a:rPr lang="en-US" sz="1400" b="1"/>
            <a:t>October </a:t>
          </a:r>
          <a:r>
            <a:rPr lang="en-US" sz="1400"/>
            <a:t>(</a:t>
          </a:r>
          <a:r>
            <a:rPr lang="en-US" sz="1400" b="1"/>
            <a:t>S.I. 1.03</a:t>
          </a:r>
          <a:r>
            <a:rPr lang="en-US" sz="1400"/>
            <a:t>) tend to have higher bounce rates, indicating possible seasonal challenges.</a:t>
          </a:r>
        </a:p>
        <a:p>
          <a:r>
            <a:rPr lang="en-US" sz="1400"/>
            <a:t>- </a:t>
          </a:r>
          <a:r>
            <a:rPr lang="en-US" sz="1400" b="1"/>
            <a:t>December</a:t>
          </a:r>
          <a:r>
            <a:rPr lang="en-US" sz="1400"/>
            <a:t> (</a:t>
          </a:r>
          <a:r>
            <a:rPr lang="en-US" sz="1400" b="1"/>
            <a:t>S.I. 0.97</a:t>
          </a:r>
          <a:r>
            <a:rPr lang="en-US" sz="1400"/>
            <a:t>) typically has a lower bounce rate, suggesting higher user engagement during this month.</a:t>
          </a:r>
        </a:p>
      </xdr:txBody>
    </xdr:sp>
    <xdr:clientData/>
  </xdr:twoCellAnchor>
  <xdr:twoCellAnchor>
    <xdr:from>
      <xdr:col>2</xdr:col>
      <xdr:colOff>276225</xdr:colOff>
      <xdr:row>401</xdr:row>
      <xdr:rowOff>0</xdr:rowOff>
    </xdr:from>
    <xdr:to>
      <xdr:col>7</xdr:col>
      <xdr:colOff>0</xdr:colOff>
      <xdr:row>415</xdr:row>
      <xdr:rowOff>76200</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7</xdr:col>
      <xdr:colOff>47625</xdr:colOff>
      <xdr:row>400</xdr:row>
      <xdr:rowOff>171450</xdr:rowOff>
    </xdr:from>
    <xdr:to>
      <xdr:col>12</xdr:col>
      <xdr:colOff>381000</xdr:colOff>
      <xdr:row>415</xdr:row>
      <xdr:rowOff>57150</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12</xdr:col>
      <xdr:colOff>533400</xdr:colOff>
      <xdr:row>400</xdr:row>
      <xdr:rowOff>123825</xdr:rowOff>
    </xdr:from>
    <xdr:to>
      <xdr:col>17</xdr:col>
      <xdr:colOff>676275</xdr:colOff>
      <xdr:row>415</xdr:row>
      <xdr:rowOff>9525</xdr:rowOff>
    </xdr:to>
    <xdr:graphicFrame macro="">
      <xdr:nvGraphicFramePr>
        <xdr:cNvPr id="39" name="Chart 3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2</xdr:col>
      <xdr:colOff>295275</xdr:colOff>
      <xdr:row>416</xdr:row>
      <xdr:rowOff>28575</xdr:rowOff>
    </xdr:from>
    <xdr:to>
      <xdr:col>7</xdr:col>
      <xdr:colOff>19050</xdr:colOff>
      <xdr:row>430</xdr:row>
      <xdr:rowOff>104775</xdr:rowOff>
    </xdr:to>
    <xdr:graphicFrame macro="">
      <xdr:nvGraphicFramePr>
        <xdr:cNvPr id="40" name="Chart 3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7</xdr:col>
      <xdr:colOff>161925</xdr:colOff>
      <xdr:row>416</xdr:row>
      <xdr:rowOff>66675</xdr:rowOff>
    </xdr:from>
    <xdr:to>
      <xdr:col>12</xdr:col>
      <xdr:colOff>495300</xdr:colOff>
      <xdr:row>430</xdr:row>
      <xdr:rowOff>142875</xdr:rowOff>
    </xdr:to>
    <xdr:graphicFrame macro="">
      <xdr:nvGraphicFramePr>
        <xdr:cNvPr id="41" name="Chart 4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12</xdr:col>
      <xdr:colOff>714375</xdr:colOff>
      <xdr:row>416</xdr:row>
      <xdr:rowOff>28575</xdr:rowOff>
    </xdr:from>
    <xdr:to>
      <xdr:col>17</xdr:col>
      <xdr:colOff>857250</xdr:colOff>
      <xdr:row>430</xdr:row>
      <xdr:rowOff>104775</xdr:rowOff>
    </xdr:to>
    <xdr:graphicFrame macro="">
      <xdr:nvGraphicFramePr>
        <xdr:cNvPr id="42" name="Chart 4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247650</xdr:colOff>
      <xdr:row>431</xdr:row>
      <xdr:rowOff>133349</xdr:rowOff>
    </xdr:from>
    <xdr:to>
      <xdr:col>11</xdr:col>
      <xdr:colOff>57150</xdr:colOff>
      <xdr:row>460</xdr:row>
      <xdr:rowOff>0</xdr:rowOff>
    </xdr:to>
    <xdr:sp macro="" textlink="">
      <xdr:nvSpPr>
        <xdr:cNvPr id="43" name="TextBox 42"/>
        <xdr:cNvSpPr txBox="1"/>
      </xdr:nvSpPr>
      <xdr:spPr>
        <a:xfrm>
          <a:off x="247650" y="82238849"/>
          <a:ext cx="9848850" cy="53911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In 2019</a:t>
          </a:r>
        </a:p>
        <a:p>
          <a:r>
            <a:rPr lang="en-US" sz="1400"/>
            <a:t>    - </a:t>
          </a:r>
          <a:r>
            <a:rPr lang="en-US" sz="1400" b="1"/>
            <a:t>High Exits</a:t>
          </a:r>
          <a:r>
            <a:rPr lang="en-US" sz="1400"/>
            <a:t>: August (77,748), October (69,162), and December (67,773) had the highest exits.</a:t>
          </a:r>
        </a:p>
        <a:p>
          <a:r>
            <a:rPr lang="en-US" sz="1400" b="1"/>
            <a:t>    </a:t>
          </a:r>
          <a:r>
            <a:rPr lang="en-US" sz="1400" b="0"/>
            <a:t>- </a:t>
          </a:r>
          <a:r>
            <a:rPr lang="en-US" sz="1400" b="1"/>
            <a:t>Low Exits</a:t>
          </a:r>
          <a:r>
            <a:rPr lang="en-US" sz="1400"/>
            <a:t>: June (48,995) and February (53,511) had the lowest exits.</a:t>
          </a:r>
        </a:p>
        <a:p>
          <a:r>
            <a:rPr lang="en-US" sz="1400" b="1"/>
            <a:t>    </a:t>
          </a:r>
          <a:r>
            <a:rPr lang="en-US" sz="1400" b="0"/>
            <a:t>- </a:t>
          </a:r>
          <a:r>
            <a:rPr lang="en-US" sz="1400" b="1"/>
            <a:t>Seasonality Impact</a:t>
          </a:r>
          <a:r>
            <a:rPr lang="en-US" sz="1400"/>
            <a:t>: August and October align with their high S.I., and February aligns with its low S.I.</a:t>
          </a:r>
        </a:p>
        <a:p>
          <a:r>
            <a:rPr lang="en-US" sz="1400"/>
            <a:t>- In 2020</a:t>
          </a:r>
        </a:p>
        <a:p>
          <a:r>
            <a:rPr lang="en-US" sz="1400"/>
            <a:t>    - </a:t>
          </a:r>
          <a:r>
            <a:rPr lang="en-US" sz="1400" b="1"/>
            <a:t>High Exits</a:t>
          </a:r>
          <a:r>
            <a:rPr lang="en-US" sz="1400"/>
            <a:t>: October (82,739), March (74,629), and February (75,372) had the highest exits.</a:t>
          </a:r>
        </a:p>
        <a:p>
          <a:r>
            <a:rPr lang="en-US" sz="1400" b="1"/>
            <a:t>    </a:t>
          </a:r>
          <a:r>
            <a:rPr lang="en-US" sz="1400" b="0"/>
            <a:t>- </a:t>
          </a:r>
          <a:r>
            <a:rPr lang="en-US" sz="1400" b="1"/>
            <a:t>Low Exits</a:t>
          </a:r>
          <a:r>
            <a:rPr lang="en-US" sz="1400"/>
            <a:t>: November (57,532) and December (60,731) had the lowest exits.</a:t>
          </a:r>
        </a:p>
        <a:p>
          <a:r>
            <a:rPr lang="en-US" sz="1400" b="1"/>
            <a:t>    </a:t>
          </a:r>
          <a:r>
            <a:rPr lang="en-US" sz="1400" b="0"/>
            <a:t>- </a:t>
          </a:r>
          <a:r>
            <a:rPr lang="en-US" sz="1400" b="1"/>
            <a:t>Seasonality Impact</a:t>
          </a:r>
          <a:r>
            <a:rPr lang="en-US" sz="1400"/>
            <a:t>: October aligns with its high S.I., while February is unexpectedly high despite a low S.I.</a:t>
          </a:r>
        </a:p>
        <a:p>
          <a:r>
            <a:rPr lang="en-US" sz="1400"/>
            <a:t>- In 2021</a:t>
          </a:r>
        </a:p>
        <a:p>
          <a:r>
            <a:rPr lang="en-US" sz="1400"/>
            <a:t>    - </a:t>
          </a:r>
          <a:r>
            <a:rPr lang="en-US" sz="1400" b="1"/>
            <a:t>High Exits</a:t>
          </a:r>
          <a:r>
            <a:rPr lang="en-US" sz="1400"/>
            <a:t>: August (73,410) and July (70,499) had the highest exits.</a:t>
          </a:r>
        </a:p>
        <a:p>
          <a:r>
            <a:rPr lang="en-US" sz="1400" b="1"/>
            <a:t>    </a:t>
          </a:r>
          <a:r>
            <a:rPr lang="en-US" sz="1400" b="0"/>
            <a:t>- </a:t>
          </a:r>
          <a:r>
            <a:rPr lang="en-US" sz="1400" b="1"/>
            <a:t>Low Exits</a:t>
          </a:r>
          <a:r>
            <a:rPr lang="en-US" sz="1400"/>
            <a:t>: March (52,980) and February (60,548) had the lowest exits.</a:t>
          </a:r>
        </a:p>
        <a:p>
          <a:r>
            <a:rPr lang="en-US" sz="1400" b="1"/>
            <a:t>    </a:t>
          </a:r>
          <a:r>
            <a:rPr lang="en-US" sz="1400" b="0"/>
            <a:t>- </a:t>
          </a:r>
          <a:r>
            <a:rPr lang="en-US" sz="1400" b="1"/>
            <a:t>Seasonality Impact</a:t>
          </a:r>
          <a:r>
            <a:rPr lang="en-US" sz="1400"/>
            <a:t>: August aligns with its high S.I., and February aligns with its low S.I.</a:t>
          </a:r>
        </a:p>
        <a:p>
          <a:r>
            <a:rPr lang="en-US" sz="1400" b="0"/>
            <a:t>- In 2022</a:t>
          </a:r>
        </a:p>
        <a:p>
          <a:r>
            <a:rPr lang="en-US" sz="1400"/>
            <a:t>    - </a:t>
          </a:r>
          <a:r>
            <a:rPr lang="en-US" sz="1400" b="1"/>
            <a:t>High Exits</a:t>
          </a:r>
          <a:r>
            <a:rPr lang="en-US" sz="1400"/>
            <a:t>: January (71,899) and October (65,389) had the highest exits.</a:t>
          </a:r>
        </a:p>
        <a:p>
          <a:r>
            <a:rPr lang="en-US" sz="1400" b="1"/>
            <a:t>     </a:t>
          </a:r>
          <a:r>
            <a:rPr lang="en-US" sz="1400" b="0"/>
            <a:t>- </a:t>
          </a:r>
          <a:r>
            <a:rPr lang="en-US" sz="1400" b="1"/>
            <a:t>Low Exits</a:t>
          </a:r>
          <a:r>
            <a:rPr lang="en-US" sz="1400"/>
            <a:t>: February (52,209) and July (54,095) had the lowest exits.</a:t>
          </a:r>
        </a:p>
        <a:p>
          <a:r>
            <a:rPr lang="en-US" sz="1400" b="1"/>
            <a:t>    </a:t>
          </a:r>
          <a:r>
            <a:rPr lang="en-US" sz="1400" b="0"/>
            <a:t>- </a:t>
          </a:r>
          <a:r>
            <a:rPr lang="en-US" sz="1400" b="1"/>
            <a:t>Seasonality Impact</a:t>
          </a:r>
          <a:r>
            <a:rPr lang="en-US" sz="1400"/>
            <a:t>: January and October align with their high S.I., while February aligns with its low S.I.</a:t>
          </a:r>
        </a:p>
        <a:p>
          <a:r>
            <a:rPr lang="en-US" sz="1400"/>
            <a:t>- In 2023</a:t>
          </a:r>
        </a:p>
        <a:p>
          <a:r>
            <a:rPr lang="en-US" sz="1400"/>
            <a:t>    - </a:t>
          </a:r>
          <a:r>
            <a:rPr lang="en-US" sz="1400" b="1"/>
            <a:t>High Exits</a:t>
          </a:r>
          <a:r>
            <a:rPr lang="en-US" sz="1400"/>
            <a:t>: July (76,831) and August (75,079) had the highest exits.</a:t>
          </a:r>
        </a:p>
        <a:p>
          <a:r>
            <a:rPr lang="en-US" sz="1400" b="1"/>
            <a:t>    </a:t>
          </a:r>
          <a:r>
            <a:rPr lang="en-US" sz="1400" b="0"/>
            <a:t>- </a:t>
          </a:r>
          <a:r>
            <a:rPr lang="en-US" sz="1400" b="1"/>
            <a:t>Low Exits</a:t>
          </a:r>
          <a:r>
            <a:rPr lang="en-US" sz="1400"/>
            <a:t>: February (44,680) and January (55,599) had the lowest exits.</a:t>
          </a:r>
        </a:p>
        <a:p>
          <a:r>
            <a:rPr lang="en-US" sz="1400" b="1"/>
            <a:t>    </a:t>
          </a:r>
          <a:r>
            <a:rPr lang="en-US" sz="1400" b="0"/>
            <a:t>- </a:t>
          </a:r>
          <a:r>
            <a:rPr lang="en-US" sz="1400" b="1"/>
            <a:t>Seasonality Impact</a:t>
          </a:r>
          <a:r>
            <a:rPr lang="en-US" sz="1400"/>
            <a:t>: July and August align with their high S.I., while February aligns with its low S.I.</a:t>
          </a:r>
        </a:p>
        <a:p>
          <a:r>
            <a:rPr lang="en-US" sz="1400"/>
            <a:t>- Exits vary month by month, with some months showing consistent increases or decreases across multiple years.</a:t>
          </a:r>
        </a:p>
        <a:p>
          <a:r>
            <a:rPr lang="en-US" sz="1400"/>
            <a:t>- </a:t>
          </a:r>
          <a:r>
            <a:rPr lang="en-US" sz="1400" b="1"/>
            <a:t>August</a:t>
          </a:r>
          <a:r>
            <a:rPr lang="en-US" sz="1400"/>
            <a:t> generally shows the highest exits, while February consistently has lower exits.</a:t>
          </a:r>
        </a:p>
        <a:p>
          <a:r>
            <a:rPr lang="en-US" sz="1400"/>
            <a:t>- </a:t>
          </a:r>
          <a:r>
            <a:rPr lang="en-US" sz="1400" b="1"/>
            <a:t>August</a:t>
          </a:r>
          <a:r>
            <a:rPr lang="en-US" sz="1400"/>
            <a:t> (</a:t>
          </a:r>
          <a:r>
            <a:rPr lang="en-US" sz="1400" b="1"/>
            <a:t>S.I. 1.12</a:t>
          </a:r>
          <a:r>
            <a:rPr lang="en-US" sz="1400"/>
            <a:t>) and </a:t>
          </a:r>
          <a:r>
            <a:rPr lang="en-US" sz="1400" b="1"/>
            <a:t>October</a:t>
          </a:r>
          <a:r>
            <a:rPr lang="en-US" sz="1400"/>
            <a:t> (</a:t>
          </a:r>
          <a:r>
            <a:rPr lang="en-US" sz="1400" b="1"/>
            <a:t>S.I. 1.05</a:t>
          </a:r>
          <a:r>
            <a:rPr lang="en-US" sz="1400"/>
            <a:t>) tend to have higher exits, indicating possible seasonal challenges.</a:t>
          </a:r>
        </a:p>
        <a:p>
          <a:r>
            <a:rPr lang="en-US" sz="1400"/>
            <a:t>- </a:t>
          </a:r>
          <a:r>
            <a:rPr lang="en-US" sz="1400" b="1"/>
            <a:t>February</a:t>
          </a:r>
          <a:r>
            <a:rPr lang="en-US" sz="1400"/>
            <a:t> (</a:t>
          </a:r>
          <a:r>
            <a:rPr lang="en-US" sz="1400" b="1"/>
            <a:t>S.I. 0.88</a:t>
          </a:r>
          <a:r>
            <a:rPr lang="en-US" sz="1400"/>
            <a:t>) typically has lower exits, suggesting a period of lower user exits.</a:t>
          </a:r>
        </a:p>
      </xdr:txBody>
    </xdr:sp>
    <xdr:clientData/>
  </xdr:twoCellAnchor>
  <xdr:twoCellAnchor>
    <xdr:from>
      <xdr:col>2</xdr:col>
      <xdr:colOff>276225</xdr:colOff>
      <xdr:row>476</xdr:row>
      <xdr:rowOff>0</xdr:rowOff>
    </xdr:from>
    <xdr:to>
      <xdr:col>7</xdr:col>
      <xdr:colOff>0</xdr:colOff>
      <xdr:row>491</xdr:row>
      <xdr:rowOff>0</xdr:rowOff>
    </xdr:to>
    <xdr:graphicFrame macro="">
      <xdr:nvGraphicFramePr>
        <xdr:cNvPr id="44" name="Chart 4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7</xdr:col>
      <xdr:colOff>323850</xdr:colOff>
      <xdr:row>475</xdr:row>
      <xdr:rowOff>142875</xdr:rowOff>
    </xdr:from>
    <xdr:to>
      <xdr:col>12</xdr:col>
      <xdr:colOff>657225</xdr:colOff>
      <xdr:row>490</xdr:row>
      <xdr:rowOff>28575</xdr:rowOff>
    </xdr:to>
    <xdr:graphicFrame macro="">
      <xdr:nvGraphicFramePr>
        <xdr:cNvPr id="45" name="Chart 4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12</xdr:col>
      <xdr:colOff>866775</xdr:colOff>
      <xdr:row>475</xdr:row>
      <xdr:rowOff>142875</xdr:rowOff>
    </xdr:from>
    <xdr:to>
      <xdr:col>18</xdr:col>
      <xdr:colOff>28575</xdr:colOff>
      <xdr:row>490</xdr:row>
      <xdr:rowOff>28575</xdr:rowOff>
    </xdr:to>
    <xdr:graphicFrame macro="">
      <xdr:nvGraphicFramePr>
        <xdr:cNvPr id="46" name="Chart 4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2</xdr:col>
      <xdr:colOff>276225</xdr:colOff>
      <xdr:row>491</xdr:row>
      <xdr:rowOff>104775</xdr:rowOff>
    </xdr:from>
    <xdr:to>
      <xdr:col>7</xdr:col>
      <xdr:colOff>0</xdr:colOff>
      <xdr:row>505</xdr:row>
      <xdr:rowOff>180975</xdr:rowOff>
    </xdr:to>
    <xdr:graphicFrame macro="">
      <xdr:nvGraphicFramePr>
        <xdr:cNvPr id="47" name="Chart 4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7</xdr:col>
      <xdr:colOff>219075</xdr:colOff>
      <xdr:row>491</xdr:row>
      <xdr:rowOff>85725</xdr:rowOff>
    </xdr:from>
    <xdr:to>
      <xdr:col>12</xdr:col>
      <xdr:colOff>552450</xdr:colOff>
      <xdr:row>505</xdr:row>
      <xdr:rowOff>161925</xdr:rowOff>
    </xdr:to>
    <xdr:graphicFrame macro="">
      <xdr:nvGraphicFramePr>
        <xdr:cNvPr id="48" name="Chart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12</xdr:col>
      <xdr:colOff>714375</xdr:colOff>
      <xdr:row>490</xdr:row>
      <xdr:rowOff>161925</xdr:rowOff>
    </xdr:from>
    <xdr:to>
      <xdr:col>17</xdr:col>
      <xdr:colOff>857250</xdr:colOff>
      <xdr:row>505</xdr:row>
      <xdr:rowOff>47625</xdr:rowOff>
    </xdr:to>
    <xdr:graphicFrame macro="">
      <xdr:nvGraphicFramePr>
        <xdr:cNvPr id="49" name="Chart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238125</xdr:colOff>
      <xdr:row>507</xdr:row>
      <xdr:rowOff>19049</xdr:rowOff>
    </xdr:from>
    <xdr:to>
      <xdr:col>12</xdr:col>
      <xdr:colOff>85725</xdr:colOff>
      <xdr:row>535</xdr:row>
      <xdr:rowOff>0</xdr:rowOff>
    </xdr:to>
    <xdr:sp macro="" textlink="">
      <xdr:nvSpPr>
        <xdr:cNvPr id="50" name="TextBox 49"/>
        <xdr:cNvSpPr txBox="1"/>
      </xdr:nvSpPr>
      <xdr:spPr>
        <a:xfrm>
          <a:off x="238125" y="96602549"/>
          <a:ext cx="10601325" cy="5314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In 2019</a:t>
          </a:r>
        </a:p>
        <a:p>
          <a:r>
            <a:rPr lang="en-US" sz="1400"/>
            <a:t>    - </a:t>
          </a:r>
          <a:r>
            <a:rPr lang="en-US" sz="1400" b="1"/>
            <a:t>High Exit Rates</a:t>
          </a:r>
          <a:r>
            <a:rPr lang="en-US" sz="1400"/>
            <a:t>: May (21.47%), February (20.45%), and November (20.72%) had the highest exit rates.</a:t>
          </a:r>
        </a:p>
        <a:p>
          <a:r>
            <a:rPr lang="en-US" sz="1400" b="1"/>
            <a:t>    </a:t>
          </a:r>
          <a:r>
            <a:rPr lang="en-US" sz="1400" b="0"/>
            <a:t>- </a:t>
          </a:r>
          <a:r>
            <a:rPr lang="en-US" sz="1400" b="1"/>
            <a:t>Low Exit Rates</a:t>
          </a:r>
          <a:r>
            <a:rPr lang="en-US" sz="1400"/>
            <a:t>: June (16.26%) and December (17.88%) had the lowest exit rates.</a:t>
          </a:r>
        </a:p>
        <a:p>
          <a:r>
            <a:rPr lang="en-US" sz="1400" b="1"/>
            <a:t>    </a:t>
          </a:r>
          <a:r>
            <a:rPr lang="en-US" sz="1400" b="0"/>
            <a:t>- </a:t>
          </a:r>
          <a:r>
            <a:rPr lang="en-US" sz="1400" b="1"/>
            <a:t>Seasonality Impact</a:t>
          </a:r>
          <a:r>
            <a:rPr lang="en-US" sz="1400"/>
            <a:t>: May and November align with their high S.I., and January and December align with their low S.I.</a:t>
          </a:r>
        </a:p>
        <a:p>
          <a:r>
            <a:rPr lang="en-US" sz="1400"/>
            <a:t>- In 2020</a:t>
          </a:r>
        </a:p>
        <a:p>
          <a:r>
            <a:rPr lang="en-US" sz="1400"/>
            <a:t>    - </a:t>
          </a:r>
          <a:r>
            <a:rPr lang="en-US" sz="1400" b="1"/>
            <a:t>High Exit Rates</a:t>
          </a:r>
          <a:r>
            <a:rPr lang="en-US" sz="1400"/>
            <a:t>: October (21.50%), June (21.01%), and February (20.31%) had the highest exit rates.</a:t>
          </a:r>
        </a:p>
        <a:p>
          <a:r>
            <a:rPr lang="en-US" sz="1400" b="1"/>
            <a:t>    </a:t>
          </a:r>
          <a:r>
            <a:rPr lang="en-US" sz="1400" b="0"/>
            <a:t>- </a:t>
          </a:r>
          <a:r>
            <a:rPr lang="en-US" sz="1400" b="1"/>
            <a:t>Low Exit Rates</a:t>
          </a:r>
          <a:r>
            <a:rPr lang="en-US" sz="1400"/>
            <a:t>: May (16.39%) and July (16.41%) had the lowest exit rates.</a:t>
          </a:r>
        </a:p>
        <a:p>
          <a:r>
            <a:rPr lang="en-US" sz="1400" b="1"/>
            <a:t>    </a:t>
          </a:r>
          <a:r>
            <a:rPr lang="en-US" sz="1400" b="0"/>
            <a:t>- </a:t>
          </a:r>
          <a:r>
            <a:rPr lang="en-US" sz="1400" b="1"/>
            <a:t>Seasonality Impact</a:t>
          </a:r>
          <a:r>
            <a:rPr lang="en-US" sz="1400"/>
            <a:t>: October aligns with its high S.I., while May and July are unexpectedly low despite the high S.I.</a:t>
          </a:r>
        </a:p>
        <a:p>
          <a:r>
            <a:rPr lang="en-US" sz="1400"/>
            <a:t>- In 2021</a:t>
          </a:r>
        </a:p>
        <a:p>
          <a:r>
            <a:rPr lang="en-US" sz="1400" baseline="0"/>
            <a:t>    - </a:t>
          </a:r>
          <a:r>
            <a:rPr lang="en-US" sz="1400" b="1"/>
            <a:t>High Exit Rates</a:t>
          </a:r>
          <a:r>
            <a:rPr lang="en-US" sz="1400"/>
            <a:t>: December (20.96%) and September (19.89%) had the highest exit rates.</a:t>
          </a:r>
        </a:p>
        <a:p>
          <a:r>
            <a:rPr lang="en-US" sz="1400" b="1"/>
            <a:t>    </a:t>
          </a:r>
          <a:r>
            <a:rPr lang="en-US" sz="1400" b="0"/>
            <a:t>- </a:t>
          </a:r>
          <a:r>
            <a:rPr lang="en-US" sz="1400" b="1"/>
            <a:t>Low Exit Rates</a:t>
          </a:r>
          <a:r>
            <a:rPr lang="en-US" sz="1400"/>
            <a:t>: February (16.95%) and June (17.82%) had the lowest exit rates.</a:t>
          </a:r>
        </a:p>
        <a:p>
          <a:r>
            <a:rPr lang="en-US" sz="1400" b="1"/>
            <a:t>    </a:t>
          </a:r>
          <a:r>
            <a:rPr lang="en-US" sz="1400" b="0"/>
            <a:t>- </a:t>
          </a:r>
          <a:r>
            <a:rPr lang="en-US" sz="1400" b="1"/>
            <a:t>Seasonality Impact</a:t>
          </a:r>
          <a:r>
            <a:rPr lang="en-US" sz="1400"/>
            <a:t>: September and December align with their high S.I., while February is unexpectedly low despite a higher S.I.</a:t>
          </a:r>
        </a:p>
        <a:p>
          <a:r>
            <a:rPr lang="en-US" sz="1400"/>
            <a:t>- In 2022</a:t>
          </a:r>
        </a:p>
        <a:p>
          <a:r>
            <a:rPr lang="en-US" sz="1400"/>
            <a:t>    - </a:t>
          </a:r>
          <a:r>
            <a:rPr lang="en-US" sz="1400" b="1"/>
            <a:t>High Exit Rates</a:t>
          </a:r>
          <a:r>
            <a:rPr lang="en-US" sz="1400"/>
            <a:t>: June (20.82%) and September (20.15%) had the highest exit rates.</a:t>
          </a:r>
        </a:p>
        <a:p>
          <a:r>
            <a:rPr lang="en-US" sz="1400" b="1"/>
            <a:t>    </a:t>
          </a:r>
          <a:r>
            <a:rPr lang="en-US" sz="1400" b="0"/>
            <a:t>- </a:t>
          </a:r>
          <a:r>
            <a:rPr lang="en-US" sz="1400" b="1"/>
            <a:t>Low Exit Rates</a:t>
          </a:r>
          <a:r>
            <a:rPr lang="en-US" sz="1400"/>
            <a:t>: January (17.39%) and December (17.04%) had the lowest exit rates.</a:t>
          </a:r>
        </a:p>
        <a:p>
          <a:r>
            <a:rPr lang="en-US" sz="1400" b="1"/>
            <a:t>    </a:t>
          </a:r>
          <a:r>
            <a:rPr lang="en-US" sz="1400" b="0"/>
            <a:t>- </a:t>
          </a:r>
          <a:r>
            <a:rPr lang="en-US" sz="1400" b="1"/>
            <a:t>Seasonality Impact</a:t>
          </a:r>
          <a:r>
            <a:rPr lang="en-US" sz="1400"/>
            <a:t>: June and September align with their high S.I., while January and December align with their low S.I.</a:t>
          </a:r>
        </a:p>
        <a:p>
          <a:r>
            <a:rPr lang="en-US" sz="1400"/>
            <a:t>- In 2023</a:t>
          </a:r>
        </a:p>
        <a:p>
          <a:r>
            <a:rPr lang="en-US" sz="1400"/>
            <a:t>    - </a:t>
          </a:r>
          <a:r>
            <a:rPr lang="en-US" sz="1400" b="1"/>
            <a:t>High Exit Rates</a:t>
          </a:r>
          <a:r>
            <a:rPr lang="en-US" sz="1400"/>
            <a:t>: September (21.43%) and July (20.56%) had the highest exit rates.</a:t>
          </a:r>
        </a:p>
        <a:p>
          <a:r>
            <a:rPr lang="en-US" sz="1400" b="1"/>
            <a:t>    </a:t>
          </a:r>
          <a:r>
            <a:rPr lang="en-US" sz="1400" b="0"/>
            <a:t>- </a:t>
          </a:r>
          <a:r>
            <a:rPr lang="en-US" sz="1400" b="1"/>
            <a:t>Low Exit Rates</a:t>
          </a:r>
          <a:r>
            <a:rPr lang="en-US" sz="1400"/>
            <a:t>: October (17.44%) and February (18.17%) had the lowest exit rates.</a:t>
          </a:r>
        </a:p>
        <a:p>
          <a:r>
            <a:rPr lang="en-US" sz="1400" b="1"/>
            <a:t>    </a:t>
          </a:r>
          <a:r>
            <a:rPr lang="en-US" sz="1400" b="0"/>
            <a:t>- </a:t>
          </a:r>
          <a:r>
            <a:rPr lang="en-US" sz="1400" b="1"/>
            <a:t>Seasonality Impact</a:t>
          </a:r>
          <a:r>
            <a:rPr lang="en-US" sz="1400"/>
            <a:t>: September and July align with their high S.I., while October is unexpectedly low despite a higher S.I.</a:t>
          </a:r>
        </a:p>
        <a:p>
          <a:r>
            <a:rPr lang="en-US" sz="1400"/>
            <a:t>- Exit rates vary month by month, with some months showing consistent increases or decreases across multiple years.</a:t>
          </a:r>
        </a:p>
        <a:p>
          <a:r>
            <a:rPr lang="en-US" sz="1400"/>
            <a:t>- </a:t>
          </a:r>
          <a:r>
            <a:rPr lang="en-US" sz="1400" b="1"/>
            <a:t>September</a:t>
          </a:r>
          <a:r>
            <a:rPr lang="en-US" sz="1400"/>
            <a:t> and </a:t>
          </a:r>
          <a:r>
            <a:rPr lang="en-US" sz="1400" b="1"/>
            <a:t>October</a:t>
          </a:r>
          <a:r>
            <a:rPr lang="en-US" sz="1400"/>
            <a:t> generally show higher exit rates, while </a:t>
          </a:r>
          <a:r>
            <a:rPr lang="en-US" sz="1400" b="1"/>
            <a:t>January</a:t>
          </a:r>
          <a:r>
            <a:rPr lang="en-US" sz="1400"/>
            <a:t> and </a:t>
          </a:r>
          <a:r>
            <a:rPr lang="en-US" sz="1400" b="1"/>
            <a:t>December</a:t>
          </a:r>
          <a:r>
            <a:rPr lang="en-US" sz="1400"/>
            <a:t> tend to have lower exit rates.</a:t>
          </a:r>
        </a:p>
        <a:p>
          <a:r>
            <a:rPr lang="en-US" sz="1400"/>
            <a:t>- </a:t>
          </a:r>
          <a:r>
            <a:rPr lang="en-US" sz="1400" b="1"/>
            <a:t>September</a:t>
          </a:r>
          <a:r>
            <a:rPr lang="en-US" sz="1400"/>
            <a:t> (</a:t>
          </a:r>
          <a:r>
            <a:rPr lang="en-US" sz="1400" b="1"/>
            <a:t>S.I. 1.06</a:t>
          </a:r>
          <a:r>
            <a:rPr lang="en-US" sz="1400"/>
            <a:t>) and </a:t>
          </a:r>
          <a:r>
            <a:rPr lang="en-US" sz="1400" b="1"/>
            <a:t>October</a:t>
          </a:r>
          <a:r>
            <a:rPr lang="en-US" sz="1400"/>
            <a:t> (</a:t>
          </a:r>
          <a:r>
            <a:rPr lang="en-US" sz="1400" b="1"/>
            <a:t>S.I. 1.01</a:t>
          </a:r>
          <a:r>
            <a:rPr lang="en-US" sz="1400"/>
            <a:t>) tend to have higher exit rates, indicating possible seasonal challenges.</a:t>
          </a:r>
        </a:p>
        <a:p>
          <a:r>
            <a:rPr lang="en-US" sz="1400"/>
            <a:t>- </a:t>
          </a:r>
          <a:r>
            <a:rPr lang="en-US" sz="1400" b="1"/>
            <a:t>January</a:t>
          </a:r>
          <a:r>
            <a:rPr lang="en-US" sz="1400"/>
            <a:t> (</a:t>
          </a:r>
          <a:r>
            <a:rPr lang="en-US" sz="1400" b="1"/>
            <a:t>S.I. 0.97</a:t>
          </a:r>
          <a:r>
            <a:rPr lang="en-US" sz="1400"/>
            <a:t>) and </a:t>
          </a:r>
          <a:r>
            <a:rPr lang="en-US" sz="1400" b="1"/>
            <a:t>December</a:t>
          </a:r>
          <a:r>
            <a:rPr lang="en-US" sz="1400"/>
            <a:t> (</a:t>
          </a:r>
          <a:r>
            <a:rPr lang="en-US" sz="1400" b="1"/>
            <a:t>S.I. 0.97</a:t>
          </a:r>
          <a:r>
            <a:rPr lang="en-US" sz="1400"/>
            <a:t>) typically have lower exit rates, suggesting better user engagement during these months.</a:t>
          </a:r>
        </a:p>
      </xdr:txBody>
    </xdr:sp>
    <xdr:clientData/>
  </xdr:twoCellAnchor>
  <xdr:twoCellAnchor>
    <xdr:from>
      <xdr:col>6</xdr:col>
      <xdr:colOff>219075</xdr:colOff>
      <xdr:row>552</xdr:row>
      <xdr:rowOff>19050</xdr:rowOff>
    </xdr:from>
    <xdr:to>
      <xdr:col>10</xdr:col>
      <xdr:colOff>695325</xdr:colOff>
      <xdr:row>566</xdr:row>
      <xdr:rowOff>95250</xdr:rowOff>
    </xdr:to>
    <xdr:graphicFrame macro="">
      <xdr:nvGraphicFramePr>
        <xdr:cNvPr id="51" name="Chart 5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10</xdr:col>
      <xdr:colOff>866775</xdr:colOff>
      <xdr:row>552</xdr:row>
      <xdr:rowOff>19050</xdr:rowOff>
    </xdr:from>
    <xdr:to>
      <xdr:col>15</xdr:col>
      <xdr:colOff>419100</xdr:colOff>
      <xdr:row>566</xdr:row>
      <xdr:rowOff>95250</xdr:rowOff>
    </xdr:to>
    <xdr:graphicFrame macro="">
      <xdr:nvGraphicFramePr>
        <xdr:cNvPr id="52" name="Chart 5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95250</xdr:colOff>
      <xdr:row>566</xdr:row>
      <xdr:rowOff>104775</xdr:rowOff>
    </xdr:from>
    <xdr:to>
      <xdr:col>4</xdr:col>
      <xdr:colOff>352425</xdr:colOff>
      <xdr:row>580</xdr:row>
      <xdr:rowOff>180975</xdr:rowOff>
    </xdr:to>
    <xdr:graphicFrame macro="">
      <xdr:nvGraphicFramePr>
        <xdr:cNvPr id="53" name="Chart 5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4</xdr:col>
      <xdr:colOff>581025</xdr:colOff>
      <xdr:row>566</xdr:row>
      <xdr:rowOff>142875</xdr:rowOff>
    </xdr:from>
    <xdr:to>
      <xdr:col>9</xdr:col>
      <xdr:colOff>123825</xdr:colOff>
      <xdr:row>581</xdr:row>
      <xdr:rowOff>28575</xdr:rowOff>
    </xdr:to>
    <xdr:graphicFrame macro="">
      <xdr:nvGraphicFramePr>
        <xdr:cNvPr id="54" name="Chart 5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9</xdr:col>
      <xdr:colOff>247650</xdr:colOff>
      <xdr:row>566</xdr:row>
      <xdr:rowOff>142875</xdr:rowOff>
    </xdr:from>
    <xdr:to>
      <xdr:col>13</xdr:col>
      <xdr:colOff>828675</xdr:colOff>
      <xdr:row>581</xdr:row>
      <xdr:rowOff>28575</xdr:rowOff>
    </xdr:to>
    <xdr:graphicFrame macro="">
      <xdr:nvGraphicFramePr>
        <xdr:cNvPr id="55" name="Chart 5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13</xdr:col>
      <xdr:colOff>809625</xdr:colOff>
      <xdr:row>566</xdr:row>
      <xdr:rowOff>114300</xdr:rowOff>
    </xdr:from>
    <xdr:to>
      <xdr:col>18</xdr:col>
      <xdr:colOff>409575</xdr:colOff>
      <xdr:row>581</xdr:row>
      <xdr:rowOff>0</xdr:rowOff>
    </xdr:to>
    <xdr:graphicFrame macro="">
      <xdr:nvGraphicFramePr>
        <xdr:cNvPr id="56" name="Chart 5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238125</xdr:colOff>
      <xdr:row>582</xdr:row>
      <xdr:rowOff>104775</xdr:rowOff>
    </xdr:from>
    <xdr:to>
      <xdr:col>10</xdr:col>
      <xdr:colOff>714375</xdr:colOff>
      <xdr:row>611</xdr:row>
      <xdr:rowOff>0</xdr:rowOff>
    </xdr:to>
    <xdr:sp macro="" textlink="">
      <xdr:nvSpPr>
        <xdr:cNvPr id="57" name="TextBox 56"/>
        <xdr:cNvSpPr txBox="1"/>
      </xdr:nvSpPr>
      <xdr:spPr>
        <a:xfrm>
          <a:off x="238125" y="110975775"/>
          <a:ext cx="11268075" cy="541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In 2019</a:t>
          </a:r>
        </a:p>
        <a:p>
          <a:r>
            <a:rPr lang="en-US" sz="1400"/>
            <a:t>    - </a:t>
          </a:r>
          <a:r>
            <a:rPr lang="en-US" sz="1400" b="1"/>
            <a:t>High Average Session Durations</a:t>
          </a:r>
          <a:r>
            <a:rPr lang="en-US" sz="1400"/>
            <a:t>: February (780.74) and August (772.68) had the highest session durations.</a:t>
          </a:r>
        </a:p>
        <a:p>
          <a:r>
            <a:rPr lang="en-US" sz="1400" b="1"/>
            <a:t>    </a:t>
          </a:r>
          <a:r>
            <a:rPr lang="en-US" sz="1400" b="0"/>
            <a:t>- </a:t>
          </a:r>
          <a:r>
            <a:rPr lang="en-US" sz="1400" b="1"/>
            <a:t>Low Average Session Durations</a:t>
          </a:r>
          <a:r>
            <a:rPr lang="en-US" sz="1400"/>
            <a:t>: June (708.25) and November (743.80) had the lowest session durations.</a:t>
          </a:r>
        </a:p>
        <a:p>
          <a:r>
            <a:rPr lang="en-US" sz="1400" b="1"/>
            <a:t>    </a:t>
          </a:r>
          <a:r>
            <a:rPr lang="en-US" sz="1400" b="0"/>
            <a:t>- </a:t>
          </a:r>
          <a:r>
            <a:rPr lang="en-US" sz="1400" b="1"/>
            <a:t>Seasonality Impact</a:t>
          </a:r>
          <a:r>
            <a:rPr lang="en-US" sz="1400"/>
            <a:t>: February and August align with their high S.I., while June aligns with its low S.I.</a:t>
          </a:r>
        </a:p>
        <a:p>
          <a:r>
            <a:rPr lang="en-US" sz="1400"/>
            <a:t>- In 2020</a:t>
          </a:r>
        </a:p>
        <a:p>
          <a:r>
            <a:rPr lang="en-US" sz="1400"/>
            <a:t>    - </a:t>
          </a:r>
          <a:r>
            <a:rPr lang="en-US" sz="1400" b="1"/>
            <a:t>High Average Session Durations</a:t>
          </a:r>
          <a:r>
            <a:rPr lang="en-US" sz="1400"/>
            <a:t>: February (774.34) and July (769.41) had the highest session durations.</a:t>
          </a:r>
        </a:p>
        <a:p>
          <a:r>
            <a:rPr lang="en-US" sz="1400" b="1"/>
            <a:t>    </a:t>
          </a:r>
          <a:r>
            <a:rPr lang="en-US" sz="1400" b="0"/>
            <a:t>- </a:t>
          </a:r>
          <a:r>
            <a:rPr lang="en-US" sz="1400" b="1"/>
            <a:t>Low Average Session Durations</a:t>
          </a:r>
          <a:r>
            <a:rPr lang="en-US" sz="1400"/>
            <a:t>: April (733.96) and December (728.20) had the lowest session durations.</a:t>
          </a:r>
        </a:p>
        <a:p>
          <a:r>
            <a:rPr lang="en-US" sz="1400" b="1"/>
            <a:t>    </a:t>
          </a:r>
          <a:r>
            <a:rPr lang="en-US" sz="1400" b="0"/>
            <a:t>- </a:t>
          </a:r>
          <a:r>
            <a:rPr lang="en-US" sz="1400" b="1"/>
            <a:t>Seasonality Impact</a:t>
          </a:r>
          <a:r>
            <a:rPr lang="en-US" sz="1400"/>
            <a:t>: February aligns with its high S.I., while December is unexpectedly low despite the average S.I.</a:t>
          </a:r>
        </a:p>
        <a:p>
          <a:r>
            <a:rPr lang="en-US" sz="1400"/>
            <a:t>- In 2021</a:t>
          </a:r>
        </a:p>
        <a:p>
          <a:r>
            <a:rPr lang="en-US" sz="1400"/>
            <a:t>    - </a:t>
          </a:r>
          <a:r>
            <a:rPr lang="en-US" sz="1400" b="1"/>
            <a:t>High Average Session Durations</a:t>
          </a:r>
          <a:r>
            <a:rPr lang="en-US" sz="1400"/>
            <a:t>: December (784.98) and March (765.06) had the highest session durations.</a:t>
          </a:r>
        </a:p>
        <a:p>
          <a:r>
            <a:rPr lang="en-US" sz="1400" b="1"/>
            <a:t>    </a:t>
          </a:r>
          <a:r>
            <a:rPr lang="en-US" sz="1400" b="0"/>
            <a:t>- </a:t>
          </a:r>
          <a:r>
            <a:rPr lang="en-US" sz="1400" b="1"/>
            <a:t>Low Average Session Durations</a:t>
          </a:r>
          <a:r>
            <a:rPr lang="en-US" sz="1400"/>
            <a:t>: October (728.10) and July (735.42) had the lowest session durations.</a:t>
          </a:r>
        </a:p>
        <a:p>
          <a:r>
            <a:rPr lang="en-US" sz="1400" b="1"/>
            <a:t>    </a:t>
          </a:r>
          <a:r>
            <a:rPr lang="en-US" sz="1400" b="0"/>
            <a:t>- </a:t>
          </a:r>
          <a:r>
            <a:rPr lang="en-US" sz="1400" b="1"/>
            <a:t>Seasonality Impact</a:t>
          </a:r>
          <a:r>
            <a:rPr lang="en-US" sz="1400"/>
            <a:t>: March and December align with their high S.I., while October and July are unexpectedly low despite the average S.I.</a:t>
          </a:r>
        </a:p>
        <a:p>
          <a:r>
            <a:rPr lang="en-US" sz="1400"/>
            <a:t>- In 2022</a:t>
          </a:r>
        </a:p>
        <a:p>
          <a:r>
            <a:rPr lang="en-US" sz="1400" baseline="0"/>
            <a:t>    - </a:t>
          </a:r>
          <a:r>
            <a:rPr lang="en-US" sz="1400" b="1"/>
            <a:t>High Average Session Durations</a:t>
          </a:r>
          <a:r>
            <a:rPr lang="en-US" sz="1400"/>
            <a:t>: March (785.22) and August (772.87) had the highest session durations.</a:t>
          </a:r>
        </a:p>
        <a:p>
          <a:r>
            <a:rPr lang="en-US" sz="1400" b="1"/>
            <a:t>    </a:t>
          </a:r>
          <a:r>
            <a:rPr lang="en-US" sz="1400" b="0"/>
            <a:t>- </a:t>
          </a:r>
          <a:r>
            <a:rPr lang="en-US" sz="1400" b="1"/>
            <a:t>Low Average Session Durations</a:t>
          </a:r>
          <a:r>
            <a:rPr lang="en-US" sz="1400"/>
            <a:t>: June (724.81) and September (714.20) had the lowest session durations.</a:t>
          </a:r>
        </a:p>
        <a:p>
          <a:r>
            <a:rPr lang="en-US" sz="1400" b="1"/>
            <a:t>    </a:t>
          </a:r>
          <a:r>
            <a:rPr lang="en-US" sz="1400" b="0"/>
            <a:t>- </a:t>
          </a:r>
          <a:r>
            <a:rPr lang="en-US" sz="1400" b="1"/>
            <a:t>Seasonality Impact</a:t>
          </a:r>
          <a:r>
            <a:rPr lang="en-US" sz="1400"/>
            <a:t>: March and August align with their high S.I., while June and September align with their low S.I.</a:t>
          </a:r>
        </a:p>
        <a:p>
          <a:r>
            <a:rPr lang="en-US" sz="1400"/>
            <a:t>- In 2023</a:t>
          </a:r>
        </a:p>
        <a:p>
          <a:r>
            <a:rPr lang="en-US" sz="1400"/>
            <a:t>    - </a:t>
          </a:r>
          <a:r>
            <a:rPr lang="en-US" sz="1400" b="1"/>
            <a:t>High Average Session Durations</a:t>
          </a:r>
          <a:r>
            <a:rPr lang="en-US" sz="1400"/>
            <a:t>: February (775.36) and September (774.18) had the highest session durations.</a:t>
          </a:r>
        </a:p>
        <a:p>
          <a:r>
            <a:rPr lang="en-US" sz="1400" b="1"/>
            <a:t>    </a:t>
          </a:r>
          <a:r>
            <a:rPr lang="en-US" sz="1400" b="0"/>
            <a:t>- </a:t>
          </a:r>
          <a:r>
            <a:rPr lang="en-US" sz="1400" b="1"/>
            <a:t>Low Average Session Durations</a:t>
          </a:r>
          <a:r>
            <a:rPr lang="en-US" sz="1400"/>
            <a:t>: August (719.51) and June (729.81) had the lowest session durations.</a:t>
          </a:r>
        </a:p>
        <a:p>
          <a:r>
            <a:rPr lang="en-US" sz="1400" b="1"/>
            <a:t>    </a:t>
          </a:r>
          <a:r>
            <a:rPr lang="en-US" sz="1400" b="0"/>
            <a:t>- </a:t>
          </a:r>
          <a:r>
            <a:rPr lang="en-US" sz="1400" b="1"/>
            <a:t>Seasonality Impact</a:t>
          </a:r>
          <a:r>
            <a:rPr lang="en-US" sz="1400"/>
            <a:t>: February and September align with their high S.I., while August and June align with their low S.I.</a:t>
          </a:r>
        </a:p>
        <a:p>
          <a:r>
            <a:rPr lang="en-US" sz="1400"/>
            <a:t>- Average session duration varies month by month, with some months showing consistent increases or decreases across multiple years.</a:t>
          </a:r>
        </a:p>
        <a:p>
          <a:r>
            <a:rPr lang="en-US" sz="1400"/>
            <a:t>- </a:t>
          </a:r>
          <a:r>
            <a:rPr lang="en-US" sz="1400" b="1"/>
            <a:t>February</a:t>
          </a:r>
          <a:r>
            <a:rPr lang="en-US" sz="1400"/>
            <a:t> and </a:t>
          </a:r>
          <a:r>
            <a:rPr lang="en-US" sz="1400" b="1"/>
            <a:t>March</a:t>
          </a:r>
          <a:r>
            <a:rPr lang="en-US" sz="1400"/>
            <a:t> generally show higher average session durations, while </a:t>
          </a:r>
          <a:r>
            <a:rPr lang="en-US" sz="1400" b="1"/>
            <a:t>June</a:t>
          </a:r>
          <a:r>
            <a:rPr lang="en-US" sz="1400"/>
            <a:t> often has lower average session durations.</a:t>
          </a:r>
        </a:p>
        <a:p>
          <a:r>
            <a:rPr lang="en-US" sz="1400"/>
            <a:t>- </a:t>
          </a:r>
          <a:r>
            <a:rPr lang="en-US" sz="1400" b="1"/>
            <a:t>February</a:t>
          </a:r>
          <a:r>
            <a:rPr lang="en-US" sz="1400"/>
            <a:t> (</a:t>
          </a:r>
          <a:r>
            <a:rPr lang="en-US" sz="1400" b="1"/>
            <a:t>S.I. 1.01</a:t>
          </a:r>
          <a:r>
            <a:rPr lang="en-US" sz="1400"/>
            <a:t>) and </a:t>
          </a:r>
          <a:r>
            <a:rPr lang="en-US" sz="1400" b="1"/>
            <a:t>March</a:t>
          </a:r>
          <a:r>
            <a:rPr lang="en-US" sz="1400"/>
            <a:t> (</a:t>
          </a:r>
          <a:r>
            <a:rPr lang="en-US" sz="1400" b="1"/>
            <a:t>S.I. 1.02</a:t>
          </a:r>
          <a:r>
            <a:rPr lang="en-US" sz="1400"/>
            <a:t>) tend to have higher session durations, indicating better user engagement during these months.</a:t>
          </a:r>
        </a:p>
        <a:p>
          <a:r>
            <a:rPr lang="en-US" sz="1400"/>
            <a:t>- </a:t>
          </a:r>
          <a:r>
            <a:rPr lang="en-US" sz="1400" b="1"/>
            <a:t>June</a:t>
          </a:r>
          <a:r>
            <a:rPr lang="en-US" sz="1400"/>
            <a:t> (</a:t>
          </a:r>
          <a:r>
            <a:rPr lang="en-US" sz="1400" b="1"/>
            <a:t>S.I. 0.97</a:t>
          </a:r>
          <a:r>
            <a:rPr lang="en-US" sz="1400"/>
            <a:t>) typically has lower session durations, suggesting a period of lower user engagement.</a:t>
          </a:r>
        </a:p>
      </xdr:txBody>
    </xdr:sp>
    <xdr:clientData/>
  </xdr:twoCellAnchor>
  <xdr:twoCellAnchor>
    <xdr:from>
      <xdr:col>6</xdr:col>
      <xdr:colOff>276225</xdr:colOff>
      <xdr:row>626</xdr:row>
      <xdr:rowOff>171450</xdr:rowOff>
    </xdr:from>
    <xdr:to>
      <xdr:col>10</xdr:col>
      <xdr:colOff>723900</xdr:colOff>
      <xdr:row>641</xdr:row>
      <xdr:rowOff>57150</xdr:rowOff>
    </xdr:to>
    <xdr:graphicFrame macro="">
      <xdr:nvGraphicFramePr>
        <xdr:cNvPr id="58" name="Chart 5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11</xdr:col>
      <xdr:colOff>0</xdr:colOff>
      <xdr:row>627</xdr:row>
      <xdr:rowOff>0</xdr:rowOff>
    </xdr:from>
    <xdr:to>
      <xdr:col>15</xdr:col>
      <xdr:colOff>581025</xdr:colOff>
      <xdr:row>641</xdr:row>
      <xdr:rowOff>76200</xdr:rowOff>
    </xdr:to>
    <xdr:graphicFrame macro="">
      <xdr:nvGraphicFramePr>
        <xdr:cNvPr id="59" name="Chart 5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0</xdr:col>
      <xdr:colOff>0</xdr:colOff>
      <xdr:row>641</xdr:row>
      <xdr:rowOff>0</xdr:rowOff>
    </xdr:from>
    <xdr:to>
      <xdr:col>4</xdr:col>
      <xdr:colOff>400050</xdr:colOff>
      <xdr:row>655</xdr:row>
      <xdr:rowOff>76200</xdr:rowOff>
    </xdr:to>
    <xdr:graphicFrame macro="">
      <xdr:nvGraphicFramePr>
        <xdr:cNvPr id="60" name="Chart 5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4</xdr:col>
      <xdr:colOff>666750</xdr:colOff>
      <xdr:row>642</xdr:row>
      <xdr:rowOff>9525</xdr:rowOff>
    </xdr:from>
    <xdr:to>
      <xdr:col>9</xdr:col>
      <xdr:colOff>209550</xdr:colOff>
      <xdr:row>656</xdr:row>
      <xdr:rowOff>85725</xdr:rowOff>
    </xdr:to>
    <xdr:graphicFrame macro="">
      <xdr:nvGraphicFramePr>
        <xdr:cNvPr id="61" name="Chart 6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9</xdr:col>
      <xdr:colOff>428625</xdr:colOff>
      <xdr:row>642</xdr:row>
      <xdr:rowOff>38100</xdr:rowOff>
    </xdr:from>
    <xdr:to>
      <xdr:col>13</xdr:col>
      <xdr:colOff>981075</xdr:colOff>
      <xdr:row>656</xdr:row>
      <xdr:rowOff>114300</xdr:rowOff>
    </xdr:to>
    <xdr:graphicFrame macro="">
      <xdr:nvGraphicFramePr>
        <xdr:cNvPr id="62" name="Chart 6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13</xdr:col>
      <xdr:colOff>1085850</xdr:colOff>
      <xdr:row>642</xdr:row>
      <xdr:rowOff>28575</xdr:rowOff>
    </xdr:from>
    <xdr:to>
      <xdr:col>18</xdr:col>
      <xdr:colOff>685800</xdr:colOff>
      <xdr:row>656</xdr:row>
      <xdr:rowOff>104775</xdr:rowOff>
    </xdr:to>
    <xdr:graphicFrame macro="">
      <xdr:nvGraphicFramePr>
        <xdr:cNvPr id="63" name="Chart 6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38100</xdr:colOff>
      <xdr:row>657</xdr:row>
      <xdr:rowOff>0</xdr:rowOff>
    </xdr:from>
    <xdr:to>
      <xdr:col>8</xdr:col>
      <xdr:colOff>66675</xdr:colOff>
      <xdr:row>667</xdr:row>
      <xdr:rowOff>0</xdr:rowOff>
    </xdr:to>
    <xdr:sp macro="" textlink="">
      <xdr:nvSpPr>
        <xdr:cNvPr id="64" name="TextBox 63"/>
        <xdr:cNvSpPr txBox="1"/>
      </xdr:nvSpPr>
      <xdr:spPr>
        <a:xfrm>
          <a:off x="38100" y="125158500"/>
          <a:ext cx="8324850" cy="190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The number of pages per session shows variability across different years. For example, the pages per session in </a:t>
          </a:r>
          <a:r>
            <a:rPr lang="en-US" sz="1400" b="1"/>
            <a:t>January</a:t>
          </a:r>
          <a:r>
            <a:rPr lang="en-US" sz="1400"/>
            <a:t> varied from </a:t>
          </a:r>
          <a:r>
            <a:rPr lang="en-US" sz="1400" b="1"/>
            <a:t>1.81 </a:t>
          </a:r>
          <a:r>
            <a:rPr lang="en-US" sz="1400"/>
            <a:t>in </a:t>
          </a:r>
          <a:r>
            <a:rPr lang="en-US" sz="1400" b="1"/>
            <a:t>2023</a:t>
          </a:r>
          <a:r>
            <a:rPr lang="en-US" sz="1400"/>
            <a:t> to </a:t>
          </a:r>
          <a:r>
            <a:rPr lang="en-US" sz="1400" b="1"/>
            <a:t>2.36</a:t>
          </a:r>
          <a:r>
            <a:rPr lang="en-US" sz="1400"/>
            <a:t> in </a:t>
          </a:r>
          <a:r>
            <a:rPr lang="en-US" sz="1400" b="1"/>
            <a:t>2019</a:t>
          </a:r>
          <a:r>
            <a:rPr lang="en-US" sz="1400"/>
            <a:t>.</a:t>
          </a:r>
        </a:p>
        <a:p>
          <a:r>
            <a:rPr lang="en-US" sz="1400"/>
            <a:t>- There is no clear increasing or decreasing trend over the years, indicating fluctuating user engagement.</a:t>
          </a:r>
        </a:p>
        <a:p>
          <a:r>
            <a:rPr lang="en-US" sz="1400"/>
            <a:t>- Certain months show consistently higher engagement (more pages per session), such as </a:t>
          </a:r>
          <a:r>
            <a:rPr lang="en-US" sz="1400" b="1"/>
            <a:t>August</a:t>
          </a:r>
          <a:r>
            <a:rPr lang="en-US" sz="1400"/>
            <a:t> and </a:t>
          </a:r>
          <a:r>
            <a:rPr lang="en-US" sz="1400" b="1"/>
            <a:t>July</a:t>
          </a:r>
          <a:r>
            <a:rPr lang="en-US" sz="1400"/>
            <a:t>, which often have values above </a:t>
          </a:r>
          <a:r>
            <a:rPr lang="en-US" sz="1400" b="1"/>
            <a:t>2.0</a:t>
          </a:r>
          <a:r>
            <a:rPr lang="en-US" sz="1400"/>
            <a:t>.</a:t>
          </a:r>
        </a:p>
        <a:p>
          <a:r>
            <a:rPr lang="en-US" sz="1400"/>
            <a:t>- Other months like </a:t>
          </a:r>
          <a:r>
            <a:rPr lang="en-US" sz="1400" b="1"/>
            <a:t>March</a:t>
          </a:r>
          <a:r>
            <a:rPr lang="en-US" sz="1400"/>
            <a:t> and </a:t>
          </a:r>
          <a:r>
            <a:rPr lang="en-US" sz="1400" b="1"/>
            <a:t>May</a:t>
          </a:r>
          <a:r>
            <a:rPr lang="en-US" sz="1400"/>
            <a:t> show relatively lower engagement in some years.</a:t>
          </a:r>
        </a:p>
        <a:p>
          <a:r>
            <a:rPr lang="en-US" sz="1400"/>
            <a:t>- </a:t>
          </a:r>
          <a:r>
            <a:rPr lang="en-US" sz="1400" b="1"/>
            <a:t>High-Engagement Months</a:t>
          </a:r>
          <a:r>
            <a:rPr lang="en-US" sz="1400"/>
            <a:t>: </a:t>
          </a:r>
          <a:r>
            <a:rPr lang="en-US" sz="1400" b="1"/>
            <a:t>August</a:t>
          </a:r>
          <a:r>
            <a:rPr lang="en-US" sz="1400"/>
            <a:t> (S.I. = 1.05), </a:t>
          </a:r>
          <a:r>
            <a:rPr lang="en-US" sz="1400" b="1"/>
            <a:t>July</a:t>
          </a:r>
          <a:r>
            <a:rPr lang="en-US" sz="1400"/>
            <a:t> (S.I. = 1.02), </a:t>
          </a:r>
          <a:r>
            <a:rPr lang="en-US" sz="1400" b="1"/>
            <a:t>December</a:t>
          </a:r>
          <a:r>
            <a:rPr lang="en-US" sz="1400"/>
            <a:t> (S.I. = 1.03)</a:t>
          </a:r>
        </a:p>
        <a:p>
          <a:r>
            <a:rPr lang="en-US" sz="1400"/>
            <a:t>- </a:t>
          </a:r>
          <a:r>
            <a:rPr lang="en-US" sz="1400" b="1"/>
            <a:t>Low-Engagement Months</a:t>
          </a:r>
          <a:r>
            <a:rPr lang="en-US" sz="1400"/>
            <a:t>: </a:t>
          </a:r>
          <a:r>
            <a:rPr lang="en-US" sz="1400" b="1"/>
            <a:t>March</a:t>
          </a:r>
          <a:r>
            <a:rPr lang="en-US" sz="1400"/>
            <a:t> (S.I. = 0.96), </a:t>
          </a:r>
          <a:r>
            <a:rPr lang="en-US" sz="1400" b="1"/>
            <a:t>May</a:t>
          </a:r>
          <a:r>
            <a:rPr lang="en-US" sz="1400"/>
            <a:t> (S.I. = 0.97), </a:t>
          </a:r>
          <a:r>
            <a:rPr lang="en-US" sz="1400" b="1"/>
            <a:t>October</a:t>
          </a:r>
          <a:r>
            <a:rPr lang="en-US" sz="1400"/>
            <a:t> (S.I. = 0.97)</a:t>
          </a:r>
        </a:p>
        <a:p>
          <a:endParaRPr lang="en-US" sz="1400"/>
        </a:p>
      </xdr:txBody>
    </xdr:sp>
    <xdr:clientData/>
  </xdr:twoCellAnchor>
  <xdr:twoCellAnchor>
    <xdr:from>
      <xdr:col>6</xdr:col>
      <xdr:colOff>304800</xdr:colOff>
      <xdr:row>681</xdr:row>
      <xdr:rowOff>171450</xdr:rowOff>
    </xdr:from>
    <xdr:to>
      <xdr:col>10</xdr:col>
      <xdr:colOff>752475</xdr:colOff>
      <xdr:row>696</xdr:row>
      <xdr:rowOff>57150</xdr:rowOff>
    </xdr:to>
    <xdr:graphicFrame macro="">
      <xdr:nvGraphicFramePr>
        <xdr:cNvPr id="65" name="Chart 6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10</xdr:col>
      <xdr:colOff>885825</xdr:colOff>
      <xdr:row>682</xdr:row>
      <xdr:rowOff>28575</xdr:rowOff>
    </xdr:from>
    <xdr:to>
      <xdr:col>15</xdr:col>
      <xdr:colOff>438150</xdr:colOff>
      <xdr:row>696</xdr:row>
      <xdr:rowOff>104775</xdr:rowOff>
    </xdr:to>
    <xdr:graphicFrame macro="">
      <xdr:nvGraphicFramePr>
        <xdr:cNvPr id="66" name="Chart 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0</xdr:col>
      <xdr:colOff>0</xdr:colOff>
      <xdr:row>697</xdr:row>
      <xdr:rowOff>0</xdr:rowOff>
    </xdr:from>
    <xdr:to>
      <xdr:col>4</xdr:col>
      <xdr:colOff>581025</xdr:colOff>
      <xdr:row>711</xdr:row>
      <xdr:rowOff>76200</xdr:rowOff>
    </xdr:to>
    <xdr:graphicFrame macro="">
      <xdr:nvGraphicFramePr>
        <xdr:cNvPr id="67" name="Chart 6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5</xdr:col>
      <xdr:colOff>9525</xdr:colOff>
      <xdr:row>697</xdr:row>
      <xdr:rowOff>9525</xdr:rowOff>
    </xdr:from>
    <xdr:to>
      <xdr:col>9</xdr:col>
      <xdr:colOff>457200</xdr:colOff>
      <xdr:row>711</xdr:row>
      <xdr:rowOff>85725</xdr:rowOff>
    </xdr:to>
    <xdr:graphicFrame macro="">
      <xdr:nvGraphicFramePr>
        <xdr:cNvPr id="68" name="Chart 6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9</xdr:col>
      <xdr:colOff>733425</xdr:colOff>
      <xdr:row>696</xdr:row>
      <xdr:rowOff>161925</xdr:rowOff>
    </xdr:from>
    <xdr:to>
      <xdr:col>13</xdr:col>
      <xdr:colOff>1285875</xdr:colOff>
      <xdr:row>711</xdr:row>
      <xdr:rowOff>47625</xdr:rowOff>
    </xdr:to>
    <xdr:graphicFrame macro="">
      <xdr:nvGraphicFramePr>
        <xdr:cNvPr id="69" name="Chart 6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13</xdr:col>
      <xdr:colOff>1419225</xdr:colOff>
      <xdr:row>696</xdr:row>
      <xdr:rowOff>142875</xdr:rowOff>
    </xdr:from>
    <xdr:to>
      <xdr:col>18</xdr:col>
      <xdr:colOff>1019175</xdr:colOff>
      <xdr:row>711</xdr:row>
      <xdr:rowOff>28575</xdr:rowOff>
    </xdr:to>
    <xdr:graphicFrame macro="">
      <xdr:nvGraphicFramePr>
        <xdr:cNvPr id="70" name="Chart 6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114300</xdr:colOff>
      <xdr:row>713</xdr:row>
      <xdr:rowOff>38100</xdr:rowOff>
    </xdr:from>
    <xdr:to>
      <xdr:col>8</xdr:col>
      <xdr:colOff>723900</xdr:colOff>
      <xdr:row>724</xdr:row>
      <xdr:rowOff>0</xdr:rowOff>
    </xdr:to>
    <xdr:sp macro="" textlink="">
      <xdr:nvSpPr>
        <xdr:cNvPr id="71" name="TextBox 70"/>
        <xdr:cNvSpPr txBox="1"/>
      </xdr:nvSpPr>
      <xdr:spPr>
        <a:xfrm>
          <a:off x="114300" y="135864600"/>
          <a:ext cx="8724900" cy="2057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The number of pages per visit shows some variability across different years. For instance, the pages per visit in </a:t>
          </a:r>
          <a:r>
            <a:rPr lang="en-US" sz="1400" b="1"/>
            <a:t>January</a:t>
          </a:r>
          <a:r>
            <a:rPr lang="en-US" sz="1400"/>
            <a:t> varied from </a:t>
          </a:r>
          <a:r>
            <a:rPr lang="en-US" sz="1400" b="1"/>
            <a:t>1.82</a:t>
          </a:r>
          <a:r>
            <a:rPr lang="en-US" sz="1400"/>
            <a:t> in </a:t>
          </a:r>
          <a:r>
            <a:rPr lang="en-US" sz="1400" b="1"/>
            <a:t>2023 </a:t>
          </a:r>
          <a:r>
            <a:rPr lang="en-US" sz="1400"/>
            <a:t>to </a:t>
          </a:r>
          <a:r>
            <a:rPr lang="en-US" sz="1400" b="1"/>
            <a:t>2.19</a:t>
          </a:r>
          <a:r>
            <a:rPr lang="en-US" sz="1400"/>
            <a:t> in </a:t>
          </a:r>
          <a:r>
            <a:rPr lang="en-US" sz="1400" b="1"/>
            <a:t>2022</a:t>
          </a:r>
          <a:r>
            <a:rPr lang="en-US" sz="1400"/>
            <a:t>.</a:t>
          </a:r>
        </a:p>
        <a:p>
          <a:pPr marL="0" marR="0" lvl="0" indent="0" defTabSz="914400" eaLnBrk="1" fontAlgn="auto" latinLnBrk="0" hangingPunct="1">
            <a:lnSpc>
              <a:spcPct val="100000"/>
            </a:lnSpc>
            <a:spcBef>
              <a:spcPts val="0"/>
            </a:spcBef>
            <a:spcAft>
              <a:spcPts val="0"/>
            </a:spcAft>
            <a:buClrTx/>
            <a:buSzTx/>
            <a:buFontTx/>
            <a:buNone/>
            <a:tabLst/>
            <a:defRPr/>
          </a:pPr>
          <a:r>
            <a:rPr lang="en-US" sz="1400"/>
            <a:t>- Overall, there seems to be no clear upward or downward trend over the years.</a:t>
          </a:r>
        </a:p>
        <a:p>
          <a:r>
            <a:rPr lang="en-US" sz="1400"/>
            <a:t>- Certain months consistently show higher engagement (more pages per visit), such as </a:t>
          </a:r>
          <a:r>
            <a:rPr lang="en-US" sz="1400" b="1"/>
            <a:t>August</a:t>
          </a:r>
          <a:r>
            <a:rPr lang="en-US" sz="1400"/>
            <a:t> and </a:t>
          </a:r>
          <a:r>
            <a:rPr lang="en-US" sz="1400" b="1"/>
            <a:t>December</a:t>
          </a:r>
          <a:r>
            <a:rPr lang="en-US" sz="1400"/>
            <a:t>, often having values above 2.0.</a:t>
          </a:r>
        </a:p>
        <a:p>
          <a:r>
            <a:rPr lang="en-US" sz="1400"/>
            <a:t>- Other months like </a:t>
          </a:r>
          <a:r>
            <a:rPr lang="en-US" sz="1400" b="1"/>
            <a:t>March</a:t>
          </a:r>
          <a:r>
            <a:rPr lang="en-US" sz="1400"/>
            <a:t> and </a:t>
          </a:r>
          <a:r>
            <a:rPr lang="en-US" sz="1400" b="1"/>
            <a:t>May</a:t>
          </a:r>
          <a:r>
            <a:rPr lang="en-US" sz="1400"/>
            <a:t> tend to have relatively lower engagement in several years.</a:t>
          </a:r>
        </a:p>
        <a:p>
          <a:r>
            <a:rPr lang="en-US" sz="1400"/>
            <a:t>- </a:t>
          </a:r>
          <a:r>
            <a:rPr lang="en-US" sz="1400" b="1"/>
            <a:t>High-Engagement Months</a:t>
          </a:r>
          <a:r>
            <a:rPr lang="en-US" sz="1400"/>
            <a:t>: </a:t>
          </a:r>
          <a:r>
            <a:rPr lang="en-US" sz="1400" b="1"/>
            <a:t>August</a:t>
          </a:r>
          <a:r>
            <a:rPr lang="en-US" sz="1400"/>
            <a:t> (S.I. = 1.04), </a:t>
          </a:r>
          <a:r>
            <a:rPr lang="en-US" sz="1400" b="1"/>
            <a:t>December</a:t>
          </a:r>
          <a:r>
            <a:rPr lang="en-US" sz="1400"/>
            <a:t> (S.I. = 1.03), </a:t>
          </a:r>
          <a:r>
            <a:rPr lang="en-US" sz="1400" b="1"/>
            <a:t>April</a:t>
          </a:r>
          <a:r>
            <a:rPr lang="en-US" sz="1400"/>
            <a:t> (S.I. = 1.02), </a:t>
          </a:r>
          <a:r>
            <a:rPr lang="en-US" sz="1400" b="1"/>
            <a:t>July</a:t>
          </a:r>
          <a:r>
            <a:rPr lang="en-US" sz="1400"/>
            <a:t> (S.I. = 1.02)</a:t>
          </a:r>
        </a:p>
        <a:p>
          <a:r>
            <a:rPr lang="en-US" sz="1400"/>
            <a:t>- </a:t>
          </a:r>
          <a:r>
            <a:rPr lang="en-US" sz="1400" b="1"/>
            <a:t>Low-Engagement Months</a:t>
          </a:r>
          <a:r>
            <a:rPr lang="en-US" sz="1400"/>
            <a:t>: </a:t>
          </a:r>
          <a:r>
            <a:rPr lang="en-US" sz="1400" b="1"/>
            <a:t>March</a:t>
          </a:r>
          <a:r>
            <a:rPr lang="en-US" sz="1400"/>
            <a:t> (S.I. = 0.97), </a:t>
          </a:r>
          <a:r>
            <a:rPr lang="en-US" sz="1400" b="1"/>
            <a:t>May</a:t>
          </a:r>
          <a:r>
            <a:rPr lang="en-US" sz="1400"/>
            <a:t> (S.I. = 0.97), </a:t>
          </a:r>
          <a:r>
            <a:rPr lang="en-US" sz="1400" b="1"/>
            <a:t>October</a:t>
          </a:r>
          <a:r>
            <a:rPr lang="en-US" sz="1400"/>
            <a:t> (S.I. = 0.98)</a:t>
          </a:r>
        </a:p>
        <a:p>
          <a:r>
            <a:rPr lang="en-US" sz="1400"/>
            <a:t>- Most months have a seasonality index close to </a:t>
          </a:r>
          <a:r>
            <a:rPr lang="en-US" sz="1400" b="1"/>
            <a:t>1.00</a:t>
          </a:r>
          <a:r>
            <a:rPr lang="en-US" sz="1400"/>
            <a:t>, indicating relatively stable engagement levels.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5460.802576273149" backgroundQuery="1" createdVersion="6" refreshedVersion="6" minRefreshableVersion="3" recordCount="0" supportSubquery="1" supportAdvancedDrill="1">
  <cacheSource type="external" connectionId="2"/>
  <cacheFields count="1">
    <cacheField name="[Measures].[pages_per_visit]" caption="pages_per_visit" numFmtId="0" hierarchy="27" level="32767"/>
  </cacheFields>
  <cacheHierarchies count="36">
    <cacheHierarchy uniqueName="[data].[Date]" caption="Date" attribute="1" time="1" defaultMemberUniqueName="[data].[Date].[All]" allUniqueName="[data].[Date].[All]" dimensionUniqueName="[data]" displayFolder="" count="0" memberValueDatatype="7" unbalanced="0"/>
    <cacheHierarchy uniqueName="[data].[Visits]" caption="Visits" attribute="1" defaultMemberUniqueName="[data].[Visits].[All]" allUniqueName="[data].[Visits].[All]" dimensionUniqueName="[data]" displayFolder="" count="0" memberValueDatatype="20" unbalanced="0"/>
    <cacheHierarchy uniqueName="[data].[Visitors]" caption="Visitors" attribute="1" defaultMemberUniqueName="[data].[Visitors].[All]" allUniqueName="[data].[Visitors].[All]" dimensionUniqueName="[data]" displayFolder="" count="0" memberValueDatatype="130" unbalanced="0"/>
    <cacheHierarchy uniqueName="[data].[Page_Views]" caption="Page_Views" attribute="1" defaultMemberUniqueName="[data].[Page_Views].[All]" allUniqueName="[data].[Page_Views].[All]" dimensionUniqueName="[data]" displayFolder="" count="0" memberValueDatatype="20" unbalanced="0"/>
    <cacheHierarchy uniqueName="[data].[Sessions]" caption="Sessions" attribute="1" defaultMemberUniqueName="[data].[Sessions].[All]" allUniqueName="[data].[Sessions].[All]" dimensionUniqueName="[data]" displayFolder="" count="0" memberValueDatatype="20" unbalanced="0"/>
    <cacheHierarchy uniqueName="[data].[Session_Duration]" caption="Session_Duration" attribute="1" defaultMemberUniqueName="[data].[Session_Duration].[All]" allUniqueName="[data].[Session_Duration].[All]" dimensionUniqueName="[data]" displayFolder="" count="0" memberValueDatatype="5" unbalanced="0"/>
    <cacheHierarchy uniqueName="[data].[Bounces]" caption="Bounces" attribute="1" defaultMemberUniqueName="[data].[Bounces].[All]" allUniqueName="[data].[Bounces].[All]" dimensionUniqueName="[data]" displayFolder="" count="0" memberValueDatatype="20" unbalanced="0"/>
    <cacheHierarchy uniqueName="[data].[Exits]" caption="Exits" attribute="1" defaultMemberUniqueName="[data].[Exits].[All]" allUniqueName="[data].[Exits].[All]" dimensionUniqueName="[data]" displayFolder="" count="0" memberValueDatatype="20" unbalanced="0"/>
    <cacheHierarchy uniqueName="[data].[Year]" caption="Year" attribute="1" defaultMemberUniqueName="[data].[Year].[All]" allUniqueName="[data].[Year].[All]" dimensionUniqueName="[data]" displayFolder="" count="0" memberValueDatatype="5" unbalanced="0"/>
    <cacheHierarchy uniqueName="[data].[Month]" caption="Month" attribute="1" defaultMemberUniqueName="[data].[Month].[All]" allUniqueName="[data].[Month].[All]" dimensionUniqueName="[data]" displayFolder="" count="0" memberValueDatatype="130" unbalanced="0"/>
    <cacheHierarchy uniqueName="[data].[Weekday]" caption="Weekday" attribute="1" defaultMemberUniqueName="[data].[Weekday].[All]" allUniqueName="[data].[Weekday].[All]" dimensionUniqueName="[data]" displayFolder="" count="0" memberValueDatatype="130" unbalanced="0"/>
    <cacheHierarchy uniqueName="[data].[Month_ID]" caption="Month_ID" attribute="1" defaultMemberUniqueName="[data].[Month_ID].[All]" allUniqueName="[data].[Month_ID].[All]" dimensionUniqueName="[data]" displayFolder="" count="0" memberValueDatatype="5" unbalanced="0"/>
    <cacheHierarchy uniqueName="[data].[Weekday_ID]" caption="Weekday_ID" attribute="1" defaultMemberUniqueName="[data].[Weekday_ID].[All]" allUniqueName="[data].[Weekday_ID].[All]" dimensionUniqueName="[data]" displayFolder="" count="0" memberValueDatatype="5" unbalanced="0"/>
    <cacheHierarchy uniqueName="[data].[daily_session_duration]" caption="daily_session_duration" attribute="1" defaultMemberUniqueName="[data].[daily_session_duration].[All]" allUniqueName="[data].[daily_session_duration].[All]" dimensionUniqueName="[data]" displayFolder="" count="0" memberValueDatatype="5" unbalanced="0"/>
    <cacheHierarchy uniqueName="[data].[avg_session_duration]" caption="avg_session_duration" attribute="1" defaultMemberUniqueName="[data].[avg_session_duration].[All]" allUniqueName="[data].[avg_session_duration].[All]" dimensionUniqueName="[data]" displayFolder="" count="0" memberValueDatatype="5" unbalanced="0"/>
    <cacheHierarchy uniqueName="[Measures].[total_visits]" caption="total_visits" measure="1" displayFolder="" measureGroup="data" count="0"/>
    <cacheHierarchy uniqueName="[Measures].[total_page_views]" caption="total_page_views" measure="1" displayFolder="" measureGroup="data" count="0"/>
    <cacheHierarchy uniqueName="[Measures].[total_sessions]" caption="total_sessions" measure="1" displayFolder="" measureGroup="data" count="0"/>
    <cacheHierarchy uniqueName="[Measures].[total_visitors]" caption="total_visitors" measure="1" displayFolder="" measureGroup="data" count="0"/>
    <cacheHierarchy uniqueName="[Measures].[total_bounces]" caption="total_bounces" measure="1" displayFolder="" measureGroup="data" count="0"/>
    <cacheHierarchy uniqueName="[Measures].[totsl_exits]" caption="totsl_exits" measure="1" displayFolder="" measureGroup="data" count="0"/>
    <cacheHierarchy uniqueName="[Measures].[unique_visitors]" caption="unique_visitors" measure="1" displayFolder="" measureGroup="data" count="0"/>
    <cacheHierarchy uniqueName="[Measures].[repeated_visitors]" caption="repeated_visitors" measure="1" displayFolder="" measureGroup="data" count="0"/>
    <cacheHierarchy uniqueName="[Measures].[repeat_visitor_rate]" caption="repeat_visitor_rate" measure="1" displayFolder="" measureGroup="data" count="0"/>
    <cacheHierarchy uniqueName="[Measures].[bounce_rate]" caption="bounce_rate" measure="1" displayFolder="" measureGroup="data" count="0"/>
    <cacheHierarchy uniqueName="[Measures].[exit_rate]" caption="exit_rate" measure="1" displayFolder="" measureGroup="data" count="0"/>
    <cacheHierarchy uniqueName="[Measures].[pages_per_session]" caption="pages_per_session" measure="1" displayFolder="" measureGroup="data" count="0"/>
    <cacheHierarchy uniqueName="[Measures].[pages_per_visit]" caption="pages_per_visit" measure="1" displayFolder="" measureGroup="data" count="0" oneField="1">
      <fieldsUsage count="1">
        <fieldUsage x="0"/>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avg_session_duration]" caption="Count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Average of avg_session_duration]" caption="Average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Sum of avg_session_duration]" caption="Sum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Sum of Visits]" caption="Sum of Visits" measure="1" displayFolder="" measureGroup="data" count="0" hidden="1">
      <extLst>
        <ext xmlns:x15="http://schemas.microsoft.com/office/spreadsheetml/2010/11/main" uri="{B97F6D7D-B522-45F9-BDA1-12C45D357490}">
          <x15:cacheHierarchy aggregatedColumn="1"/>
        </ext>
      </extLst>
    </cacheHierarchy>
    <cacheHierarchy uniqueName="[Measures].[Sum of Bounces]" caption="Sum of Bounces" measure="1" displayFolder="" measureGroup="data" count="0" hidden="1">
      <extLst>
        <ext xmlns:x15="http://schemas.microsoft.com/office/spreadsheetml/2010/11/main" uri="{B97F6D7D-B522-45F9-BDA1-12C45D357490}">
          <x15:cacheHierarchy aggregatedColumn="6"/>
        </ext>
      </extLst>
    </cacheHierarchy>
    <cacheHierarchy uniqueName="[Measures].[Sum of Exits]" caption="Sum of Exits" measure="1" displayFolder="" measureGroup="data" count="0" hidden="1">
      <extLst>
        <ext xmlns:x15="http://schemas.microsoft.com/office/spreadsheetml/2010/11/main" uri="{B97F6D7D-B522-45F9-BDA1-12C45D357490}">
          <x15:cacheHierarchy aggregatedColumn="7"/>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uthor" refreshedDate="45460.802578009258" backgroundQuery="1" createdVersion="6" refreshedVersion="6" minRefreshableVersion="3" recordCount="0" supportSubquery="1" supportAdvancedDrill="1">
  <cacheSource type="external" connectionId="2"/>
  <cacheFields count="1">
    <cacheField name="[Measures].[totsl_exits]" caption="totsl_exits" numFmtId="0" hierarchy="20" level="32767"/>
  </cacheFields>
  <cacheHierarchies count="36">
    <cacheHierarchy uniqueName="[data].[Date]" caption="Date" attribute="1" time="1" defaultMemberUniqueName="[data].[Date].[All]" allUniqueName="[data].[Date].[All]" dimensionUniqueName="[data]" displayFolder="" count="0" memberValueDatatype="7" unbalanced="0"/>
    <cacheHierarchy uniqueName="[data].[Visits]" caption="Visits" attribute="1" defaultMemberUniqueName="[data].[Visits].[All]" allUniqueName="[data].[Visits].[All]" dimensionUniqueName="[data]" displayFolder="" count="0" memberValueDatatype="20" unbalanced="0"/>
    <cacheHierarchy uniqueName="[data].[Visitors]" caption="Visitors" attribute="1" defaultMemberUniqueName="[data].[Visitors].[All]" allUniqueName="[data].[Visitors].[All]" dimensionUniqueName="[data]" displayFolder="" count="0" memberValueDatatype="130" unbalanced="0"/>
    <cacheHierarchy uniqueName="[data].[Page_Views]" caption="Page_Views" attribute="1" defaultMemberUniqueName="[data].[Page_Views].[All]" allUniqueName="[data].[Page_Views].[All]" dimensionUniqueName="[data]" displayFolder="" count="0" memberValueDatatype="20" unbalanced="0"/>
    <cacheHierarchy uniqueName="[data].[Sessions]" caption="Sessions" attribute="1" defaultMemberUniqueName="[data].[Sessions].[All]" allUniqueName="[data].[Sessions].[All]" dimensionUniqueName="[data]" displayFolder="" count="0" memberValueDatatype="20" unbalanced="0"/>
    <cacheHierarchy uniqueName="[data].[Session_Duration]" caption="Session_Duration" attribute="1" defaultMemberUniqueName="[data].[Session_Duration].[All]" allUniqueName="[data].[Session_Duration].[All]" dimensionUniqueName="[data]" displayFolder="" count="0" memberValueDatatype="5" unbalanced="0"/>
    <cacheHierarchy uniqueName="[data].[Bounces]" caption="Bounces" attribute="1" defaultMemberUniqueName="[data].[Bounces].[All]" allUniqueName="[data].[Bounces].[All]" dimensionUniqueName="[data]" displayFolder="" count="0" memberValueDatatype="20" unbalanced="0"/>
    <cacheHierarchy uniqueName="[data].[Exits]" caption="Exits" attribute="1" defaultMemberUniqueName="[data].[Exits].[All]" allUniqueName="[data].[Exits].[All]" dimensionUniqueName="[data]" displayFolder="" count="0" memberValueDatatype="20" unbalanced="0"/>
    <cacheHierarchy uniqueName="[data].[Year]" caption="Year" attribute="1" defaultMemberUniqueName="[data].[Year].[All]" allUniqueName="[data].[Year].[All]" dimensionUniqueName="[data]" displayFolder="" count="0" memberValueDatatype="5" unbalanced="0"/>
    <cacheHierarchy uniqueName="[data].[Month]" caption="Month" attribute="1" defaultMemberUniqueName="[data].[Month].[All]" allUniqueName="[data].[Month].[All]" dimensionUniqueName="[data]" displayFolder="" count="0" memberValueDatatype="130" unbalanced="0"/>
    <cacheHierarchy uniqueName="[data].[Weekday]" caption="Weekday" attribute="1" defaultMemberUniqueName="[data].[Weekday].[All]" allUniqueName="[data].[Weekday].[All]" dimensionUniqueName="[data]" displayFolder="" count="0" memberValueDatatype="130" unbalanced="0"/>
    <cacheHierarchy uniqueName="[data].[Month_ID]" caption="Month_ID" attribute="1" defaultMemberUniqueName="[data].[Month_ID].[All]" allUniqueName="[data].[Month_ID].[All]" dimensionUniqueName="[data]" displayFolder="" count="0" memberValueDatatype="5" unbalanced="0"/>
    <cacheHierarchy uniqueName="[data].[Weekday_ID]" caption="Weekday_ID" attribute="1" defaultMemberUniqueName="[data].[Weekday_ID].[All]" allUniqueName="[data].[Weekday_ID].[All]" dimensionUniqueName="[data]" displayFolder="" count="0" memberValueDatatype="5" unbalanced="0"/>
    <cacheHierarchy uniqueName="[data].[daily_session_duration]" caption="daily_session_duration" attribute="1" defaultMemberUniqueName="[data].[daily_session_duration].[All]" allUniqueName="[data].[daily_session_duration].[All]" dimensionUniqueName="[data]" displayFolder="" count="0" memberValueDatatype="5" unbalanced="0"/>
    <cacheHierarchy uniqueName="[data].[avg_session_duration]" caption="avg_session_duration" attribute="1" defaultMemberUniqueName="[data].[avg_session_duration].[All]" allUniqueName="[data].[avg_session_duration].[All]" dimensionUniqueName="[data]" displayFolder="" count="0" memberValueDatatype="5" unbalanced="0"/>
    <cacheHierarchy uniqueName="[Measures].[total_visits]" caption="total_visits" measure="1" displayFolder="" measureGroup="data" count="0"/>
    <cacheHierarchy uniqueName="[Measures].[total_page_views]" caption="total_page_views" measure="1" displayFolder="" measureGroup="data" count="0"/>
    <cacheHierarchy uniqueName="[Measures].[total_sessions]" caption="total_sessions" measure="1" displayFolder="" measureGroup="data" count="0"/>
    <cacheHierarchy uniqueName="[Measures].[total_visitors]" caption="total_visitors" measure="1" displayFolder="" measureGroup="data" count="0"/>
    <cacheHierarchy uniqueName="[Measures].[total_bounces]" caption="total_bounces" measure="1" displayFolder="" measureGroup="data" count="0"/>
    <cacheHierarchy uniqueName="[Measures].[totsl_exits]" caption="totsl_exits" measure="1" displayFolder="" measureGroup="data" count="0" oneField="1">
      <fieldsUsage count="1">
        <fieldUsage x="0"/>
      </fieldsUsage>
    </cacheHierarchy>
    <cacheHierarchy uniqueName="[Measures].[unique_visitors]" caption="unique_visitors" measure="1" displayFolder="" measureGroup="data" count="0"/>
    <cacheHierarchy uniqueName="[Measures].[repeated_visitors]" caption="repeated_visitors" measure="1" displayFolder="" measureGroup="data" count="0"/>
    <cacheHierarchy uniqueName="[Measures].[repeat_visitor_rate]" caption="repeat_visitor_rate" measure="1" displayFolder="" measureGroup="data" count="0"/>
    <cacheHierarchy uniqueName="[Measures].[bounce_rate]" caption="bounce_rate" measure="1" displayFolder="" measureGroup="data" count="0"/>
    <cacheHierarchy uniqueName="[Measures].[exit_rate]" caption="exit_rate" measure="1" displayFolder="" measureGroup="data" count="0"/>
    <cacheHierarchy uniqueName="[Measures].[pages_per_session]" caption="pages_per_session" measure="1" displayFolder="" measureGroup="data" count="0"/>
    <cacheHierarchy uniqueName="[Measures].[pages_per_visit]" caption="pages_per_vis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avg_session_duration]" caption="Count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Average of avg_session_duration]" caption="Average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Sum of avg_session_duration]" caption="Sum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Sum of Visits]" caption="Sum of Visits" measure="1" displayFolder="" measureGroup="data" count="0" hidden="1">
      <extLst>
        <ext xmlns:x15="http://schemas.microsoft.com/office/spreadsheetml/2010/11/main" uri="{B97F6D7D-B522-45F9-BDA1-12C45D357490}">
          <x15:cacheHierarchy aggregatedColumn="1"/>
        </ext>
      </extLst>
    </cacheHierarchy>
    <cacheHierarchy uniqueName="[Measures].[Sum of Bounces]" caption="Sum of Bounces" measure="1" displayFolder="" measureGroup="data" count="0" hidden="1">
      <extLst>
        <ext xmlns:x15="http://schemas.microsoft.com/office/spreadsheetml/2010/11/main" uri="{B97F6D7D-B522-45F9-BDA1-12C45D357490}">
          <x15:cacheHierarchy aggregatedColumn="6"/>
        </ext>
      </extLst>
    </cacheHierarchy>
    <cacheHierarchy uniqueName="[Measures].[Sum of Exits]" caption="Sum of Exits" measure="1" displayFolder="" measureGroup="data" count="0" hidden="1">
      <extLst>
        <ext xmlns:x15="http://schemas.microsoft.com/office/spreadsheetml/2010/11/main" uri="{B97F6D7D-B522-45F9-BDA1-12C45D357490}">
          <x15:cacheHierarchy aggregatedColumn="7"/>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Author" refreshedDate="45460.802580208336" backgroundQuery="1" createdVersion="6" refreshedVersion="6" minRefreshableVersion="3" recordCount="0" supportSubquery="1" supportAdvancedDrill="1">
  <cacheSource type="external" connectionId="2"/>
  <cacheFields count="1">
    <cacheField name="[Measures].[total_visits]" caption="total_visits" numFmtId="0" hierarchy="15" level="32767"/>
  </cacheFields>
  <cacheHierarchies count="36">
    <cacheHierarchy uniqueName="[data].[Date]" caption="Date" attribute="1" time="1" defaultMemberUniqueName="[data].[Date].[All]" allUniqueName="[data].[Date].[All]" dimensionUniqueName="[data]" displayFolder="" count="0" memberValueDatatype="7" unbalanced="0"/>
    <cacheHierarchy uniqueName="[data].[Visits]" caption="Visits" attribute="1" defaultMemberUniqueName="[data].[Visits].[All]" allUniqueName="[data].[Visits].[All]" dimensionUniqueName="[data]" displayFolder="" count="0" memberValueDatatype="20" unbalanced="0"/>
    <cacheHierarchy uniqueName="[data].[Visitors]" caption="Visitors" attribute="1" defaultMemberUniqueName="[data].[Visitors].[All]" allUniqueName="[data].[Visitors].[All]" dimensionUniqueName="[data]" displayFolder="" count="0" memberValueDatatype="130" unbalanced="0"/>
    <cacheHierarchy uniqueName="[data].[Page_Views]" caption="Page_Views" attribute="1" defaultMemberUniqueName="[data].[Page_Views].[All]" allUniqueName="[data].[Page_Views].[All]" dimensionUniqueName="[data]" displayFolder="" count="0" memberValueDatatype="20" unbalanced="0"/>
    <cacheHierarchy uniqueName="[data].[Sessions]" caption="Sessions" attribute="1" defaultMemberUniqueName="[data].[Sessions].[All]" allUniqueName="[data].[Sessions].[All]" dimensionUniqueName="[data]" displayFolder="" count="0" memberValueDatatype="20" unbalanced="0"/>
    <cacheHierarchy uniqueName="[data].[Session_Duration]" caption="Session_Duration" attribute="1" defaultMemberUniqueName="[data].[Session_Duration].[All]" allUniqueName="[data].[Session_Duration].[All]" dimensionUniqueName="[data]" displayFolder="" count="0" memberValueDatatype="5" unbalanced="0"/>
    <cacheHierarchy uniqueName="[data].[Bounces]" caption="Bounces" attribute="1" defaultMemberUniqueName="[data].[Bounces].[All]" allUniqueName="[data].[Bounces].[All]" dimensionUniqueName="[data]" displayFolder="" count="0" memberValueDatatype="20" unbalanced="0"/>
    <cacheHierarchy uniqueName="[data].[Exits]" caption="Exits" attribute="1" defaultMemberUniqueName="[data].[Exits].[All]" allUniqueName="[data].[Exits].[All]" dimensionUniqueName="[data]" displayFolder="" count="0" memberValueDatatype="20" unbalanced="0"/>
    <cacheHierarchy uniqueName="[data].[Year]" caption="Year" attribute="1" defaultMemberUniqueName="[data].[Year].[All]" allUniqueName="[data].[Year].[All]" dimensionUniqueName="[data]" displayFolder="" count="0" memberValueDatatype="5" unbalanced="0"/>
    <cacheHierarchy uniqueName="[data].[Month]" caption="Month" attribute="1" defaultMemberUniqueName="[data].[Month].[All]" allUniqueName="[data].[Month].[All]" dimensionUniqueName="[data]" displayFolder="" count="0" memberValueDatatype="130" unbalanced="0"/>
    <cacheHierarchy uniqueName="[data].[Weekday]" caption="Weekday" attribute="1" defaultMemberUniqueName="[data].[Weekday].[All]" allUniqueName="[data].[Weekday].[All]" dimensionUniqueName="[data]" displayFolder="" count="0" memberValueDatatype="130" unbalanced="0"/>
    <cacheHierarchy uniqueName="[data].[Month_ID]" caption="Month_ID" attribute="1" defaultMemberUniqueName="[data].[Month_ID].[All]" allUniqueName="[data].[Month_ID].[All]" dimensionUniqueName="[data]" displayFolder="" count="0" memberValueDatatype="5" unbalanced="0"/>
    <cacheHierarchy uniqueName="[data].[Weekday_ID]" caption="Weekday_ID" attribute="1" defaultMemberUniqueName="[data].[Weekday_ID].[All]" allUniqueName="[data].[Weekday_ID].[All]" dimensionUniqueName="[data]" displayFolder="" count="0" memberValueDatatype="5" unbalanced="0"/>
    <cacheHierarchy uniqueName="[data].[daily_session_duration]" caption="daily_session_duration" attribute="1" defaultMemberUniqueName="[data].[daily_session_duration].[All]" allUniqueName="[data].[daily_session_duration].[All]" dimensionUniqueName="[data]" displayFolder="" count="0" memberValueDatatype="5" unbalanced="0"/>
    <cacheHierarchy uniqueName="[data].[avg_session_duration]" caption="avg_session_duration" attribute="1" defaultMemberUniqueName="[data].[avg_session_duration].[All]" allUniqueName="[data].[avg_session_duration].[All]" dimensionUniqueName="[data]" displayFolder="" count="0" memberValueDatatype="5" unbalanced="0"/>
    <cacheHierarchy uniqueName="[Measures].[total_visits]" caption="total_visits" measure="1" displayFolder="" measureGroup="data" count="0" oneField="1">
      <fieldsUsage count="1">
        <fieldUsage x="0"/>
      </fieldsUsage>
    </cacheHierarchy>
    <cacheHierarchy uniqueName="[Measures].[total_page_views]" caption="total_page_views" measure="1" displayFolder="" measureGroup="data" count="0"/>
    <cacheHierarchy uniqueName="[Measures].[total_sessions]" caption="total_sessions" measure="1" displayFolder="" measureGroup="data" count="0"/>
    <cacheHierarchy uniqueName="[Measures].[total_visitors]" caption="total_visitors" measure="1" displayFolder="" measureGroup="data" count="0"/>
    <cacheHierarchy uniqueName="[Measures].[total_bounces]" caption="total_bounces" measure="1" displayFolder="" measureGroup="data" count="0"/>
    <cacheHierarchy uniqueName="[Measures].[totsl_exits]" caption="totsl_exits" measure="1" displayFolder="" measureGroup="data" count="0"/>
    <cacheHierarchy uniqueName="[Measures].[unique_visitors]" caption="unique_visitors" measure="1" displayFolder="" measureGroup="data" count="0"/>
    <cacheHierarchy uniqueName="[Measures].[repeated_visitors]" caption="repeated_visitors" measure="1" displayFolder="" measureGroup="data" count="0"/>
    <cacheHierarchy uniqueName="[Measures].[repeat_visitor_rate]" caption="repeat_visitor_rate" measure="1" displayFolder="" measureGroup="data" count="0"/>
    <cacheHierarchy uniqueName="[Measures].[bounce_rate]" caption="bounce_rate" measure="1" displayFolder="" measureGroup="data" count="0"/>
    <cacheHierarchy uniqueName="[Measures].[exit_rate]" caption="exit_rate" measure="1" displayFolder="" measureGroup="data" count="0"/>
    <cacheHierarchy uniqueName="[Measures].[pages_per_session]" caption="pages_per_session" measure="1" displayFolder="" measureGroup="data" count="0"/>
    <cacheHierarchy uniqueName="[Measures].[pages_per_visit]" caption="pages_per_vis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avg_session_duration]" caption="Count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Average of avg_session_duration]" caption="Average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Sum of avg_session_duration]" caption="Sum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Sum of Visits]" caption="Sum of Visits" measure="1" displayFolder="" measureGroup="data" count="0" hidden="1">
      <extLst>
        <ext xmlns:x15="http://schemas.microsoft.com/office/spreadsheetml/2010/11/main" uri="{B97F6D7D-B522-45F9-BDA1-12C45D357490}">
          <x15:cacheHierarchy aggregatedColumn="1"/>
        </ext>
      </extLst>
    </cacheHierarchy>
    <cacheHierarchy uniqueName="[Measures].[Sum of Bounces]" caption="Sum of Bounces" measure="1" displayFolder="" measureGroup="data" count="0" hidden="1">
      <extLst>
        <ext xmlns:x15="http://schemas.microsoft.com/office/spreadsheetml/2010/11/main" uri="{B97F6D7D-B522-45F9-BDA1-12C45D357490}">
          <x15:cacheHierarchy aggregatedColumn="6"/>
        </ext>
      </extLst>
    </cacheHierarchy>
    <cacheHierarchy uniqueName="[Measures].[Sum of Exits]" caption="Sum of Exits" measure="1" displayFolder="" measureGroup="data" count="0" hidden="1">
      <extLst>
        <ext xmlns:x15="http://schemas.microsoft.com/office/spreadsheetml/2010/11/main" uri="{B97F6D7D-B522-45F9-BDA1-12C45D357490}">
          <x15:cacheHierarchy aggregatedColumn="7"/>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Author" refreshedDate="45460.802577314818" backgroundQuery="1" createdVersion="6" refreshedVersion="6" minRefreshableVersion="3" recordCount="0" supportSubquery="1" supportAdvancedDrill="1">
  <cacheSource type="external" connectionId="2"/>
  <cacheFields count="1">
    <cacheField name="[Measures].[bounce_rate]" caption="bounce_rate" numFmtId="0" hierarchy="24" level="32767"/>
  </cacheFields>
  <cacheHierarchies count="36">
    <cacheHierarchy uniqueName="[data].[Date]" caption="Date" attribute="1" time="1" defaultMemberUniqueName="[data].[Date].[All]" allUniqueName="[data].[Date].[All]" dimensionUniqueName="[data]" displayFolder="" count="0" memberValueDatatype="7" unbalanced="0"/>
    <cacheHierarchy uniqueName="[data].[Visits]" caption="Visits" attribute="1" defaultMemberUniqueName="[data].[Visits].[All]" allUniqueName="[data].[Visits].[All]" dimensionUniqueName="[data]" displayFolder="" count="0" memberValueDatatype="20" unbalanced="0"/>
    <cacheHierarchy uniqueName="[data].[Visitors]" caption="Visitors" attribute="1" defaultMemberUniqueName="[data].[Visitors].[All]" allUniqueName="[data].[Visitors].[All]" dimensionUniqueName="[data]" displayFolder="" count="0" memberValueDatatype="130" unbalanced="0"/>
    <cacheHierarchy uniqueName="[data].[Page_Views]" caption="Page_Views" attribute="1" defaultMemberUniqueName="[data].[Page_Views].[All]" allUniqueName="[data].[Page_Views].[All]" dimensionUniqueName="[data]" displayFolder="" count="0" memberValueDatatype="20" unbalanced="0"/>
    <cacheHierarchy uniqueName="[data].[Sessions]" caption="Sessions" attribute="1" defaultMemberUniqueName="[data].[Sessions].[All]" allUniqueName="[data].[Sessions].[All]" dimensionUniqueName="[data]" displayFolder="" count="0" memberValueDatatype="20" unbalanced="0"/>
    <cacheHierarchy uniqueName="[data].[Session_Duration]" caption="Session_Duration" attribute="1" defaultMemberUniqueName="[data].[Session_Duration].[All]" allUniqueName="[data].[Session_Duration].[All]" dimensionUniqueName="[data]" displayFolder="" count="0" memberValueDatatype="5" unbalanced="0"/>
    <cacheHierarchy uniqueName="[data].[Bounces]" caption="Bounces" attribute="1" defaultMemberUniqueName="[data].[Bounces].[All]" allUniqueName="[data].[Bounces].[All]" dimensionUniqueName="[data]" displayFolder="" count="0" memberValueDatatype="20" unbalanced="0"/>
    <cacheHierarchy uniqueName="[data].[Exits]" caption="Exits" attribute="1" defaultMemberUniqueName="[data].[Exits].[All]" allUniqueName="[data].[Exits].[All]" dimensionUniqueName="[data]" displayFolder="" count="0" memberValueDatatype="20" unbalanced="0"/>
    <cacheHierarchy uniqueName="[data].[Year]" caption="Year" attribute="1" defaultMemberUniqueName="[data].[Year].[All]" allUniqueName="[data].[Year].[All]" dimensionUniqueName="[data]" displayFolder="" count="0" memberValueDatatype="5" unbalanced="0"/>
    <cacheHierarchy uniqueName="[data].[Month]" caption="Month" attribute="1" defaultMemberUniqueName="[data].[Month].[All]" allUniqueName="[data].[Month].[All]" dimensionUniqueName="[data]" displayFolder="" count="0" memberValueDatatype="130" unbalanced="0"/>
    <cacheHierarchy uniqueName="[data].[Weekday]" caption="Weekday" attribute="1" defaultMemberUniqueName="[data].[Weekday].[All]" allUniqueName="[data].[Weekday].[All]" dimensionUniqueName="[data]" displayFolder="" count="0" memberValueDatatype="130" unbalanced="0"/>
    <cacheHierarchy uniqueName="[data].[Month_ID]" caption="Month_ID" attribute="1" defaultMemberUniqueName="[data].[Month_ID].[All]" allUniqueName="[data].[Month_ID].[All]" dimensionUniqueName="[data]" displayFolder="" count="0" memberValueDatatype="5" unbalanced="0"/>
    <cacheHierarchy uniqueName="[data].[Weekday_ID]" caption="Weekday_ID" attribute="1" defaultMemberUniqueName="[data].[Weekday_ID].[All]" allUniqueName="[data].[Weekday_ID].[All]" dimensionUniqueName="[data]" displayFolder="" count="0" memberValueDatatype="5" unbalanced="0"/>
    <cacheHierarchy uniqueName="[data].[daily_session_duration]" caption="daily_session_duration" attribute="1" defaultMemberUniqueName="[data].[daily_session_duration].[All]" allUniqueName="[data].[daily_session_duration].[All]" dimensionUniqueName="[data]" displayFolder="" count="0" memberValueDatatype="5" unbalanced="0"/>
    <cacheHierarchy uniqueName="[data].[avg_session_duration]" caption="avg_session_duration" attribute="1" defaultMemberUniqueName="[data].[avg_session_duration].[All]" allUniqueName="[data].[avg_session_duration].[All]" dimensionUniqueName="[data]" displayFolder="" count="0" memberValueDatatype="5" unbalanced="0"/>
    <cacheHierarchy uniqueName="[Measures].[total_visits]" caption="total_visits" measure="1" displayFolder="" measureGroup="data" count="0"/>
    <cacheHierarchy uniqueName="[Measures].[total_page_views]" caption="total_page_views" measure="1" displayFolder="" measureGroup="data" count="0"/>
    <cacheHierarchy uniqueName="[Measures].[total_sessions]" caption="total_sessions" measure="1" displayFolder="" measureGroup="data" count="0"/>
    <cacheHierarchy uniqueName="[Measures].[total_visitors]" caption="total_visitors" measure="1" displayFolder="" measureGroup="data" count="0"/>
    <cacheHierarchy uniqueName="[Measures].[total_bounces]" caption="total_bounces" measure="1" displayFolder="" measureGroup="data" count="0"/>
    <cacheHierarchy uniqueName="[Measures].[totsl_exits]" caption="totsl_exits" measure="1" displayFolder="" measureGroup="data" count="0"/>
    <cacheHierarchy uniqueName="[Measures].[unique_visitors]" caption="unique_visitors" measure="1" displayFolder="" measureGroup="data" count="0"/>
    <cacheHierarchy uniqueName="[Measures].[repeated_visitors]" caption="repeated_visitors" measure="1" displayFolder="" measureGroup="data" count="0"/>
    <cacheHierarchy uniqueName="[Measures].[repeat_visitor_rate]" caption="repeat_visitor_rate" measure="1" displayFolder="" measureGroup="data" count="0"/>
    <cacheHierarchy uniqueName="[Measures].[bounce_rate]" caption="bounce_rate" measure="1" displayFolder="" measureGroup="data" count="0" oneField="1">
      <fieldsUsage count="1">
        <fieldUsage x="0"/>
      </fieldsUsage>
    </cacheHierarchy>
    <cacheHierarchy uniqueName="[Measures].[exit_rate]" caption="exit_rate" measure="1" displayFolder="" measureGroup="data" count="0"/>
    <cacheHierarchy uniqueName="[Measures].[pages_per_session]" caption="pages_per_session" measure="1" displayFolder="" measureGroup="data" count="0"/>
    <cacheHierarchy uniqueName="[Measures].[pages_per_visit]" caption="pages_per_vis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avg_session_duration]" caption="Count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Average of avg_session_duration]" caption="Average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Sum of avg_session_duration]" caption="Sum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Sum of Visits]" caption="Sum of Visits" measure="1" displayFolder="" measureGroup="data" count="0" hidden="1">
      <extLst>
        <ext xmlns:x15="http://schemas.microsoft.com/office/spreadsheetml/2010/11/main" uri="{B97F6D7D-B522-45F9-BDA1-12C45D357490}">
          <x15:cacheHierarchy aggregatedColumn="1"/>
        </ext>
      </extLst>
    </cacheHierarchy>
    <cacheHierarchy uniqueName="[Measures].[Sum of Bounces]" caption="Sum of Bounces" measure="1" displayFolder="" measureGroup="data" count="0" hidden="1">
      <extLst>
        <ext xmlns:x15="http://schemas.microsoft.com/office/spreadsheetml/2010/11/main" uri="{B97F6D7D-B522-45F9-BDA1-12C45D357490}">
          <x15:cacheHierarchy aggregatedColumn="6"/>
        </ext>
      </extLst>
    </cacheHierarchy>
    <cacheHierarchy uniqueName="[Measures].[Sum of Exits]" caption="Sum of Exits" measure="1" displayFolder="" measureGroup="data" count="0" hidden="1">
      <extLst>
        <ext xmlns:x15="http://schemas.microsoft.com/office/spreadsheetml/2010/11/main" uri="{B97F6D7D-B522-45F9-BDA1-12C45D357490}">
          <x15:cacheHierarchy aggregatedColumn="7"/>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Author" refreshedDate="45460.802578240742" backgroundQuery="1" createdVersion="6" refreshedVersion="6" minRefreshableVersion="3" recordCount="0" supportSubquery="1" supportAdvancedDrill="1">
  <cacheSource type="external" connectionId="2"/>
  <cacheFields count="1">
    <cacheField name="[Measures].[total_bounces]" caption="total_bounces" numFmtId="0" hierarchy="19" level="32767"/>
  </cacheFields>
  <cacheHierarchies count="36">
    <cacheHierarchy uniqueName="[data].[Date]" caption="Date" attribute="1" time="1" defaultMemberUniqueName="[data].[Date].[All]" allUniqueName="[data].[Date].[All]" dimensionUniqueName="[data]" displayFolder="" count="0" memberValueDatatype="7" unbalanced="0"/>
    <cacheHierarchy uniqueName="[data].[Visits]" caption="Visits" attribute="1" defaultMemberUniqueName="[data].[Visits].[All]" allUniqueName="[data].[Visits].[All]" dimensionUniqueName="[data]" displayFolder="" count="0" memberValueDatatype="20" unbalanced="0"/>
    <cacheHierarchy uniqueName="[data].[Visitors]" caption="Visitors" attribute="1" defaultMemberUniqueName="[data].[Visitors].[All]" allUniqueName="[data].[Visitors].[All]" dimensionUniqueName="[data]" displayFolder="" count="0" memberValueDatatype="130" unbalanced="0"/>
    <cacheHierarchy uniqueName="[data].[Page_Views]" caption="Page_Views" attribute="1" defaultMemberUniqueName="[data].[Page_Views].[All]" allUniqueName="[data].[Page_Views].[All]" dimensionUniqueName="[data]" displayFolder="" count="0" memberValueDatatype="20" unbalanced="0"/>
    <cacheHierarchy uniqueName="[data].[Sessions]" caption="Sessions" attribute="1" defaultMemberUniqueName="[data].[Sessions].[All]" allUniqueName="[data].[Sessions].[All]" dimensionUniqueName="[data]" displayFolder="" count="0" memberValueDatatype="20" unbalanced="0"/>
    <cacheHierarchy uniqueName="[data].[Session_Duration]" caption="Session_Duration" attribute="1" defaultMemberUniqueName="[data].[Session_Duration].[All]" allUniqueName="[data].[Session_Duration].[All]" dimensionUniqueName="[data]" displayFolder="" count="0" memberValueDatatype="5" unbalanced="0"/>
    <cacheHierarchy uniqueName="[data].[Bounces]" caption="Bounces" attribute="1" defaultMemberUniqueName="[data].[Bounces].[All]" allUniqueName="[data].[Bounces].[All]" dimensionUniqueName="[data]" displayFolder="" count="0" memberValueDatatype="20" unbalanced="0"/>
    <cacheHierarchy uniqueName="[data].[Exits]" caption="Exits" attribute="1" defaultMemberUniqueName="[data].[Exits].[All]" allUniqueName="[data].[Exits].[All]" dimensionUniqueName="[data]" displayFolder="" count="0" memberValueDatatype="20" unbalanced="0"/>
    <cacheHierarchy uniqueName="[data].[Year]" caption="Year" attribute="1" defaultMemberUniqueName="[data].[Year].[All]" allUniqueName="[data].[Year].[All]" dimensionUniqueName="[data]" displayFolder="" count="0" memberValueDatatype="5" unbalanced="0"/>
    <cacheHierarchy uniqueName="[data].[Month]" caption="Month" attribute="1" defaultMemberUniqueName="[data].[Month].[All]" allUniqueName="[data].[Month].[All]" dimensionUniqueName="[data]" displayFolder="" count="0" memberValueDatatype="130" unbalanced="0"/>
    <cacheHierarchy uniqueName="[data].[Weekday]" caption="Weekday" attribute="1" defaultMemberUniqueName="[data].[Weekday].[All]" allUniqueName="[data].[Weekday].[All]" dimensionUniqueName="[data]" displayFolder="" count="0" memberValueDatatype="130" unbalanced="0"/>
    <cacheHierarchy uniqueName="[data].[Month_ID]" caption="Month_ID" attribute="1" defaultMemberUniqueName="[data].[Month_ID].[All]" allUniqueName="[data].[Month_ID].[All]" dimensionUniqueName="[data]" displayFolder="" count="0" memberValueDatatype="5" unbalanced="0"/>
    <cacheHierarchy uniqueName="[data].[Weekday_ID]" caption="Weekday_ID" attribute="1" defaultMemberUniqueName="[data].[Weekday_ID].[All]" allUniqueName="[data].[Weekday_ID].[All]" dimensionUniqueName="[data]" displayFolder="" count="0" memberValueDatatype="5" unbalanced="0"/>
    <cacheHierarchy uniqueName="[data].[daily_session_duration]" caption="daily_session_duration" attribute="1" defaultMemberUniqueName="[data].[daily_session_duration].[All]" allUniqueName="[data].[daily_session_duration].[All]" dimensionUniqueName="[data]" displayFolder="" count="0" memberValueDatatype="5" unbalanced="0"/>
    <cacheHierarchy uniqueName="[data].[avg_session_duration]" caption="avg_session_duration" attribute="1" defaultMemberUniqueName="[data].[avg_session_duration].[All]" allUniqueName="[data].[avg_session_duration].[All]" dimensionUniqueName="[data]" displayFolder="" count="0" memberValueDatatype="5" unbalanced="0"/>
    <cacheHierarchy uniqueName="[Measures].[total_visits]" caption="total_visits" measure="1" displayFolder="" measureGroup="data" count="0"/>
    <cacheHierarchy uniqueName="[Measures].[total_page_views]" caption="total_page_views" measure="1" displayFolder="" measureGroup="data" count="0"/>
    <cacheHierarchy uniqueName="[Measures].[total_sessions]" caption="total_sessions" measure="1" displayFolder="" measureGroup="data" count="0"/>
    <cacheHierarchy uniqueName="[Measures].[total_visitors]" caption="total_visitors" measure="1" displayFolder="" measureGroup="data" count="0"/>
    <cacheHierarchy uniqueName="[Measures].[total_bounces]" caption="total_bounces" measure="1" displayFolder="" measureGroup="data" count="0" oneField="1">
      <fieldsUsage count="1">
        <fieldUsage x="0"/>
      </fieldsUsage>
    </cacheHierarchy>
    <cacheHierarchy uniqueName="[Measures].[totsl_exits]" caption="totsl_exits" measure="1" displayFolder="" measureGroup="data" count="0"/>
    <cacheHierarchy uniqueName="[Measures].[unique_visitors]" caption="unique_visitors" measure="1" displayFolder="" measureGroup="data" count="0"/>
    <cacheHierarchy uniqueName="[Measures].[repeated_visitors]" caption="repeated_visitors" measure="1" displayFolder="" measureGroup="data" count="0"/>
    <cacheHierarchy uniqueName="[Measures].[repeat_visitor_rate]" caption="repeat_visitor_rate" measure="1" displayFolder="" measureGroup="data" count="0"/>
    <cacheHierarchy uniqueName="[Measures].[bounce_rate]" caption="bounce_rate" measure="1" displayFolder="" measureGroup="data" count="0"/>
    <cacheHierarchy uniqueName="[Measures].[exit_rate]" caption="exit_rate" measure="1" displayFolder="" measureGroup="data" count="0"/>
    <cacheHierarchy uniqueName="[Measures].[pages_per_session]" caption="pages_per_session" measure="1" displayFolder="" measureGroup="data" count="0"/>
    <cacheHierarchy uniqueName="[Measures].[pages_per_visit]" caption="pages_per_vis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avg_session_duration]" caption="Count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Average of avg_session_duration]" caption="Average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Sum of avg_session_duration]" caption="Sum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Sum of Visits]" caption="Sum of Visits" measure="1" displayFolder="" measureGroup="data" count="0" hidden="1">
      <extLst>
        <ext xmlns:x15="http://schemas.microsoft.com/office/spreadsheetml/2010/11/main" uri="{B97F6D7D-B522-45F9-BDA1-12C45D357490}">
          <x15:cacheHierarchy aggregatedColumn="1"/>
        </ext>
      </extLst>
    </cacheHierarchy>
    <cacheHierarchy uniqueName="[Measures].[Sum of Bounces]" caption="Sum of Bounces" measure="1" displayFolder="" measureGroup="data" count="0" hidden="1">
      <extLst>
        <ext xmlns:x15="http://schemas.microsoft.com/office/spreadsheetml/2010/11/main" uri="{B97F6D7D-B522-45F9-BDA1-12C45D357490}">
          <x15:cacheHierarchy aggregatedColumn="6"/>
        </ext>
      </extLst>
    </cacheHierarchy>
    <cacheHierarchy uniqueName="[Measures].[Sum of Exits]" caption="Sum of Exits" measure="1" displayFolder="" measureGroup="data" count="0" hidden="1">
      <extLst>
        <ext xmlns:x15="http://schemas.microsoft.com/office/spreadsheetml/2010/11/main" uri="{B97F6D7D-B522-45F9-BDA1-12C45D357490}">
          <x15:cacheHierarchy aggregatedColumn="7"/>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Author" refreshedDate="45460.802576967595" backgroundQuery="1" createdVersion="6" refreshedVersion="6" minRefreshableVersion="3" recordCount="0" supportSubquery="1" supportAdvancedDrill="1">
  <cacheSource type="external" connectionId="2"/>
  <cacheFields count="1">
    <cacheField name="[Measures].[repeat_visitor_rate]" caption="repeat_visitor_rate" numFmtId="0" hierarchy="23" level="32767"/>
  </cacheFields>
  <cacheHierarchies count="36">
    <cacheHierarchy uniqueName="[data].[Date]" caption="Date" attribute="1" time="1" defaultMemberUniqueName="[data].[Date].[All]" allUniqueName="[data].[Date].[All]" dimensionUniqueName="[data]" displayFolder="" count="0" memberValueDatatype="7" unbalanced="0"/>
    <cacheHierarchy uniqueName="[data].[Visits]" caption="Visits" attribute="1" defaultMemberUniqueName="[data].[Visits].[All]" allUniqueName="[data].[Visits].[All]" dimensionUniqueName="[data]" displayFolder="" count="0" memberValueDatatype="20" unbalanced="0"/>
    <cacheHierarchy uniqueName="[data].[Visitors]" caption="Visitors" attribute="1" defaultMemberUniqueName="[data].[Visitors].[All]" allUniqueName="[data].[Visitors].[All]" dimensionUniqueName="[data]" displayFolder="" count="0" memberValueDatatype="130" unbalanced="0"/>
    <cacheHierarchy uniqueName="[data].[Page_Views]" caption="Page_Views" attribute="1" defaultMemberUniqueName="[data].[Page_Views].[All]" allUniqueName="[data].[Page_Views].[All]" dimensionUniqueName="[data]" displayFolder="" count="0" memberValueDatatype="20" unbalanced="0"/>
    <cacheHierarchy uniqueName="[data].[Sessions]" caption="Sessions" attribute="1" defaultMemberUniqueName="[data].[Sessions].[All]" allUniqueName="[data].[Sessions].[All]" dimensionUniqueName="[data]" displayFolder="" count="0" memberValueDatatype="20" unbalanced="0"/>
    <cacheHierarchy uniqueName="[data].[Session_Duration]" caption="Session_Duration" attribute="1" defaultMemberUniqueName="[data].[Session_Duration].[All]" allUniqueName="[data].[Session_Duration].[All]" dimensionUniqueName="[data]" displayFolder="" count="0" memberValueDatatype="5" unbalanced="0"/>
    <cacheHierarchy uniqueName="[data].[Bounces]" caption="Bounces" attribute="1" defaultMemberUniqueName="[data].[Bounces].[All]" allUniqueName="[data].[Bounces].[All]" dimensionUniqueName="[data]" displayFolder="" count="0" memberValueDatatype="20" unbalanced="0"/>
    <cacheHierarchy uniqueName="[data].[Exits]" caption="Exits" attribute="1" defaultMemberUniqueName="[data].[Exits].[All]" allUniqueName="[data].[Exits].[All]" dimensionUniqueName="[data]" displayFolder="" count="0" memberValueDatatype="20" unbalanced="0"/>
    <cacheHierarchy uniqueName="[data].[Year]" caption="Year" attribute="1" defaultMemberUniqueName="[data].[Year].[All]" allUniqueName="[data].[Year].[All]" dimensionUniqueName="[data]" displayFolder="" count="0" memberValueDatatype="5" unbalanced="0"/>
    <cacheHierarchy uniqueName="[data].[Month]" caption="Month" attribute="1" defaultMemberUniqueName="[data].[Month].[All]" allUniqueName="[data].[Month].[All]" dimensionUniqueName="[data]" displayFolder="" count="0" memberValueDatatype="130" unbalanced="0"/>
    <cacheHierarchy uniqueName="[data].[Weekday]" caption="Weekday" attribute="1" defaultMemberUniqueName="[data].[Weekday].[All]" allUniqueName="[data].[Weekday].[All]" dimensionUniqueName="[data]" displayFolder="" count="0" memberValueDatatype="130" unbalanced="0"/>
    <cacheHierarchy uniqueName="[data].[Month_ID]" caption="Month_ID" attribute="1" defaultMemberUniqueName="[data].[Month_ID].[All]" allUniqueName="[data].[Month_ID].[All]" dimensionUniqueName="[data]" displayFolder="" count="0" memberValueDatatype="5" unbalanced="0"/>
    <cacheHierarchy uniqueName="[data].[Weekday_ID]" caption="Weekday_ID" attribute="1" defaultMemberUniqueName="[data].[Weekday_ID].[All]" allUniqueName="[data].[Weekday_ID].[All]" dimensionUniqueName="[data]" displayFolder="" count="0" memberValueDatatype="5" unbalanced="0"/>
    <cacheHierarchy uniqueName="[data].[daily_session_duration]" caption="daily_session_duration" attribute="1" defaultMemberUniqueName="[data].[daily_session_duration].[All]" allUniqueName="[data].[daily_session_duration].[All]" dimensionUniqueName="[data]" displayFolder="" count="0" memberValueDatatype="5" unbalanced="0"/>
    <cacheHierarchy uniqueName="[data].[avg_session_duration]" caption="avg_session_duration" attribute="1" defaultMemberUniqueName="[data].[avg_session_duration].[All]" allUniqueName="[data].[avg_session_duration].[All]" dimensionUniqueName="[data]" displayFolder="" count="0" memberValueDatatype="5" unbalanced="0"/>
    <cacheHierarchy uniqueName="[Measures].[total_visits]" caption="total_visits" measure="1" displayFolder="" measureGroup="data" count="0"/>
    <cacheHierarchy uniqueName="[Measures].[total_page_views]" caption="total_page_views" measure="1" displayFolder="" measureGroup="data" count="0"/>
    <cacheHierarchy uniqueName="[Measures].[total_sessions]" caption="total_sessions" measure="1" displayFolder="" measureGroup="data" count="0"/>
    <cacheHierarchy uniqueName="[Measures].[total_visitors]" caption="total_visitors" measure="1" displayFolder="" measureGroup="data" count="0"/>
    <cacheHierarchy uniqueName="[Measures].[total_bounces]" caption="total_bounces" measure="1" displayFolder="" measureGroup="data" count="0"/>
    <cacheHierarchy uniqueName="[Measures].[totsl_exits]" caption="totsl_exits" measure="1" displayFolder="" measureGroup="data" count="0"/>
    <cacheHierarchy uniqueName="[Measures].[unique_visitors]" caption="unique_visitors" measure="1" displayFolder="" measureGroup="data" count="0"/>
    <cacheHierarchy uniqueName="[Measures].[repeated_visitors]" caption="repeated_visitors" measure="1" displayFolder="" measureGroup="data" count="0"/>
    <cacheHierarchy uniqueName="[Measures].[repeat_visitor_rate]" caption="repeat_visitor_rate" measure="1" displayFolder="" measureGroup="data" count="0" oneField="1">
      <fieldsUsage count="1">
        <fieldUsage x="0"/>
      </fieldsUsage>
    </cacheHierarchy>
    <cacheHierarchy uniqueName="[Measures].[bounce_rate]" caption="bounce_rate" measure="1" displayFolder="" measureGroup="data" count="0"/>
    <cacheHierarchy uniqueName="[Measures].[exit_rate]" caption="exit_rate" measure="1" displayFolder="" measureGroup="data" count="0"/>
    <cacheHierarchy uniqueName="[Measures].[pages_per_session]" caption="pages_per_session" measure="1" displayFolder="" measureGroup="data" count="0"/>
    <cacheHierarchy uniqueName="[Measures].[pages_per_visit]" caption="pages_per_vis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avg_session_duration]" caption="Count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Average of avg_session_duration]" caption="Average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Sum of avg_session_duration]" caption="Sum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Sum of Visits]" caption="Sum of Visits" measure="1" displayFolder="" measureGroup="data" count="0" hidden="1">
      <extLst>
        <ext xmlns:x15="http://schemas.microsoft.com/office/spreadsheetml/2010/11/main" uri="{B97F6D7D-B522-45F9-BDA1-12C45D357490}">
          <x15:cacheHierarchy aggregatedColumn="1"/>
        </ext>
      </extLst>
    </cacheHierarchy>
    <cacheHierarchy uniqueName="[Measures].[Sum of Bounces]" caption="Sum of Bounces" measure="1" displayFolder="" measureGroup="data" count="0" hidden="1">
      <extLst>
        <ext xmlns:x15="http://schemas.microsoft.com/office/spreadsheetml/2010/11/main" uri="{B97F6D7D-B522-45F9-BDA1-12C45D357490}">
          <x15:cacheHierarchy aggregatedColumn="6"/>
        </ext>
      </extLst>
    </cacheHierarchy>
    <cacheHierarchy uniqueName="[Measures].[Sum of Exits]" caption="Sum of Exits" measure="1" displayFolder="" measureGroup="data" count="0" hidden="1">
      <extLst>
        <ext xmlns:x15="http://schemas.microsoft.com/office/spreadsheetml/2010/11/main" uri="{B97F6D7D-B522-45F9-BDA1-12C45D357490}">
          <x15:cacheHierarchy aggregatedColumn="7"/>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Author" refreshedDate="45461.066711574073" backgroundQuery="1" createdVersion="6" refreshedVersion="6" minRefreshableVersion="3" recordCount="0" supportSubquery="1" supportAdvancedDrill="1">
  <cacheSource type="external" connectionId="2"/>
  <cacheFields count="2">
    <cacheField name="[data].[Year].[Year]" caption="Year" numFmtId="0" hierarchy="8" level="1">
      <sharedItems containsSemiMixedTypes="0" containsString="0" containsNumber="1" containsInteger="1" minValue="2019" maxValue="2023" count="5">
        <n v="2019"/>
        <n v="2020"/>
        <n v="2021"/>
        <n v="2022"/>
        <n v="2023"/>
      </sharedItems>
    </cacheField>
    <cacheField name="[Measures].[repeat_visitor_rate]" caption="repeat_visitor_rate" numFmtId="0" hierarchy="23" level="32767"/>
  </cacheFields>
  <cacheHierarchies count="36">
    <cacheHierarchy uniqueName="[data].[Date]" caption="Date" attribute="1" time="1" defaultMemberUniqueName="[data].[Date].[All]" allUniqueName="[data].[Date].[All]" dimensionUniqueName="[data]" displayFolder="" count="0" memberValueDatatype="7" unbalanced="0"/>
    <cacheHierarchy uniqueName="[data].[Visits]" caption="Visits" attribute="1" defaultMemberUniqueName="[data].[Visits].[All]" allUniqueName="[data].[Visits].[All]" dimensionUniqueName="[data]" displayFolder="" count="0" memberValueDatatype="20" unbalanced="0"/>
    <cacheHierarchy uniqueName="[data].[Visitors]" caption="Visitors" attribute="1" defaultMemberUniqueName="[data].[Visitors].[All]" allUniqueName="[data].[Visitors].[All]" dimensionUniqueName="[data]" displayFolder="" count="0" memberValueDatatype="130" unbalanced="0"/>
    <cacheHierarchy uniqueName="[data].[Page_Views]" caption="Page_Views" attribute="1" defaultMemberUniqueName="[data].[Page_Views].[All]" allUniqueName="[data].[Page_Views].[All]" dimensionUniqueName="[data]" displayFolder="" count="0" memberValueDatatype="20" unbalanced="0"/>
    <cacheHierarchy uniqueName="[data].[Sessions]" caption="Sessions" attribute="1" defaultMemberUniqueName="[data].[Sessions].[All]" allUniqueName="[data].[Sessions].[All]" dimensionUniqueName="[data]" displayFolder="" count="0" memberValueDatatype="20" unbalanced="0"/>
    <cacheHierarchy uniqueName="[data].[Session_Duration]" caption="Session_Duration" attribute="1" defaultMemberUniqueName="[data].[Session_Duration].[All]" allUniqueName="[data].[Session_Duration].[All]" dimensionUniqueName="[data]" displayFolder="" count="0" memberValueDatatype="5" unbalanced="0"/>
    <cacheHierarchy uniqueName="[data].[Bounces]" caption="Bounces" attribute="1" defaultMemberUniqueName="[data].[Bounces].[All]" allUniqueName="[data].[Bounces].[All]" dimensionUniqueName="[data]" displayFolder="" count="0" memberValueDatatype="20" unbalanced="0"/>
    <cacheHierarchy uniqueName="[data].[Exits]" caption="Exits" attribute="1" defaultMemberUniqueName="[data].[Exits].[All]" allUniqueName="[data].[Exits].[All]" dimensionUniqueName="[data]" displayFolder="" count="0" memberValueDatatype="20" unbalanced="0"/>
    <cacheHierarchy uniqueName="[data].[Year]" caption="Year" attribute="1" defaultMemberUniqueName="[data].[Year].[All]" allUniqueName="[data].[Year].[All]" dimensionUniqueName="[data]" displayFolder="" count="2" memberValueDatatype="5" unbalanced="0">
      <fieldsUsage count="2">
        <fieldUsage x="-1"/>
        <fieldUsage x="0"/>
      </fieldsUsage>
    </cacheHierarchy>
    <cacheHierarchy uniqueName="[data].[Month]" caption="Month" attribute="1" defaultMemberUniqueName="[data].[Month].[All]" allUniqueName="[data].[Month].[All]" dimensionUniqueName="[data]" displayFolder="" count="0" memberValueDatatype="130" unbalanced="0"/>
    <cacheHierarchy uniqueName="[data].[Weekday]" caption="Weekday" attribute="1" defaultMemberUniqueName="[data].[Weekday].[All]" allUniqueName="[data].[Weekday].[All]" dimensionUniqueName="[data]" displayFolder="" count="0" memberValueDatatype="130" unbalanced="0"/>
    <cacheHierarchy uniqueName="[data].[Month_ID]" caption="Month_ID" attribute="1" defaultMemberUniqueName="[data].[Month_ID].[All]" allUniqueName="[data].[Month_ID].[All]" dimensionUniqueName="[data]" displayFolder="" count="0" memberValueDatatype="5" unbalanced="0"/>
    <cacheHierarchy uniqueName="[data].[Weekday_ID]" caption="Weekday_ID" attribute="1" defaultMemberUniqueName="[data].[Weekday_ID].[All]" allUniqueName="[data].[Weekday_ID].[All]" dimensionUniqueName="[data]" displayFolder="" count="0" memberValueDatatype="5" unbalanced="0"/>
    <cacheHierarchy uniqueName="[data].[daily_session_duration]" caption="daily_session_duration" attribute="1" defaultMemberUniqueName="[data].[daily_session_duration].[All]" allUniqueName="[data].[daily_session_duration].[All]" dimensionUniqueName="[data]" displayFolder="" count="0" memberValueDatatype="5" unbalanced="0"/>
    <cacheHierarchy uniqueName="[data].[avg_session_duration]" caption="avg_session_duration" attribute="1" defaultMemberUniqueName="[data].[avg_session_duration].[All]" allUniqueName="[data].[avg_session_duration].[All]" dimensionUniqueName="[data]" displayFolder="" count="0" memberValueDatatype="5" unbalanced="0"/>
    <cacheHierarchy uniqueName="[Measures].[total_visits]" caption="total_visits" measure="1" displayFolder="" measureGroup="data" count="0"/>
    <cacheHierarchy uniqueName="[Measures].[total_page_views]" caption="total_page_views" measure="1" displayFolder="" measureGroup="data" count="0"/>
    <cacheHierarchy uniqueName="[Measures].[total_sessions]" caption="total_sessions" measure="1" displayFolder="" measureGroup="data" count="0"/>
    <cacheHierarchy uniqueName="[Measures].[total_visitors]" caption="total_visitors" measure="1" displayFolder="" measureGroup="data" count="0"/>
    <cacheHierarchy uniqueName="[Measures].[total_bounces]" caption="total_bounces" measure="1" displayFolder="" measureGroup="data" count="0"/>
    <cacheHierarchy uniqueName="[Measures].[totsl_exits]" caption="totsl_exits" measure="1" displayFolder="" measureGroup="data" count="0"/>
    <cacheHierarchy uniqueName="[Measures].[unique_visitors]" caption="unique_visitors" measure="1" displayFolder="" measureGroup="data" count="0"/>
    <cacheHierarchy uniqueName="[Measures].[repeated_visitors]" caption="repeated_visitors" measure="1" displayFolder="" measureGroup="data" count="0"/>
    <cacheHierarchy uniqueName="[Measures].[repeat_visitor_rate]" caption="repeat_visitor_rate" measure="1" displayFolder="" measureGroup="data" count="0" oneField="1">
      <fieldsUsage count="1">
        <fieldUsage x="1"/>
      </fieldsUsage>
    </cacheHierarchy>
    <cacheHierarchy uniqueName="[Measures].[bounce_rate]" caption="bounce_rate" measure="1" displayFolder="" measureGroup="data" count="0"/>
    <cacheHierarchy uniqueName="[Measures].[exit_rate]" caption="exit_rate" measure="1" displayFolder="" measureGroup="data" count="0"/>
    <cacheHierarchy uniqueName="[Measures].[pages_per_session]" caption="pages_per_session" measure="1" displayFolder="" measureGroup="data" count="0"/>
    <cacheHierarchy uniqueName="[Measures].[pages_per_visit]" caption="pages_per_vis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avg_session_duration]" caption="Count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Average of avg_session_duration]" caption="Average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Sum of avg_session_duration]" caption="Sum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Sum of Visits]" caption="Sum of Visits" measure="1" displayFolder="" measureGroup="data" count="0" hidden="1">
      <extLst>
        <ext xmlns:x15="http://schemas.microsoft.com/office/spreadsheetml/2010/11/main" uri="{B97F6D7D-B522-45F9-BDA1-12C45D357490}">
          <x15:cacheHierarchy aggregatedColumn="1"/>
        </ext>
      </extLst>
    </cacheHierarchy>
    <cacheHierarchy uniqueName="[Measures].[Sum of Bounces]" caption="Sum of Bounces" measure="1" displayFolder="" measureGroup="data" count="0" hidden="1">
      <extLst>
        <ext xmlns:x15="http://schemas.microsoft.com/office/spreadsheetml/2010/11/main" uri="{B97F6D7D-B522-45F9-BDA1-12C45D357490}">
          <x15:cacheHierarchy aggregatedColumn="6"/>
        </ext>
      </extLst>
    </cacheHierarchy>
    <cacheHierarchy uniqueName="[Measures].[Sum of Exits]" caption="Sum of Exits" measure="1" displayFolder="" measureGroup="data" count="0" hidden="1">
      <extLst>
        <ext xmlns:x15="http://schemas.microsoft.com/office/spreadsheetml/2010/11/main" uri="{B97F6D7D-B522-45F9-BDA1-12C45D357490}">
          <x15:cacheHierarchy aggregatedColumn="7"/>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5460.802579629628" backgroundQuery="1" createdVersion="6" refreshedVersion="6" minRefreshableVersion="3" recordCount="0" supportSubquery="1" supportAdvancedDrill="1">
  <cacheSource type="external" connectionId="2"/>
  <cacheFields count="1">
    <cacheField name="[Measures].[total_sessions]" caption="total_sessions" numFmtId="0" hierarchy="17" level="32767"/>
  </cacheFields>
  <cacheHierarchies count="36">
    <cacheHierarchy uniqueName="[data].[Date]" caption="Date" attribute="1" time="1" defaultMemberUniqueName="[data].[Date].[All]" allUniqueName="[data].[Date].[All]" dimensionUniqueName="[data]" displayFolder="" count="0" memberValueDatatype="7" unbalanced="0"/>
    <cacheHierarchy uniqueName="[data].[Visits]" caption="Visits" attribute="1" defaultMemberUniqueName="[data].[Visits].[All]" allUniqueName="[data].[Visits].[All]" dimensionUniqueName="[data]" displayFolder="" count="0" memberValueDatatype="20" unbalanced="0"/>
    <cacheHierarchy uniqueName="[data].[Visitors]" caption="Visitors" attribute="1" defaultMemberUniqueName="[data].[Visitors].[All]" allUniqueName="[data].[Visitors].[All]" dimensionUniqueName="[data]" displayFolder="" count="0" memberValueDatatype="130" unbalanced="0"/>
    <cacheHierarchy uniqueName="[data].[Page_Views]" caption="Page_Views" attribute="1" defaultMemberUniqueName="[data].[Page_Views].[All]" allUniqueName="[data].[Page_Views].[All]" dimensionUniqueName="[data]" displayFolder="" count="0" memberValueDatatype="20" unbalanced="0"/>
    <cacheHierarchy uniqueName="[data].[Sessions]" caption="Sessions" attribute="1" defaultMemberUniqueName="[data].[Sessions].[All]" allUniqueName="[data].[Sessions].[All]" dimensionUniqueName="[data]" displayFolder="" count="0" memberValueDatatype="20" unbalanced="0"/>
    <cacheHierarchy uniqueName="[data].[Session_Duration]" caption="Session_Duration" attribute="1" defaultMemberUniqueName="[data].[Session_Duration].[All]" allUniqueName="[data].[Session_Duration].[All]" dimensionUniqueName="[data]" displayFolder="" count="0" memberValueDatatype="5" unbalanced="0"/>
    <cacheHierarchy uniqueName="[data].[Bounces]" caption="Bounces" attribute="1" defaultMemberUniqueName="[data].[Bounces].[All]" allUniqueName="[data].[Bounces].[All]" dimensionUniqueName="[data]" displayFolder="" count="0" memberValueDatatype="20" unbalanced="0"/>
    <cacheHierarchy uniqueName="[data].[Exits]" caption="Exits" attribute="1" defaultMemberUniqueName="[data].[Exits].[All]" allUniqueName="[data].[Exits].[All]" dimensionUniqueName="[data]" displayFolder="" count="0" memberValueDatatype="20" unbalanced="0"/>
    <cacheHierarchy uniqueName="[data].[Year]" caption="Year" attribute="1" defaultMemberUniqueName="[data].[Year].[All]" allUniqueName="[data].[Year].[All]" dimensionUniqueName="[data]" displayFolder="" count="0" memberValueDatatype="5" unbalanced="0"/>
    <cacheHierarchy uniqueName="[data].[Month]" caption="Month" attribute="1" defaultMemberUniqueName="[data].[Month].[All]" allUniqueName="[data].[Month].[All]" dimensionUniqueName="[data]" displayFolder="" count="0" memberValueDatatype="130" unbalanced="0"/>
    <cacheHierarchy uniqueName="[data].[Weekday]" caption="Weekday" attribute="1" defaultMemberUniqueName="[data].[Weekday].[All]" allUniqueName="[data].[Weekday].[All]" dimensionUniqueName="[data]" displayFolder="" count="0" memberValueDatatype="130" unbalanced="0"/>
    <cacheHierarchy uniqueName="[data].[Month_ID]" caption="Month_ID" attribute="1" defaultMemberUniqueName="[data].[Month_ID].[All]" allUniqueName="[data].[Month_ID].[All]" dimensionUniqueName="[data]" displayFolder="" count="0" memberValueDatatype="5" unbalanced="0"/>
    <cacheHierarchy uniqueName="[data].[Weekday_ID]" caption="Weekday_ID" attribute="1" defaultMemberUniqueName="[data].[Weekday_ID].[All]" allUniqueName="[data].[Weekday_ID].[All]" dimensionUniqueName="[data]" displayFolder="" count="0" memberValueDatatype="5" unbalanced="0"/>
    <cacheHierarchy uniqueName="[data].[daily_session_duration]" caption="daily_session_duration" attribute="1" defaultMemberUniqueName="[data].[daily_session_duration].[All]" allUniqueName="[data].[daily_session_duration].[All]" dimensionUniqueName="[data]" displayFolder="" count="0" memberValueDatatype="5" unbalanced="0"/>
    <cacheHierarchy uniqueName="[data].[avg_session_duration]" caption="avg_session_duration" attribute="1" defaultMemberUniqueName="[data].[avg_session_duration].[All]" allUniqueName="[data].[avg_session_duration].[All]" dimensionUniqueName="[data]" displayFolder="" count="0" memberValueDatatype="5" unbalanced="0"/>
    <cacheHierarchy uniqueName="[Measures].[total_visits]" caption="total_visits" measure="1" displayFolder="" measureGroup="data" count="0"/>
    <cacheHierarchy uniqueName="[Measures].[total_page_views]" caption="total_page_views" measure="1" displayFolder="" measureGroup="data" count="0"/>
    <cacheHierarchy uniqueName="[Measures].[total_sessions]" caption="total_sessions" measure="1" displayFolder="" measureGroup="data" count="0" oneField="1">
      <fieldsUsage count="1">
        <fieldUsage x="0"/>
      </fieldsUsage>
    </cacheHierarchy>
    <cacheHierarchy uniqueName="[Measures].[total_visitors]" caption="total_visitors" measure="1" displayFolder="" measureGroup="data" count="0"/>
    <cacheHierarchy uniqueName="[Measures].[total_bounces]" caption="total_bounces" measure="1" displayFolder="" measureGroup="data" count="0"/>
    <cacheHierarchy uniqueName="[Measures].[totsl_exits]" caption="totsl_exits" measure="1" displayFolder="" measureGroup="data" count="0"/>
    <cacheHierarchy uniqueName="[Measures].[unique_visitors]" caption="unique_visitors" measure="1" displayFolder="" measureGroup="data" count="0"/>
    <cacheHierarchy uniqueName="[Measures].[repeated_visitors]" caption="repeated_visitors" measure="1" displayFolder="" measureGroup="data" count="0"/>
    <cacheHierarchy uniqueName="[Measures].[repeat_visitor_rate]" caption="repeat_visitor_rate" measure="1" displayFolder="" measureGroup="data" count="0"/>
    <cacheHierarchy uniqueName="[Measures].[bounce_rate]" caption="bounce_rate" measure="1" displayFolder="" measureGroup="data" count="0"/>
    <cacheHierarchy uniqueName="[Measures].[exit_rate]" caption="exit_rate" measure="1" displayFolder="" measureGroup="data" count="0"/>
    <cacheHierarchy uniqueName="[Measures].[pages_per_session]" caption="pages_per_session" measure="1" displayFolder="" measureGroup="data" count="0"/>
    <cacheHierarchy uniqueName="[Measures].[pages_per_visit]" caption="pages_per_vis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avg_session_duration]" caption="Count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Average of avg_session_duration]" caption="Average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Sum of avg_session_duration]" caption="Sum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Sum of Visits]" caption="Sum of Visits" measure="1" displayFolder="" measureGroup="data" count="0" hidden="1">
      <extLst>
        <ext xmlns:x15="http://schemas.microsoft.com/office/spreadsheetml/2010/11/main" uri="{B97F6D7D-B522-45F9-BDA1-12C45D357490}">
          <x15:cacheHierarchy aggregatedColumn="1"/>
        </ext>
      </extLst>
    </cacheHierarchy>
    <cacheHierarchy uniqueName="[Measures].[Sum of Bounces]" caption="Sum of Bounces" measure="1" displayFolder="" measureGroup="data" count="0" hidden="1">
      <extLst>
        <ext xmlns:x15="http://schemas.microsoft.com/office/spreadsheetml/2010/11/main" uri="{B97F6D7D-B522-45F9-BDA1-12C45D357490}">
          <x15:cacheHierarchy aggregatedColumn="6"/>
        </ext>
      </extLst>
    </cacheHierarchy>
    <cacheHierarchy uniqueName="[Measures].[Sum of Exits]" caption="Sum of Exits" measure="1" displayFolder="" measureGroup="data" count="0" hidden="1">
      <extLst>
        <ext xmlns:x15="http://schemas.microsoft.com/office/spreadsheetml/2010/11/main" uri="{B97F6D7D-B522-45F9-BDA1-12C45D357490}">
          <x15:cacheHierarchy aggregatedColumn="7"/>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5460.802577083334" backgroundQuery="1" createdVersion="6" refreshedVersion="6" minRefreshableVersion="3" recordCount="0" supportSubquery="1" supportAdvancedDrill="1">
  <cacheSource type="external" connectionId="2"/>
  <cacheFields count="1">
    <cacheField name="[Measures].[exit_rate]" caption="exit_rate" numFmtId="0" hierarchy="25" level="32767"/>
  </cacheFields>
  <cacheHierarchies count="36">
    <cacheHierarchy uniqueName="[data].[Date]" caption="Date" attribute="1" time="1" defaultMemberUniqueName="[data].[Date].[All]" allUniqueName="[data].[Date].[All]" dimensionUniqueName="[data]" displayFolder="" count="0" memberValueDatatype="7" unbalanced="0"/>
    <cacheHierarchy uniqueName="[data].[Visits]" caption="Visits" attribute="1" defaultMemberUniqueName="[data].[Visits].[All]" allUniqueName="[data].[Visits].[All]" dimensionUniqueName="[data]" displayFolder="" count="0" memberValueDatatype="20" unbalanced="0"/>
    <cacheHierarchy uniqueName="[data].[Visitors]" caption="Visitors" attribute="1" defaultMemberUniqueName="[data].[Visitors].[All]" allUniqueName="[data].[Visitors].[All]" dimensionUniqueName="[data]" displayFolder="" count="0" memberValueDatatype="130" unbalanced="0"/>
    <cacheHierarchy uniqueName="[data].[Page_Views]" caption="Page_Views" attribute="1" defaultMemberUniqueName="[data].[Page_Views].[All]" allUniqueName="[data].[Page_Views].[All]" dimensionUniqueName="[data]" displayFolder="" count="0" memberValueDatatype="20" unbalanced="0"/>
    <cacheHierarchy uniqueName="[data].[Sessions]" caption="Sessions" attribute="1" defaultMemberUniqueName="[data].[Sessions].[All]" allUniqueName="[data].[Sessions].[All]" dimensionUniqueName="[data]" displayFolder="" count="0" memberValueDatatype="20" unbalanced="0"/>
    <cacheHierarchy uniqueName="[data].[Session_Duration]" caption="Session_Duration" attribute="1" defaultMemberUniqueName="[data].[Session_Duration].[All]" allUniqueName="[data].[Session_Duration].[All]" dimensionUniqueName="[data]" displayFolder="" count="0" memberValueDatatype="5" unbalanced="0"/>
    <cacheHierarchy uniqueName="[data].[Bounces]" caption="Bounces" attribute="1" defaultMemberUniqueName="[data].[Bounces].[All]" allUniqueName="[data].[Bounces].[All]" dimensionUniqueName="[data]" displayFolder="" count="0" memberValueDatatype="20" unbalanced="0"/>
    <cacheHierarchy uniqueName="[data].[Exits]" caption="Exits" attribute="1" defaultMemberUniqueName="[data].[Exits].[All]" allUniqueName="[data].[Exits].[All]" dimensionUniqueName="[data]" displayFolder="" count="0" memberValueDatatype="20" unbalanced="0"/>
    <cacheHierarchy uniqueName="[data].[Year]" caption="Year" attribute="1" defaultMemberUniqueName="[data].[Year].[All]" allUniqueName="[data].[Year].[All]" dimensionUniqueName="[data]" displayFolder="" count="0" memberValueDatatype="5" unbalanced="0"/>
    <cacheHierarchy uniqueName="[data].[Month]" caption="Month" attribute="1" defaultMemberUniqueName="[data].[Month].[All]" allUniqueName="[data].[Month].[All]" dimensionUniqueName="[data]" displayFolder="" count="0" memberValueDatatype="130" unbalanced="0"/>
    <cacheHierarchy uniqueName="[data].[Weekday]" caption="Weekday" attribute="1" defaultMemberUniqueName="[data].[Weekday].[All]" allUniqueName="[data].[Weekday].[All]" dimensionUniqueName="[data]" displayFolder="" count="0" memberValueDatatype="130" unbalanced="0"/>
    <cacheHierarchy uniqueName="[data].[Month_ID]" caption="Month_ID" attribute="1" defaultMemberUniqueName="[data].[Month_ID].[All]" allUniqueName="[data].[Month_ID].[All]" dimensionUniqueName="[data]" displayFolder="" count="0" memberValueDatatype="5" unbalanced="0"/>
    <cacheHierarchy uniqueName="[data].[Weekday_ID]" caption="Weekday_ID" attribute="1" defaultMemberUniqueName="[data].[Weekday_ID].[All]" allUniqueName="[data].[Weekday_ID].[All]" dimensionUniqueName="[data]" displayFolder="" count="0" memberValueDatatype="5" unbalanced="0"/>
    <cacheHierarchy uniqueName="[data].[daily_session_duration]" caption="daily_session_duration" attribute="1" defaultMemberUniqueName="[data].[daily_session_duration].[All]" allUniqueName="[data].[daily_session_duration].[All]" dimensionUniqueName="[data]" displayFolder="" count="0" memberValueDatatype="5" unbalanced="0"/>
    <cacheHierarchy uniqueName="[data].[avg_session_duration]" caption="avg_session_duration" attribute="1" defaultMemberUniqueName="[data].[avg_session_duration].[All]" allUniqueName="[data].[avg_session_duration].[All]" dimensionUniqueName="[data]" displayFolder="" count="0" memberValueDatatype="5" unbalanced="0"/>
    <cacheHierarchy uniqueName="[Measures].[total_visits]" caption="total_visits" measure="1" displayFolder="" measureGroup="data" count="0"/>
    <cacheHierarchy uniqueName="[Measures].[total_page_views]" caption="total_page_views" measure="1" displayFolder="" measureGroup="data" count="0"/>
    <cacheHierarchy uniqueName="[Measures].[total_sessions]" caption="total_sessions" measure="1" displayFolder="" measureGroup="data" count="0"/>
    <cacheHierarchy uniqueName="[Measures].[total_visitors]" caption="total_visitors" measure="1" displayFolder="" measureGroup="data" count="0"/>
    <cacheHierarchy uniqueName="[Measures].[total_bounces]" caption="total_bounces" measure="1" displayFolder="" measureGroup="data" count="0"/>
    <cacheHierarchy uniqueName="[Measures].[totsl_exits]" caption="totsl_exits" measure="1" displayFolder="" measureGroup="data" count="0"/>
    <cacheHierarchy uniqueName="[Measures].[unique_visitors]" caption="unique_visitors" measure="1" displayFolder="" measureGroup="data" count="0"/>
    <cacheHierarchy uniqueName="[Measures].[repeated_visitors]" caption="repeated_visitors" measure="1" displayFolder="" measureGroup="data" count="0"/>
    <cacheHierarchy uniqueName="[Measures].[repeat_visitor_rate]" caption="repeat_visitor_rate" measure="1" displayFolder="" measureGroup="data" count="0"/>
    <cacheHierarchy uniqueName="[Measures].[bounce_rate]" caption="bounce_rate" measure="1" displayFolder="" measureGroup="data" count="0"/>
    <cacheHierarchy uniqueName="[Measures].[exit_rate]" caption="exit_rate" measure="1" displayFolder="" measureGroup="data" count="0" oneField="1">
      <fieldsUsage count="1">
        <fieldUsage x="0"/>
      </fieldsUsage>
    </cacheHierarchy>
    <cacheHierarchy uniqueName="[Measures].[pages_per_session]" caption="pages_per_session" measure="1" displayFolder="" measureGroup="data" count="0"/>
    <cacheHierarchy uniqueName="[Measures].[pages_per_visit]" caption="pages_per_vis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avg_session_duration]" caption="Count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Average of avg_session_duration]" caption="Average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Sum of avg_session_duration]" caption="Sum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Sum of Visits]" caption="Sum of Visits" measure="1" displayFolder="" measureGroup="data" count="0" hidden="1">
      <extLst>
        <ext xmlns:x15="http://schemas.microsoft.com/office/spreadsheetml/2010/11/main" uri="{B97F6D7D-B522-45F9-BDA1-12C45D357490}">
          <x15:cacheHierarchy aggregatedColumn="1"/>
        </ext>
      </extLst>
    </cacheHierarchy>
    <cacheHierarchy uniqueName="[Measures].[Sum of Bounces]" caption="Sum of Bounces" measure="1" displayFolder="" measureGroup="data" count="0" hidden="1">
      <extLst>
        <ext xmlns:x15="http://schemas.microsoft.com/office/spreadsheetml/2010/11/main" uri="{B97F6D7D-B522-45F9-BDA1-12C45D357490}">
          <x15:cacheHierarchy aggregatedColumn="6"/>
        </ext>
      </extLst>
    </cacheHierarchy>
    <cacheHierarchy uniqueName="[Measures].[Sum of Exits]" caption="Sum of Exits" measure="1" displayFolder="" measureGroup="data" count="0" hidden="1">
      <extLst>
        <ext xmlns:x15="http://schemas.microsoft.com/office/spreadsheetml/2010/11/main" uri="{B97F6D7D-B522-45F9-BDA1-12C45D357490}">
          <x15:cacheHierarchy aggregatedColumn="7"/>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5460.802576620372" backgroundQuery="1" createdVersion="6" refreshedVersion="6" minRefreshableVersion="3" recordCount="0" supportSubquery="1" supportAdvancedDrill="1">
  <cacheSource type="external" connectionId="2"/>
  <cacheFields count="1">
    <cacheField name="[Measures].[pages_per_session]" caption="pages_per_session" numFmtId="0" hierarchy="26" level="32767"/>
  </cacheFields>
  <cacheHierarchies count="36">
    <cacheHierarchy uniqueName="[data].[Date]" caption="Date" attribute="1" time="1" defaultMemberUniqueName="[data].[Date].[All]" allUniqueName="[data].[Date].[All]" dimensionUniqueName="[data]" displayFolder="" count="0" memberValueDatatype="7" unbalanced="0"/>
    <cacheHierarchy uniqueName="[data].[Visits]" caption="Visits" attribute="1" defaultMemberUniqueName="[data].[Visits].[All]" allUniqueName="[data].[Visits].[All]" dimensionUniqueName="[data]" displayFolder="" count="0" memberValueDatatype="20" unbalanced="0"/>
    <cacheHierarchy uniqueName="[data].[Visitors]" caption="Visitors" attribute="1" defaultMemberUniqueName="[data].[Visitors].[All]" allUniqueName="[data].[Visitors].[All]" dimensionUniqueName="[data]" displayFolder="" count="0" memberValueDatatype="130" unbalanced="0"/>
    <cacheHierarchy uniqueName="[data].[Page_Views]" caption="Page_Views" attribute="1" defaultMemberUniqueName="[data].[Page_Views].[All]" allUniqueName="[data].[Page_Views].[All]" dimensionUniqueName="[data]" displayFolder="" count="0" memberValueDatatype="20" unbalanced="0"/>
    <cacheHierarchy uniqueName="[data].[Sessions]" caption="Sessions" attribute="1" defaultMemberUniqueName="[data].[Sessions].[All]" allUniqueName="[data].[Sessions].[All]" dimensionUniqueName="[data]" displayFolder="" count="0" memberValueDatatype="20" unbalanced="0"/>
    <cacheHierarchy uniqueName="[data].[Session_Duration]" caption="Session_Duration" attribute="1" defaultMemberUniqueName="[data].[Session_Duration].[All]" allUniqueName="[data].[Session_Duration].[All]" dimensionUniqueName="[data]" displayFolder="" count="0" memberValueDatatype="5" unbalanced="0"/>
    <cacheHierarchy uniqueName="[data].[Bounces]" caption="Bounces" attribute="1" defaultMemberUniqueName="[data].[Bounces].[All]" allUniqueName="[data].[Bounces].[All]" dimensionUniqueName="[data]" displayFolder="" count="0" memberValueDatatype="20" unbalanced="0"/>
    <cacheHierarchy uniqueName="[data].[Exits]" caption="Exits" attribute="1" defaultMemberUniqueName="[data].[Exits].[All]" allUniqueName="[data].[Exits].[All]" dimensionUniqueName="[data]" displayFolder="" count="0" memberValueDatatype="20" unbalanced="0"/>
    <cacheHierarchy uniqueName="[data].[Year]" caption="Year" attribute="1" defaultMemberUniqueName="[data].[Year].[All]" allUniqueName="[data].[Year].[All]" dimensionUniqueName="[data]" displayFolder="" count="0" memberValueDatatype="5" unbalanced="0"/>
    <cacheHierarchy uniqueName="[data].[Month]" caption="Month" attribute="1" defaultMemberUniqueName="[data].[Month].[All]" allUniqueName="[data].[Month].[All]" dimensionUniqueName="[data]" displayFolder="" count="0" memberValueDatatype="130" unbalanced="0"/>
    <cacheHierarchy uniqueName="[data].[Weekday]" caption="Weekday" attribute="1" defaultMemberUniqueName="[data].[Weekday].[All]" allUniqueName="[data].[Weekday].[All]" dimensionUniqueName="[data]" displayFolder="" count="0" memberValueDatatype="130" unbalanced="0"/>
    <cacheHierarchy uniqueName="[data].[Month_ID]" caption="Month_ID" attribute="1" defaultMemberUniqueName="[data].[Month_ID].[All]" allUniqueName="[data].[Month_ID].[All]" dimensionUniqueName="[data]" displayFolder="" count="0" memberValueDatatype="5" unbalanced="0"/>
    <cacheHierarchy uniqueName="[data].[Weekday_ID]" caption="Weekday_ID" attribute="1" defaultMemberUniqueName="[data].[Weekday_ID].[All]" allUniqueName="[data].[Weekday_ID].[All]" dimensionUniqueName="[data]" displayFolder="" count="0" memberValueDatatype="5" unbalanced="0"/>
    <cacheHierarchy uniqueName="[data].[daily_session_duration]" caption="daily_session_duration" attribute="1" defaultMemberUniqueName="[data].[daily_session_duration].[All]" allUniqueName="[data].[daily_session_duration].[All]" dimensionUniqueName="[data]" displayFolder="" count="0" memberValueDatatype="5" unbalanced="0"/>
    <cacheHierarchy uniqueName="[data].[avg_session_duration]" caption="avg_session_duration" attribute="1" defaultMemberUniqueName="[data].[avg_session_duration].[All]" allUniqueName="[data].[avg_session_duration].[All]" dimensionUniqueName="[data]" displayFolder="" count="0" memberValueDatatype="5" unbalanced="0"/>
    <cacheHierarchy uniqueName="[Measures].[total_visits]" caption="total_visits" measure="1" displayFolder="" measureGroup="data" count="0"/>
    <cacheHierarchy uniqueName="[Measures].[total_page_views]" caption="total_page_views" measure="1" displayFolder="" measureGroup="data" count="0"/>
    <cacheHierarchy uniqueName="[Measures].[total_sessions]" caption="total_sessions" measure="1" displayFolder="" measureGroup="data" count="0"/>
    <cacheHierarchy uniqueName="[Measures].[total_visitors]" caption="total_visitors" measure="1" displayFolder="" measureGroup="data" count="0"/>
    <cacheHierarchy uniqueName="[Measures].[total_bounces]" caption="total_bounces" measure="1" displayFolder="" measureGroup="data" count="0"/>
    <cacheHierarchy uniqueName="[Measures].[totsl_exits]" caption="totsl_exits" measure="1" displayFolder="" measureGroup="data" count="0"/>
    <cacheHierarchy uniqueName="[Measures].[unique_visitors]" caption="unique_visitors" measure="1" displayFolder="" measureGroup="data" count="0"/>
    <cacheHierarchy uniqueName="[Measures].[repeated_visitors]" caption="repeated_visitors" measure="1" displayFolder="" measureGroup="data" count="0"/>
    <cacheHierarchy uniqueName="[Measures].[repeat_visitor_rate]" caption="repeat_visitor_rate" measure="1" displayFolder="" measureGroup="data" count="0"/>
    <cacheHierarchy uniqueName="[Measures].[bounce_rate]" caption="bounce_rate" measure="1" displayFolder="" measureGroup="data" count="0"/>
    <cacheHierarchy uniqueName="[Measures].[exit_rate]" caption="exit_rate" measure="1" displayFolder="" measureGroup="data" count="0"/>
    <cacheHierarchy uniqueName="[Measures].[pages_per_session]" caption="pages_per_session" measure="1" displayFolder="" measureGroup="data" count="0" oneField="1">
      <fieldsUsage count="1">
        <fieldUsage x="0"/>
      </fieldsUsage>
    </cacheHierarchy>
    <cacheHierarchy uniqueName="[Measures].[pages_per_visit]" caption="pages_per_vis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avg_session_duration]" caption="Count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Average of avg_session_duration]" caption="Average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Sum of avg_session_duration]" caption="Sum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Sum of Visits]" caption="Sum of Visits" measure="1" displayFolder="" measureGroup="data" count="0" hidden="1">
      <extLst>
        <ext xmlns:x15="http://schemas.microsoft.com/office/spreadsheetml/2010/11/main" uri="{B97F6D7D-B522-45F9-BDA1-12C45D357490}">
          <x15:cacheHierarchy aggregatedColumn="1"/>
        </ext>
      </extLst>
    </cacheHierarchy>
    <cacheHierarchy uniqueName="[Measures].[Sum of Bounces]" caption="Sum of Bounces" measure="1" displayFolder="" measureGroup="data" count="0" hidden="1">
      <extLst>
        <ext xmlns:x15="http://schemas.microsoft.com/office/spreadsheetml/2010/11/main" uri="{B97F6D7D-B522-45F9-BDA1-12C45D357490}">
          <x15:cacheHierarchy aggregatedColumn="6"/>
        </ext>
      </extLst>
    </cacheHierarchy>
    <cacheHierarchy uniqueName="[Measures].[Sum of Exits]" caption="Sum of Exits" measure="1" displayFolder="" measureGroup="data" count="0" hidden="1">
      <extLst>
        <ext xmlns:x15="http://schemas.microsoft.com/office/spreadsheetml/2010/11/main" uri="{B97F6D7D-B522-45F9-BDA1-12C45D357490}">
          <x15:cacheHierarchy aggregatedColumn="7"/>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5460.802578935189" backgroundQuery="1" createdVersion="6" refreshedVersion="6" minRefreshableVersion="3" recordCount="0" supportSubquery="1" supportAdvancedDrill="1">
  <cacheSource type="external" connectionId="2"/>
  <cacheFields count="1">
    <cacheField name="[Measures].[unique_visitors]" caption="unique_visitors" numFmtId="0" hierarchy="21" level="32767"/>
  </cacheFields>
  <cacheHierarchies count="36">
    <cacheHierarchy uniqueName="[data].[Date]" caption="Date" attribute="1" time="1" defaultMemberUniqueName="[data].[Date].[All]" allUniqueName="[data].[Date].[All]" dimensionUniqueName="[data]" displayFolder="" count="0" memberValueDatatype="7" unbalanced="0"/>
    <cacheHierarchy uniqueName="[data].[Visits]" caption="Visits" attribute="1" defaultMemberUniqueName="[data].[Visits].[All]" allUniqueName="[data].[Visits].[All]" dimensionUniqueName="[data]" displayFolder="" count="0" memberValueDatatype="20" unbalanced="0"/>
    <cacheHierarchy uniqueName="[data].[Visitors]" caption="Visitors" attribute="1" defaultMemberUniqueName="[data].[Visitors].[All]" allUniqueName="[data].[Visitors].[All]" dimensionUniqueName="[data]" displayFolder="" count="0" memberValueDatatype="130" unbalanced="0"/>
    <cacheHierarchy uniqueName="[data].[Page_Views]" caption="Page_Views" attribute="1" defaultMemberUniqueName="[data].[Page_Views].[All]" allUniqueName="[data].[Page_Views].[All]" dimensionUniqueName="[data]" displayFolder="" count="0" memberValueDatatype="20" unbalanced="0"/>
    <cacheHierarchy uniqueName="[data].[Sessions]" caption="Sessions" attribute="1" defaultMemberUniqueName="[data].[Sessions].[All]" allUniqueName="[data].[Sessions].[All]" dimensionUniqueName="[data]" displayFolder="" count="0" memberValueDatatype="20" unbalanced="0"/>
    <cacheHierarchy uniqueName="[data].[Session_Duration]" caption="Session_Duration" attribute="1" defaultMemberUniqueName="[data].[Session_Duration].[All]" allUniqueName="[data].[Session_Duration].[All]" dimensionUniqueName="[data]" displayFolder="" count="0" memberValueDatatype="5" unbalanced="0"/>
    <cacheHierarchy uniqueName="[data].[Bounces]" caption="Bounces" attribute="1" defaultMemberUniqueName="[data].[Bounces].[All]" allUniqueName="[data].[Bounces].[All]" dimensionUniqueName="[data]" displayFolder="" count="0" memberValueDatatype="20" unbalanced="0"/>
    <cacheHierarchy uniqueName="[data].[Exits]" caption="Exits" attribute="1" defaultMemberUniqueName="[data].[Exits].[All]" allUniqueName="[data].[Exits].[All]" dimensionUniqueName="[data]" displayFolder="" count="0" memberValueDatatype="20" unbalanced="0"/>
    <cacheHierarchy uniqueName="[data].[Year]" caption="Year" attribute="1" defaultMemberUniqueName="[data].[Year].[All]" allUniqueName="[data].[Year].[All]" dimensionUniqueName="[data]" displayFolder="" count="0" memberValueDatatype="5" unbalanced="0"/>
    <cacheHierarchy uniqueName="[data].[Month]" caption="Month" attribute="1" defaultMemberUniqueName="[data].[Month].[All]" allUniqueName="[data].[Month].[All]" dimensionUniqueName="[data]" displayFolder="" count="0" memberValueDatatype="130" unbalanced="0"/>
    <cacheHierarchy uniqueName="[data].[Weekday]" caption="Weekday" attribute="1" defaultMemberUniqueName="[data].[Weekday].[All]" allUniqueName="[data].[Weekday].[All]" dimensionUniqueName="[data]" displayFolder="" count="0" memberValueDatatype="130" unbalanced="0"/>
    <cacheHierarchy uniqueName="[data].[Month_ID]" caption="Month_ID" attribute="1" defaultMemberUniqueName="[data].[Month_ID].[All]" allUniqueName="[data].[Month_ID].[All]" dimensionUniqueName="[data]" displayFolder="" count="0" memberValueDatatype="5" unbalanced="0"/>
    <cacheHierarchy uniqueName="[data].[Weekday_ID]" caption="Weekday_ID" attribute="1" defaultMemberUniqueName="[data].[Weekday_ID].[All]" allUniqueName="[data].[Weekday_ID].[All]" dimensionUniqueName="[data]" displayFolder="" count="0" memberValueDatatype="5" unbalanced="0"/>
    <cacheHierarchy uniqueName="[data].[daily_session_duration]" caption="daily_session_duration" attribute="1" defaultMemberUniqueName="[data].[daily_session_duration].[All]" allUniqueName="[data].[daily_session_duration].[All]" dimensionUniqueName="[data]" displayFolder="" count="0" memberValueDatatype="5" unbalanced="0"/>
    <cacheHierarchy uniqueName="[data].[avg_session_duration]" caption="avg_session_duration" attribute="1" defaultMemberUniqueName="[data].[avg_session_duration].[All]" allUniqueName="[data].[avg_session_duration].[All]" dimensionUniqueName="[data]" displayFolder="" count="0" memberValueDatatype="5" unbalanced="0"/>
    <cacheHierarchy uniqueName="[Measures].[total_visits]" caption="total_visits" measure="1" displayFolder="" measureGroup="data" count="0"/>
    <cacheHierarchy uniqueName="[Measures].[total_page_views]" caption="total_page_views" measure="1" displayFolder="" measureGroup="data" count="0"/>
    <cacheHierarchy uniqueName="[Measures].[total_sessions]" caption="total_sessions" measure="1" displayFolder="" measureGroup="data" count="0"/>
    <cacheHierarchy uniqueName="[Measures].[total_visitors]" caption="total_visitors" measure="1" displayFolder="" measureGroup="data" count="0"/>
    <cacheHierarchy uniqueName="[Measures].[total_bounces]" caption="total_bounces" measure="1" displayFolder="" measureGroup="data" count="0"/>
    <cacheHierarchy uniqueName="[Measures].[totsl_exits]" caption="totsl_exits" measure="1" displayFolder="" measureGroup="data" count="0"/>
    <cacheHierarchy uniqueName="[Measures].[unique_visitors]" caption="unique_visitors" measure="1" displayFolder="" measureGroup="data" count="0" oneField="1">
      <fieldsUsage count="1">
        <fieldUsage x="0"/>
      </fieldsUsage>
    </cacheHierarchy>
    <cacheHierarchy uniqueName="[Measures].[repeated_visitors]" caption="repeated_visitors" measure="1" displayFolder="" measureGroup="data" count="0"/>
    <cacheHierarchy uniqueName="[Measures].[repeat_visitor_rate]" caption="repeat_visitor_rate" measure="1" displayFolder="" measureGroup="data" count="0"/>
    <cacheHierarchy uniqueName="[Measures].[bounce_rate]" caption="bounce_rate" measure="1" displayFolder="" measureGroup="data" count="0"/>
    <cacheHierarchy uniqueName="[Measures].[exit_rate]" caption="exit_rate" measure="1" displayFolder="" measureGroup="data" count="0"/>
    <cacheHierarchy uniqueName="[Measures].[pages_per_session]" caption="pages_per_session" measure="1" displayFolder="" measureGroup="data" count="0"/>
    <cacheHierarchy uniqueName="[Measures].[pages_per_visit]" caption="pages_per_vis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avg_session_duration]" caption="Count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Average of avg_session_duration]" caption="Average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Sum of avg_session_duration]" caption="Sum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Sum of Visits]" caption="Sum of Visits" measure="1" displayFolder="" measureGroup="data" count="0" hidden="1">
      <extLst>
        <ext xmlns:x15="http://schemas.microsoft.com/office/spreadsheetml/2010/11/main" uri="{B97F6D7D-B522-45F9-BDA1-12C45D357490}">
          <x15:cacheHierarchy aggregatedColumn="1"/>
        </ext>
      </extLst>
    </cacheHierarchy>
    <cacheHierarchy uniqueName="[Measures].[Sum of Bounces]" caption="Sum of Bounces" measure="1" displayFolder="" measureGroup="data" count="0" hidden="1">
      <extLst>
        <ext xmlns:x15="http://schemas.microsoft.com/office/spreadsheetml/2010/11/main" uri="{B97F6D7D-B522-45F9-BDA1-12C45D357490}">
          <x15:cacheHierarchy aggregatedColumn="6"/>
        </ext>
      </extLst>
    </cacheHierarchy>
    <cacheHierarchy uniqueName="[Measures].[Sum of Exits]" caption="Sum of Exits" measure="1" displayFolder="" measureGroup="data" count="0" hidden="1">
      <extLst>
        <ext xmlns:x15="http://schemas.microsoft.com/office/spreadsheetml/2010/11/main" uri="{B97F6D7D-B522-45F9-BDA1-12C45D357490}">
          <x15:cacheHierarchy aggregatedColumn="7"/>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uthor" refreshedDate="45460.802579861112" backgroundQuery="1" createdVersion="6" refreshedVersion="6" minRefreshableVersion="3" recordCount="0" supportSubquery="1" supportAdvancedDrill="1">
  <cacheSource type="external" connectionId="2"/>
  <cacheFields count="1">
    <cacheField name="[Measures].[total_page_views]" caption="total_page_views" numFmtId="0" hierarchy="16" level="32767"/>
  </cacheFields>
  <cacheHierarchies count="36">
    <cacheHierarchy uniqueName="[data].[Date]" caption="Date" attribute="1" time="1" defaultMemberUniqueName="[data].[Date].[All]" allUniqueName="[data].[Date].[All]" dimensionUniqueName="[data]" displayFolder="" count="0" memberValueDatatype="7" unbalanced="0"/>
    <cacheHierarchy uniqueName="[data].[Visits]" caption="Visits" attribute="1" defaultMemberUniqueName="[data].[Visits].[All]" allUniqueName="[data].[Visits].[All]" dimensionUniqueName="[data]" displayFolder="" count="0" memberValueDatatype="20" unbalanced="0"/>
    <cacheHierarchy uniqueName="[data].[Visitors]" caption="Visitors" attribute="1" defaultMemberUniqueName="[data].[Visitors].[All]" allUniqueName="[data].[Visitors].[All]" dimensionUniqueName="[data]" displayFolder="" count="0" memberValueDatatype="130" unbalanced="0"/>
    <cacheHierarchy uniqueName="[data].[Page_Views]" caption="Page_Views" attribute="1" defaultMemberUniqueName="[data].[Page_Views].[All]" allUniqueName="[data].[Page_Views].[All]" dimensionUniqueName="[data]" displayFolder="" count="0" memberValueDatatype="20" unbalanced="0"/>
    <cacheHierarchy uniqueName="[data].[Sessions]" caption="Sessions" attribute="1" defaultMemberUniqueName="[data].[Sessions].[All]" allUniqueName="[data].[Sessions].[All]" dimensionUniqueName="[data]" displayFolder="" count="0" memberValueDatatype="20" unbalanced="0"/>
    <cacheHierarchy uniqueName="[data].[Session_Duration]" caption="Session_Duration" attribute="1" defaultMemberUniqueName="[data].[Session_Duration].[All]" allUniqueName="[data].[Session_Duration].[All]" dimensionUniqueName="[data]" displayFolder="" count="0" memberValueDatatype="5" unbalanced="0"/>
    <cacheHierarchy uniqueName="[data].[Bounces]" caption="Bounces" attribute="1" defaultMemberUniqueName="[data].[Bounces].[All]" allUniqueName="[data].[Bounces].[All]" dimensionUniqueName="[data]" displayFolder="" count="0" memberValueDatatype="20" unbalanced="0"/>
    <cacheHierarchy uniqueName="[data].[Exits]" caption="Exits" attribute="1" defaultMemberUniqueName="[data].[Exits].[All]" allUniqueName="[data].[Exits].[All]" dimensionUniqueName="[data]" displayFolder="" count="0" memberValueDatatype="20" unbalanced="0"/>
    <cacheHierarchy uniqueName="[data].[Year]" caption="Year" attribute="1" defaultMemberUniqueName="[data].[Year].[All]" allUniqueName="[data].[Year].[All]" dimensionUniqueName="[data]" displayFolder="" count="0" memberValueDatatype="5" unbalanced="0"/>
    <cacheHierarchy uniqueName="[data].[Month]" caption="Month" attribute="1" defaultMemberUniqueName="[data].[Month].[All]" allUniqueName="[data].[Month].[All]" dimensionUniqueName="[data]" displayFolder="" count="0" memberValueDatatype="130" unbalanced="0"/>
    <cacheHierarchy uniqueName="[data].[Weekday]" caption="Weekday" attribute="1" defaultMemberUniqueName="[data].[Weekday].[All]" allUniqueName="[data].[Weekday].[All]" dimensionUniqueName="[data]" displayFolder="" count="0" memberValueDatatype="130" unbalanced="0"/>
    <cacheHierarchy uniqueName="[data].[Month_ID]" caption="Month_ID" attribute="1" defaultMemberUniqueName="[data].[Month_ID].[All]" allUniqueName="[data].[Month_ID].[All]" dimensionUniqueName="[data]" displayFolder="" count="0" memberValueDatatype="5" unbalanced="0"/>
    <cacheHierarchy uniqueName="[data].[Weekday_ID]" caption="Weekday_ID" attribute="1" defaultMemberUniqueName="[data].[Weekday_ID].[All]" allUniqueName="[data].[Weekday_ID].[All]" dimensionUniqueName="[data]" displayFolder="" count="0" memberValueDatatype="5" unbalanced="0"/>
    <cacheHierarchy uniqueName="[data].[daily_session_duration]" caption="daily_session_duration" attribute="1" defaultMemberUniqueName="[data].[daily_session_duration].[All]" allUniqueName="[data].[daily_session_duration].[All]" dimensionUniqueName="[data]" displayFolder="" count="0" memberValueDatatype="5" unbalanced="0"/>
    <cacheHierarchy uniqueName="[data].[avg_session_duration]" caption="avg_session_duration" attribute="1" defaultMemberUniqueName="[data].[avg_session_duration].[All]" allUniqueName="[data].[avg_session_duration].[All]" dimensionUniqueName="[data]" displayFolder="" count="0" memberValueDatatype="5" unbalanced="0"/>
    <cacheHierarchy uniqueName="[Measures].[total_visits]" caption="total_visits" measure="1" displayFolder="" measureGroup="data" count="0"/>
    <cacheHierarchy uniqueName="[Measures].[total_page_views]" caption="total_page_views" measure="1" displayFolder="" measureGroup="data" count="0" oneField="1">
      <fieldsUsage count="1">
        <fieldUsage x="0"/>
      </fieldsUsage>
    </cacheHierarchy>
    <cacheHierarchy uniqueName="[Measures].[total_sessions]" caption="total_sessions" measure="1" displayFolder="" measureGroup="data" count="0"/>
    <cacheHierarchy uniqueName="[Measures].[total_visitors]" caption="total_visitors" measure="1" displayFolder="" measureGroup="data" count="0"/>
    <cacheHierarchy uniqueName="[Measures].[total_bounces]" caption="total_bounces" measure="1" displayFolder="" measureGroup="data" count="0"/>
    <cacheHierarchy uniqueName="[Measures].[totsl_exits]" caption="totsl_exits" measure="1" displayFolder="" measureGroup="data" count="0"/>
    <cacheHierarchy uniqueName="[Measures].[unique_visitors]" caption="unique_visitors" measure="1" displayFolder="" measureGroup="data" count="0"/>
    <cacheHierarchy uniqueName="[Measures].[repeated_visitors]" caption="repeated_visitors" measure="1" displayFolder="" measureGroup="data" count="0"/>
    <cacheHierarchy uniqueName="[Measures].[repeat_visitor_rate]" caption="repeat_visitor_rate" measure="1" displayFolder="" measureGroup="data" count="0"/>
    <cacheHierarchy uniqueName="[Measures].[bounce_rate]" caption="bounce_rate" measure="1" displayFolder="" measureGroup="data" count="0"/>
    <cacheHierarchy uniqueName="[Measures].[exit_rate]" caption="exit_rate" measure="1" displayFolder="" measureGroup="data" count="0"/>
    <cacheHierarchy uniqueName="[Measures].[pages_per_session]" caption="pages_per_session" measure="1" displayFolder="" measureGroup="data" count="0"/>
    <cacheHierarchy uniqueName="[Measures].[pages_per_visit]" caption="pages_per_vis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avg_session_duration]" caption="Count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Average of avg_session_duration]" caption="Average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Sum of avg_session_duration]" caption="Sum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Sum of Visits]" caption="Sum of Visits" measure="1" displayFolder="" measureGroup="data" count="0" hidden="1">
      <extLst>
        <ext xmlns:x15="http://schemas.microsoft.com/office/spreadsheetml/2010/11/main" uri="{B97F6D7D-B522-45F9-BDA1-12C45D357490}">
          <x15:cacheHierarchy aggregatedColumn="1"/>
        </ext>
      </extLst>
    </cacheHierarchy>
    <cacheHierarchy uniqueName="[Measures].[Sum of Bounces]" caption="Sum of Bounces" measure="1" displayFolder="" measureGroup="data" count="0" hidden="1">
      <extLst>
        <ext xmlns:x15="http://schemas.microsoft.com/office/spreadsheetml/2010/11/main" uri="{B97F6D7D-B522-45F9-BDA1-12C45D357490}">
          <x15:cacheHierarchy aggregatedColumn="6"/>
        </ext>
      </extLst>
    </cacheHierarchy>
    <cacheHierarchy uniqueName="[Measures].[Sum of Exits]" caption="Sum of Exits" measure="1" displayFolder="" measureGroup="data" count="0" hidden="1">
      <extLst>
        <ext xmlns:x15="http://schemas.microsoft.com/office/spreadsheetml/2010/11/main" uri="{B97F6D7D-B522-45F9-BDA1-12C45D357490}">
          <x15:cacheHierarchy aggregatedColumn="7"/>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uthor" refreshedDate="45460.802578587965" backgroundQuery="1" createdVersion="6" refreshedVersion="6" minRefreshableVersion="3" recordCount="0" supportSubquery="1" supportAdvancedDrill="1">
  <cacheSource type="external" connectionId="2"/>
  <cacheFields count="1">
    <cacheField name="[Measures].[repeated_visitors]" caption="repeated_visitors" numFmtId="0" hierarchy="22" level="32767"/>
  </cacheFields>
  <cacheHierarchies count="36">
    <cacheHierarchy uniqueName="[data].[Date]" caption="Date" attribute="1" time="1" defaultMemberUniqueName="[data].[Date].[All]" allUniqueName="[data].[Date].[All]" dimensionUniqueName="[data]" displayFolder="" count="0" memberValueDatatype="7" unbalanced="0"/>
    <cacheHierarchy uniqueName="[data].[Visits]" caption="Visits" attribute="1" defaultMemberUniqueName="[data].[Visits].[All]" allUniqueName="[data].[Visits].[All]" dimensionUniqueName="[data]" displayFolder="" count="0" memberValueDatatype="20" unbalanced="0"/>
    <cacheHierarchy uniqueName="[data].[Visitors]" caption="Visitors" attribute="1" defaultMemberUniqueName="[data].[Visitors].[All]" allUniqueName="[data].[Visitors].[All]" dimensionUniqueName="[data]" displayFolder="" count="0" memberValueDatatype="130" unbalanced="0"/>
    <cacheHierarchy uniqueName="[data].[Page_Views]" caption="Page_Views" attribute="1" defaultMemberUniqueName="[data].[Page_Views].[All]" allUniqueName="[data].[Page_Views].[All]" dimensionUniqueName="[data]" displayFolder="" count="0" memberValueDatatype="20" unbalanced="0"/>
    <cacheHierarchy uniqueName="[data].[Sessions]" caption="Sessions" attribute="1" defaultMemberUniqueName="[data].[Sessions].[All]" allUniqueName="[data].[Sessions].[All]" dimensionUniqueName="[data]" displayFolder="" count="0" memberValueDatatype="20" unbalanced="0"/>
    <cacheHierarchy uniqueName="[data].[Session_Duration]" caption="Session_Duration" attribute="1" defaultMemberUniqueName="[data].[Session_Duration].[All]" allUniqueName="[data].[Session_Duration].[All]" dimensionUniqueName="[data]" displayFolder="" count="0" memberValueDatatype="5" unbalanced="0"/>
    <cacheHierarchy uniqueName="[data].[Bounces]" caption="Bounces" attribute="1" defaultMemberUniqueName="[data].[Bounces].[All]" allUniqueName="[data].[Bounces].[All]" dimensionUniqueName="[data]" displayFolder="" count="0" memberValueDatatype="20" unbalanced="0"/>
    <cacheHierarchy uniqueName="[data].[Exits]" caption="Exits" attribute="1" defaultMemberUniqueName="[data].[Exits].[All]" allUniqueName="[data].[Exits].[All]" dimensionUniqueName="[data]" displayFolder="" count="0" memberValueDatatype="20" unbalanced="0"/>
    <cacheHierarchy uniqueName="[data].[Year]" caption="Year" attribute="1" defaultMemberUniqueName="[data].[Year].[All]" allUniqueName="[data].[Year].[All]" dimensionUniqueName="[data]" displayFolder="" count="0" memberValueDatatype="5" unbalanced="0"/>
    <cacheHierarchy uniqueName="[data].[Month]" caption="Month" attribute="1" defaultMemberUniqueName="[data].[Month].[All]" allUniqueName="[data].[Month].[All]" dimensionUniqueName="[data]" displayFolder="" count="0" memberValueDatatype="130" unbalanced="0"/>
    <cacheHierarchy uniqueName="[data].[Weekday]" caption="Weekday" attribute="1" defaultMemberUniqueName="[data].[Weekday].[All]" allUniqueName="[data].[Weekday].[All]" dimensionUniqueName="[data]" displayFolder="" count="0" memberValueDatatype="130" unbalanced="0"/>
    <cacheHierarchy uniqueName="[data].[Month_ID]" caption="Month_ID" attribute="1" defaultMemberUniqueName="[data].[Month_ID].[All]" allUniqueName="[data].[Month_ID].[All]" dimensionUniqueName="[data]" displayFolder="" count="0" memberValueDatatype="5" unbalanced="0"/>
    <cacheHierarchy uniqueName="[data].[Weekday_ID]" caption="Weekday_ID" attribute="1" defaultMemberUniqueName="[data].[Weekday_ID].[All]" allUniqueName="[data].[Weekday_ID].[All]" dimensionUniqueName="[data]" displayFolder="" count="0" memberValueDatatype="5" unbalanced="0"/>
    <cacheHierarchy uniqueName="[data].[daily_session_duration]" caption="daily_session_duration" attribute="1" defaultMemberUniqueName="[data].[daily_session_duration].[All]" allUniqueName="[data].[daily_session_duration].[All]" dimensionUniqueName="[data]" displayFolder="" count="0" memberValueDatatype="5" unbalanced="0"/>
    <cacheHierarchy uniqueName="[data].[avg_session_duration]" caption="avg_session_duration" attribute="1" defaultMemberUniqueName="[data].[avg_session_duration].[All]" allUniqueName="[data].[avg_session_duration].[All]" dimensionUniqueName="[data]" displayFolder="" count="0" memberValueDatatype="5" unbalanced="0"/>
    <cacheHierarchy uniqueName="[Measures].[total_visits]" caption="total_visits" measure="1" displayFolder="" measureGroup="data" count="0"/>
    <cacheHierarchy uniqueName="[Measures].[total_page_views]" caption="total_page_views" measure="1" displayFolder="" measureGroup="data" count="0"/>
    <cacheHierarchy uniqueName="[Measures].[total_sessions]" caption="total_sessions" measure="1" displayFolder="" measureGroup="data" count="0"/>
    <cacheHierarchy uniqueName="[Measures].[total_visitors]" caption="total_visitors" measure="1" displayFolder="" measureGroup="data" count="0"/>
    <cacheHierarchy uniqueName="[Measures].[total_bounces]" caption="total_bounces" measure="1" displayFolder="" measureGroup="data" count="0"/>
    <cacheHierarchy uniqueName="[Measures].[totsl_exits]" caption="totsl_exits" measure="1" displayFolder="" measureGroup="data" count="0"/>
    <cacheHierarchy uniqueName="[Measures].[unique_visitors]" caption="unique_visitors" measure="1" displayFolder="" measureGroup="data" count="0"/>
    <cacheHierarchy uniqueName="[Measures].[repeated_visitors]" caption="repeated_visitors" measure="1" displayFolder="" measureGroup="data" count="0" oneField="1">
      <fieldsUsage count="1">
        <fieldUsage x="0"/>
      </fieldsUsage>
    </cacheHierarchy>
    <cacheHierarchy uniqueName="[Measures].[repeat_visitor_rate]" caption="repeat_visitor_rate" measure="1" displayFolder="" measureGroup="data" count="0"/>
    <cacheHierarchy uniqueName="[Measures].[bounce_rate]" caption="bounce_rate" measure="1" displayFolder="" measureGroup="data" count="0"/>
    <cacheHierarchy uniqueName="[Measures].[exit_rate]" caption="exit_rate" measure="1" displayFolder="" measureGroup="data" count="0"/>
    <cacheHierarchy uniqueName="[Measures].[pages_per_session]" caption="pages_per_session" measure="1" displayFolder="" measureGroup="data" count="0"/>
    <cacheHierarchy uniqueName="[Measures].[pages_per_visit]" caption="pages_per_vis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avg_session_duration]" caption="Count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Average of avg_session_duration]" caption="Average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Sum of avg_session_duration]" caption="Sum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Sum of Visits]" caption="Sum of Visits" measure="1" displayFolder="" measureGroup="data" count="0" hidden="1">
      <extLst>
        <ext xmlns:x15="http://schemas.microsoft.com/office/spreadsheetml/2010/11/main" uri="{B97F6D7D-B522-45F9-BDA1-12C45D357490}">
          <x15:cacheHierarchy aggregatedColumn="1"/>
        </ext>
      </extLst>
    </cacheHierarchy>
    <cacheHierarchy uniqueName="[Measures].[Sum of Bounces]" caption="Sum of Bounces" measure="1" displayFolder="" measureGroup="data" count="0" hidden="1">
      <extLst>
        <ext xmlns:x15="http://schemas.microsoft.com/office/spreadsheetml/2010/11/main" uri="{B97F6D7D-B522-45F9-BDA1-12C45D357490}">
          <x15:cacheHierarchy aggregatedColumn="6"/>
        </ext>
      </extLst>
    </cacheHierarchy>
    <cacheHierarchy uniqueName="[Measures].[Sum of Exits]" caption="Sum of Exits" measure="1" displayFolder="" measureGroup="data" count="0" hidden="1">
      <extLst>
        <ext xmlns:x15="http://schemas.microsoft.com/office/spreadsheetml/2010/11/main" uri="{B97F6D7D-B522-45F9-BDA1-12C45D357490}">
          <x15:cacheHierarchy aggregatedColumn="7"/>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uthor" refreshedDate="45460.802579282405" backgroundQuery="1" createdVersion="6" refreshedVersion="6" minRefreshableVersion="3" recordCount="0" supportSubquery="1" supportAdvancedDrill="1">
  <cacheSource type="external" connectionId="2"/>
  <cacheFields count="1">
    <cacheField name="[Measures].[total_visitors]" caption="total_visitors" numFmtId="0" hierarchy="18" level="32767"/>
  </cacheFields>
  <cacheHierarchies count="36">
    <cacheHierarchy uniqueName="[data].[Date]" caption="Date" attribute="1" time="1" defaultMemberUniqueName="[data].[Date].[All]" allUniqueName="[data].[Date].[All]" dimensionUniqueName="[data]" displayFolder="" count="0" memberValueDatatype="7" unbalanced="0"/>
    <cacheHierarchy uniqueName="[data].[Visits]" caption="Visits" attribute="1" defaultMemberUniqueName="[data].[Visits].[All]" allUniqueName="[data].[Visits].[All]" dimensionUniqueName="[data]" displayFolder="" count="0" memberValueDatatype="20" unbalanced="0"/>
    <cacheHierarchy uniqueName="[data].[Visitors]" caption="Visitors" attribute="1" defaultMemberUniqueName="[data].[Visitors].[All]" allUniqueName="[data].[Visitors].[All]" dimensionUniqueName="[data]" displayFolder="" count="0" memberValueDatatype="130" unbalanced="0"/>
    <cacheHierarchy uniqueName="[data].[Page_Views]" caption="Page_Views" attribute="1" defaultMemberUniqueName="[data].[Page_Views].[All]" allUniqueName="[data].[Page_Views].[All]" dimensionUniqueName="[data]" displayFolder="" count="0" memberValueDatatype="20" unbalanced="0"/>
    <cacheHierarchy uniqueName="[data].[Sessions]" caption="Sessions" attribute="1" defaultMemberUniqueName="[data].[Sessions].[All]" allUniqueName="[data].[Sessions].[All]" dimensionUniqueName="[data]" displayFolder="" count="0" memberValueDatatype="20" unbalanced="0"/>
    <cacheHierarchy uniqueName="[data].[Session_Duration]" caption="Session_Duration" attribute="1" defaultMemberUniqueName="[data].[Session_Duration].[All]" allUniqueName="[data].[Session_Duration].[All]" dimensionUniqueName="[data]" displayFolder="" count="0" memberValueDatatype="5" unbalanced="0"/>
    <cacheHierarchy uniqueName="[data].[Bounces]" caption="Bounces" attribute="1" defaultMemberUniqueName="[data].[Bounces].[All]" allUniqueName="[data].[Bounces].[All]" dimensionUniqueName="[data]" displayFolder="" count="0" memberValueDatatype="20" unbalanced="0"/>
    <cacheHierarchy uniqueName="[data].[Exits]" caption="Exits" attribute="1" defaultMemberUniqueName="[data].[Exits].[All]" allUniqueName="[data].[Exits].[All]" dimensionUniqueName="[data]" displayFolder="" count="0" memberValueDatatype="20" unbalanced="0"/>
    <cacheHierarchy uniqueName="[data].[Year]" caption="Year" attribute="1" defaultMemberUniqueName="[data].[Year].[All]" allUniqueName="[data].[Year].[All]" dimensionUniqueName="[data]" displayFolder="" count="0" memberValueDatatype="5" unbalanced="0"/>
    <cacheHierarchy uniqueName="[data].[Month]" caption="Month" attribute="1" defaultMemberUniqueName="[data].[Month].[All]" allUniqueName="[data].[Month].[All]" dimensionUniqueName="[data]" displayFolder="" count="0" memberValueDatatype="130" unbalanced="0"/>
    <cacheHierarchy uniqueName="[data].[Weekday]" caption="Weekday" attribute="1" defaultMemberUniqueName="[data].[Weekday].[All]" allUniqueName="[data].[Weekday].[All]" dimensionUniqueName="[data]" displayFolder="" count="0" memberValueDatatype="130" unbalanced="0"/>
    <cacheHierarchy uniqueName="[data].[Month_ID]" caption="Month_ID" attribute="1" defaultMemberUniqueName="[data].[Month_ID].[All]" allUniqueName="[data].[Month_ID].[All]" dimensionUniqueName="[data]" displayFolder="" count="0" memberValueDatatype="5" unbalanced="0"/>
    <cacheHierarchy uniqueName="[data].[Weekday_ID]" caption="Weekday_ID" attribute="1" defaultMemberUniqueName="[data].[Weekday_ID].[All]" allUniqueName="[data].[Weekday_ID].[All]" dimensionUniqueName="[data]" displayFolder="" count="0" memberValueDatatype="5" unbalanced="0"/>
    <cacheHierarchy uniqueName="[data].[daily_session_duration]" caption="daily_session_duration" attribute="1" defaultMemberUniqueName="[data].[daily_session_duration].[All]" allUniqueName="[data].[daily_session_duration].[All]" dimensionUniqueName="[data]" displayFolder="" count="0" memberValueDatatype="5" unbalanced="0"/>
    <cacheHierarchy uniqueName="[data].[avg_session_duration]" caption="avg_session_duration" attribute="1" defaultMemberUniqueName="[data].[avg_session_duration].[All]" allUniqueName="[data].[avg_session_duration].[All]" dimensionUniqueName="[data]" displayFolder="" count="0" memberValueDatatype="5" unbalanced="0"/>
    <cacheHierarchy uniqueName="[Measures].[total_visits]" caption="total_visits" measure="1" displayFolder="" measureGroup="data" count="0"/>
    <cacheHierarchy uniqueName="[Measures].[total_page_views]" caption="total_page_views" measure="1" displayFolder="" measureGroup="data" count="0"/>
    <cacheHierarchy uniqueName="[Measures].[total_sessions]" caption="total_sessions" measure="1" displayFolder="" measureGroup="data" count="0"/>
    <cacheHierarchy uniqueName="[Measures].[total_visitors]" caption="total_visitors" measure="1" displayFolder="" measureGroup="data" count="0" oneField="1">
      <fieldsUsage count="1">
        <fieldUsage x="0"/>
      </fieldsUsage>
    </cacheHierarchy>
    <cacheHierarchy uniqueName="[Measures].[total_bounces]" caption="total_bounces" measure="1" displayFolder="" measureGroup="data" count="0"/>
    <cacheHierarchy uniqueName="[Measures].[totsl_exits]" caption="totsl_exits" measure="1" displayFolder="" measureGroup="data" count="0"/>
    <cacheHierarchy uniqueName="[Measures].[unique_visitors]" caption="unique_visitors" measure="1" displayFolder="" measureGroup="data" count="0"/>
    <cacheHierarchy uniqueName="[Measures].[repeated_visitors]" caption="repeated_visitors" measure="1" displayFolder="" measureGroup="data" count="0"/>
    <cacheHierarchy uniqueName="[Measures].[repeat_visitor_rate]" caption="repeat_visitor_rate" measure="1" displayFolder="" measureGroup="data" count="0"/>
    <cacheHierarchy uniqueName="[Measures].[bounce_rate]" caption="bounce_rate" measure="1" displayFolder="" measureGroup="data" count="0"/>
    <cacheHierarchy uniqueName="[Measures].[exit_rate]" caption="exit_rate" measure="1" displayFolder="" measureGroup="data" count="0"/>
    <cacheHierarchy uniqueName="[Measures].[pages_per_session]" caption="pages_per_session" measure="1" displayFolder="" measureGroup="data" count="0"/>
    <cacheHierarchy uniqueName="[Measures].[pages_per_visit]" caption="pages_per_vis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avg_session_duration]" caption="Count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Average of avg_session_duration]" caption="Average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Sum of avg_session_duration]" caption="Sum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Sum of Visits]" caption="Sum of Visits" measure="1" displayFolder="" measureGroup="data" count="0" hidden="1">
      <extLst>
        <ext xmlns:x15="http://schemas.microsoft.com/office/spreadsheetml/2010/11/main" uri="{B97F6D7D-B522-45F9-BDA1-12C45D357490}">
          <x15:cacheHierarchy aggregatedColumn="1"/>
        </ext>
      </extLst>
    </cacheHierarchy>
    <cacheHierarchy uniqueName="[Measures].[Sum of Bounces]" caption="Sum of Bounces" measure="1" displayFolder="" measureGroup="data" count="0" hidden="1">
      <extLst>
        <ext xmlns:x15="http://schemas.microsoft.com/office/spreadsheetml/2010/11/main" uri="{B97F6D7D-B522-45F9-BDA1-12C45D357490}">
          <x15:cacheHierarchy aggregatedColumn="6"/>
        </ext>
      </extLst>
    </cacheHierarchy>
    <cacheHierarchy uniqueName="[Measures].[Sum of Exits]" caption="Sum of Exits" measure="1" displayFolder="" measureGroup="data" count="0" hidden="1">
      <extLst>
        <ext xmlns:x15="http://schemas.microsoft.com/office/spreadsheetml/2010/11/main" uri="{B97F6D7D-B522-45F9-BDA1-12C45D357490}">
          <x15:cacheHierarchy aggregatedColumn="7"/>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uthor" refreshedDate="45460.802577662034" backgroundQuery="1" createdVersion="6" refreshedVersion="6" minRefreshableVersion="3" recordCount="0" supportSubquery="1" supportAdvancedDrill="1">
  <cacheSource type="external" connectionId="2"/>
  <cacheFields count="1">
    <cacheField name="[Measures].[Average of avg_session_duration]" caption="Average of avg_session_duration" numFmtId="0" hierarchy="31" level="32767"/>
  </cacheFields>
  <cacheHierarchies count="36">
    <cacheHierarchy uniqueName="[data].[Date]" caption="Date" attribute="1" time="1" defaultMemberUniqueName="[data].[Date].[All]" allUniqueName="[data].[Date].[All]" dimensionUniqueName="[data]" displayFolder="" count="0" memberValueDatatype="7" unbalanced="0"/>
    <cacheHierarchy uniqueName="[data].[Visits]" caption="Visits" attribute="1" defaultMemberUniqueName="[data].[Visits].[All]" allUniqueName="[data].[Visits].[All]" dimensionUniqueName="[data]" displayFolder="" count="0" memberValueDatatype="20" unbalanced="0"/>
    <cacheHierarchy uniqueName="[data].[Visitors]" caption="Visitors" attribute="1" defaultMemberUniqueName="[data].[Visitors].[All]" allUniqueName="[data].[Visitors].[All]" dimensionUniqueName="[data]" displayFolder="" count="0" memberValueDatatype="130" unbalanced="0"/>
    <cacheHierarchy uniqueName="[data].[Page_Views]" caption="Page_Views" attribute="1" defaultMemberUniqueName="[data].[Page_Views].[All]" allUniqueName="[data].[Page_Views].[All]" dimensionUniqueName="[data]" displayFolder="" count="0" memberValueDatatype="20" unbalanced="0"/>
    <cacheHierarchy uniqueName="[data].[Sessions]" caption="Sessions" attribute="1" defaultMemberUniqueName="[data].[Sessions].[All]" allUniqueName="[data].[Sessions].[All]" dimensionUniqueName="[data]" displayFolder="" count="0" memberValueDatatype="20" unbalanced="0"/>
    <cacheHierarchy uniqueName="[data].[Session_Duration]" caption="Session_Duration" attribute="1" defaultMemberUniqueName="[data].[Session_Duration].[All]" allUniqueName="[data].[Session_Duration].[All]" dimensionUniqueName="[data]" displayFolder="" count="0" memberValueDatatype="5" unbalanced="0"/>
    <cacheHierarchy uniqueName="[data].[Bounces]" caption="Bounces" attribute="1" defaultMemberUniqueName="[data].[Bounces].[All]" allUniqueName="[data].[Bounces].[All]" dimensionUniqueName="[data]" displayFolder="" count="0" memberValueDatatype="20" unbalanced="0"/>
    <cacheHierarchy uniqueName="[data].[Exits]" caption="Exits" attribute="1" defaultMemberUniqueName="[data].[Exits].[All]" allUniqueName="[data].[Exits].[All]" dimensionUniqueName="[data]" displayFolder="" count="0" memberValueDatatype="20" unbalanced="0"/>
    <cacheHierarchy uniqueName="[data].[Year]" caption="Year" attribute="1" defaultMemberUniqueName="[data].[Year].[All]" allUniqueName="[data].[Year].[All]" dimensionUniqueName="[data]" displayFolder="" count="0" memberValueDatatype="5" unbalanced="0"/>
    <cacheHierarchy uniqueName="[data].[Month]" caption="Month" attribute="1" defaultMemberUniqueName="[data].[Month].[All]" allUniqueName="[data].[Month].[All]" dimensionUniqueName="[data]" displayFolder="" count="0" memberValueDatatype="130" unbalanced="0"/>
    <cacheHierarchy uniqueName="[data].[Weekday]" caption="Weekday" attribute="1" defaultMemberUniqueName="[data].[Weekday].[All]" allUniqueName="[data].[Weekday].[All]" dimensionUniqueName="[data]" displayFolder="" count="0" memberValueDatatype="130" unbalanced="0"/>
    <cacheHierarchy uniqueName="[data].[Month_ID]" caption="Month_ID" attribute="1" defaultMemberUniqueName="[data].[Month_ID].[All]" allUniqueName="[data].[Month_ID].[All]" dimensionUniqueName="[data]" displayFolder="" count="0" memberValueDatatype="5" unbalanced="0"/>
    <cacheHierarchy uniqueName="[data].[Weekday_ID]" caption="Weekday_ID" attribute="1" defaultMemberUniqueName="[data].[Weekday_ID].[All]" allUniqueName="[data].[Weekday_ID].[All]" dimensionUniqueName="[data]" displayFolder="" count="0" memberValueDatatype="5" unbalanced="0"/>
    <cacheHierarchy uniqueName="[data].[daily_session_duration]" caption="daily_session_duration" attribute="1" defaultMemberUniqueName="[data].[daily_session_duration].[All]" allUniqueName="[data].[daily_session_duration].[All]" dimensionUniqueName="[data]" displayFolder="" count="0" memberValueDatatype="5" unbalanced="0"/>
    <cacheHierarchy uniqueName="[data].[avg_session_duration]" caption="avg_session_duration" attribute="1" defaultMemberUniqueName="[data].[avg_session_duration].[All]" allUniqueName="[data].[avg_session_duration].[All]" dimensionUniqueName="[data]" displayFolder="" count="0" memberValueDatatype="5" unbalanced="0"/>
    <cacheHierarchy uniqueName="[Measures].[total_visits]" caption="total_visits" measure="1" displayFolder="" measureGroup="data" count="0"/>
    <cacheHierarchy uniqueName="[Measures].[total_page_views]" caption="total_page_views" measure="1" displayFolder="" measureGroup="data" count="0"/>
    <cacheHierarchy uniqueName="[Measures].[total_sessions]" caption="total_sessions" measure="1" displayFolder="" measureGroup="data" count="0"/>
    <cacheHierarchy uniqueName="[Measures].[total_visitors]" caption="total_visitors" measure="1" displayFolder="" measureGroup="data" count="0"/>
    <cacheHierarchy uniqueName="[Measures].[total_bounces]" caption="total_bounces" measure="1" displayFolder="" measureGroup="data" count="0"/>
    <cacheHierarchy uniqueName="[Measures].[totsl_exits]" caption="totsl_exits" measure="1" displayFolder="" measureGroup="data" count="0"/>
    <cacheHierarchy uniqueName="[Measures].[unique_visitors]" caption="unique_visitors" measure="1" displayFolder="" measureGroup="data" count="0"/>
    <cacheHierarchy uniqueName="[Measures].[repeated_visitors]" caption="repeated_visitors" measure="1" displayFolder="" measureGroup="data" count="0"/>
    <cacheHierarchy uniqueName="[Measures].[repeat_visitor_rate]" caption="repeat_visitor_rate" measure="1" displayFolder="" measureGroup="data" count="0"/>
    <cacheHierarchy uniqueName="[Measures].[bounce_rate]" caption="bounce_rate" measure="1" displayFolder="" measureGroup="data" count="0"/>
    <cacheHierarchy uniqueName="[Measures].[exit_rate]" caption="exit_rate" measure="1" displayFolder="" measureGroup="data" count="0"/>
    <cacheHierarchy uniqueName="[Measures].[pages_per_session]" caption="pages_per_session" measure="1" displayFolder="" measureGroup="data" count="0"/>
    <cacheHierarchy uniqueName="[Measures].[pages_per_visit]" caption="pages_per_vis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avg_session_duration]" caption="Count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Average of avg_session_duration]" caption="Average of avg_session_duration" measure="1" displayFolder="" measureGroup="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avg_session_duration]" caption="Sum of avg_session_duration" measure="1" displayFolder="" measureGroup="data" count="0" hidden="1">
      <extLst>
        <ext xmlns:x15="http://schemas.microsoft.com/office/spreadsheetml/2010/11/main" uri="{B97F6D7D-B522-45F9-BDA1-12C45D357490}">
          <x15:cacheHierarchy aggregatedColumn="14"/>
        </ext>
      </extLst>
    </cacheHierarchy>
    <cacheHierarchy uniqueName="[Measures].[Sum of Visits]" caption="Sum of Visits" measure="1" displayFolder="" measureGroup="data" count="0" hidden="1">
      <extLst>
        <ext xmlns:x15="http://schemas.microsoft.com/office/spreadsheetml/2010/11/main" uri="{B97F6D7D-B522-45F9-BDA1-12C45D357490}">
          <x15:cacheHierarchy aggregatedColumn="1"/>
        </ext>
      </extLst>
    </cacheHierarchy>
    <cacheHierarchy uniqueName="[Measures].[Sum of Bounces]" caption="Sum of Bounces" measure="1" displayFolder="" measureGroup="data" count="0" hidden="1">
      <extLst>
        <ext xmlns:x15="http://schemas.microsoft.com/office/spreadsheetml/2010/11/main" uri="{B97F6D7D-B522-45F9-BDA1-12C45D357490}">
          <x15:cacheHierarchy aggregatedColumn="6"/>
        </ext>
      </extLst>
    </cacheHierarchy>
    <cacheHierarchy uniqueName="[Measures].[Sum of Exits]" caption="Sum of Exits" measure="1" displayFolder="" measureGroup="data" count="0" hidden="1">
      <extLst>
        <ext xmlns:x15="http://schemas.microsoft.com/office/spreadsheetml/2010/11/main" uri="{B97F6D7D-B522-45F9-BDA1-12C45D357490}">
          <x15:cacheHierarchy aggregatedColumn="7"/>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name="PivotTable20"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7:J8" firstHeaderRow="1" firstDataRow="1" firstDataCol="0"/>
  <pivotFields count="1">
    <pivotField dataField="1" showAll="0"/>
  </pivotFields>
  <rowItems count="1">
    <i/>
  </rowItems>
  <colItems count="1">
    <i/>
  </colItems>
  <dataFields count="1">
    <dataField fld="0" subtotal="count" baseField="0" baseItem="0" numFmtId="10"/>
  </dataFields>
  <formats count="8">
    <format dxfId="270">
      <pivotArea dataOnly="0" labelOnly="1" outline="0" axis="axisValues" fieldPosition="0"/>
    </format>
    <format dxfId="269">
      <pivotArea dataOnly="0" labelOnly="1" outline="0" axis="axisValues" fieldPosition="0"/>
    </format>
    <format dxfId="268">
      <pivotArea outline="0" collapsedLevelsAreSubtotals="1" fieldPosition="0"/>
    </format>
    <format dxfId="267">
      <pivotArea outline="0" collapsedLevelsAreSubtotals="1" fieldPosition="0"/>
    </format>
    <format dxfId="266">
      <pivotArea outline="0" collapsedLevelsAreSubtotals="1" fieldPosition="0"/>
    </format>
    <format dxfId="265">
      <pivotArea outline="0" collapsedLevelsAreSubtotals="1" fieldPosition="0"/>
    </format>
    <format dxfId="264">
      <pivotArea outline="0" collapsedLevelsAreSubtotals="1" fieldPosition="0"/>
    </format>
    <format dxfId="263">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Lst>
</pivotTableDefinition>
</file>

<file path=xl/pivotTables/pivotTable10.xml><?xml version="1.0" encoding="utf-8"?>
<pivotTableDefinition xmlns="http://schemas.openxmlformats.org/spreadsheetml/2006/main" name="PivotTable19"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7:H8" firstHeaderRow="1" firstDataRow="1" firstDataCol="0"/>
  <pivotFields count="1">
    <pivotField dataField="1" showAll="0"/>
  </pivotFields>
  <rowItems count="1">
    <i/>
  </rowItems>
  <colItems count="1">
    <i/>
  </colItems>
  <dataFields count="1">
    <dataField name="avg_session_duration" fld="0" subtotal="average" baseField="0" baseItem="1355801440" numFmtId="4"/>
  </dataFields>
  <formats count="5">
    <format dxfId="337">
      <pivotArea dataOnly="0" labelOnly="1" outline="0" axis="axisValues" fieldPosition="0"/>
    </format>
    <format dxfId="336">
      <pivotArea dataOnly="0" labelOnly="1" outline="0" axis="axisValues" fieldPosition="0"/>
    </format>
    <format dxfId="335">
      <pivotArea outline="0" collapsedLevelsAreSubtotals="1" fieldPosition="0"/>
    </format>
    <format dxfId="334">
      <pivotArea outline="0" collapsedLevelsAreSubtotals="1" fieldPosition="0"/>
    </format>
    <format dxfId="333">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g_session_duration"/>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Lst>
</pivotTableDefinition>
</file>

<file path=xl/pivotTables/pivotTable11.xml><?xml version="1.0" encoding="utf-8"?>
<pivotTableDefinition xmlns="http://schemas.openxmlformats.org/spreadsheetml/2006/main" name="PivotTable1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4:H5" firstHeaderRow="1" firstDataRow="1" firstDataCol="0"/>
  <pivotFields count="1">
    <pivotField dataField="1" showAll="0"/>
  </pivotFields>
  <rowItems count="1">
    <i/>
  </rowItems>
  <colItems count="1">
    <i/>
  </colItems>
  <dataFields count="1">
    <dataField fld="0" subtotal="count" baseField="0" baseItem="0"/>
  </dataFields>
  <formats count="11">
    <format dxfId="348">
      <pivotArea type="all" dataOnly="0" outline="0" fieldPosition="0"/>
    </format>
    <format dxfId="347">
      <pivotArea outline="0" collapsedLevelsAreSubtotals="1" fieldPosition="0"/>
    </format>
    <format dxfId="346">
      <pivotArea dataOnly="0" labelOnly="1" outline="0" axis="axisValues" fieldPosition="0"/>
    </format>
    <format dxfId="345">
      <pivotArea dataOnly="0" labelOnly="1" outline="0" axis="axisValues" fieldPosition="0"/>
    </format>
    <format dxfId="344">
      <pivotArea type="all" dataOnly="0" outline="0" fieldPosition="0"/>
    </format>
    <format dxfId="343">
      <pivotArea outline="0" collapsedLevelsAreSubtotals="1" fieldPosition="0"/>
    </format>
    <format dxfId="342">
      <pivotArea dataOnly="0" labelOnly="1" outline="0" axis="axisValues" fieldPosition="0"/>
    </format>
    <format dxfId="341">
      <pivotArea dataOnly="0" labelOnly="1" outline="0" axis="axisValues" fieldPosition="0"/>
    </format>
    <format dxfId="340">
      <pivotArea outline="0" collapsedLevelsAreSubtotals="1" fieldPosition="0"/>
    </format>
    <format dxfId="339">
      <pivotArea dataOnly="0" labelOnly="1" outline="0" axis="axisValues" fieldPosition="0"/>
    </format>
    <format dxfId="338">
      <pivotArea dataOnly="0" labelOnly="1" outline="0" axis="axisValues"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Lst>
</pivotTableDefinition>
</file>

<file path=xl/pivotTables/pivotTable12.xml><?xml version="1.0" encoding="utf-8"?>
<pivotTableDefinition xmlns="http://schemas.openxmlformats.org/spreadsheetml/2006/main" name="PivotTable2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7:N8" firstHeaderRow="1" firstDataRow="1" firstDataCol="0"/>
  <pivotFields count="1">
    <pivotField dataField="1" showAll="0"/>
  </pivotFields>
  <rowItems count="1">
    <i/>
  </rowItems>
  <colItems count="1">
    <i/>
  </colItems>
  <dataFields count="1">
    <dataField fld="0" subtotal="count" baseField="0" baseItem="0" numFmtId="10"/>
  </dataFields>
  <formats count="3">
    <format dxfId="351">
      <pivotArea dataOnly="0" labelOnly="1" outline="0" axis="axisValues" fieldPosition="0"/>
    </format>
    <format dxfId="350">
      <pivotArea dataOnly="0" labelOnly="1" outline="0" axis="axisValues" fieldPosition="0"/>
    </format>
    <format dxfId="349">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Lst>
</pivotTableDefinition>
</file>

<file path=xl/pivotTables/pivotTable13.xml><?xml version="1.0" encoding="utf-8"?>
<pivotTableDefinition xmlns="http://schemas.openxmlformats.org/spreadsheetml/2006/main" name="PivotTable17"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7:D8" firstHeaderRow="1" firstDataRow="1" firstDataCol="0"/>
  <pivotFields count="1">
    <pivotField dataField="1" showAll="0"/>
  </pivotFields>
  <rowItems count="1">
    <i/>
  </rowItems>
  <colItems count="1">
    <i/>
  </colItems>
  <dataFields count="1">
    <dataField fld="0" subtotal="count" baseField="0" baseItem="0"/>
  </dataFields>
  <formats count="3">
    <format dxfId="354">
      <pivotArea dataOnly="0" labelOnly="1" outline="0" axis="axisValues" fieldPosition="0"/>
    </format>
    <format dxfId="353">
      <pivotArea dataOnly="0" labelOnly="1" outline="0" axis="axisValues" fieldPosition="0"/>
    </format>
    <format dxfId="352">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Lst>
</pivotTableDefinition>
</file>

<file path=xl/pivotTables/pivotTable14.xml><?xml version="1.0" encoding="utf-8"?>
<pivotTableDefinition xmlns="http://schemas.openxmlformats.org/spreadsheetml/2006/main" name="PivotTable16"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4:N5" firstHeaderRow="1" firstDataRow="1" firstDataCol="0"/>
  <pivotFields count="1">
    <pivotField dataField="1" showAll="0"/>
  </pivotFields>
  <rowItems count="1">
    <i/>
  </rowItems>
  <colItems count="1">
    <i/>
  </colItems>
  <dataFields count="1">
    <dataField fld="0" subtotal="count" baseField="0" baseItem="0"/>
  </dataFields>
  <formats count="3">
    <format dxfId="357">
      <pivotArea dataOnly="0" labelOnly="1" outline="0" axis="axisValues" fieldPosition="0"/>
    </format>
    <format dxfId="356">
      <pivotArea dataOnly="0" labelOnly="1" outline="0" axis="axisValues" fieldPosition="0"/>
    </format>
    <format dxfId="355">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Lst>
</pivotTableDefinition>
</file>

<file path=xl/pivotTables/pivotTable15.xml><?xml version="1.0" encoding="utf-8"?>
<pivotTableDefinition xmlns="http://schemas.openxmlformats.org/spreadsheetml/2006/main" name="PivotTable19"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298:C304" firstHeaderRow="1" firstDataRow="1" firstDataCol="1"/>
  <pivotFields count="2">
    <pivotField axis="axisRow" allDrilled="1" showAll="0" dataSourceSort="1" defaultAttributeDrillState="1">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Lst>
</pivotTableDefinition>
</file>

<file path=xl/pivotTables/pivotTable2.xml><?xml version="1.0" encoding="utf-8"?>
<pivotTableDefinition xmlns="http://schemas.openxmlformats.org/spreadsheetml/2006/main" name="PivotTable2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10:J11" firstHeaderRow="1" firstDataRow="1" firstDataCol="0"/>
  <pivotFields count="1">
    <pivotField dataField="1" showAll="0"/>
  </pivotFields>
  <rowItems count="1">
    <i/>
  </rowItems>
  <colItems count="1">
    <i/>
  </colItems>
  <dataFields count="1">
    <dataField fld="0" subtotal="count" baseField="0" baseItem="0" numFmtId="4"/>
  </dataFields>
  <formats count="3">
    <format dxfId="273">
      <pivotArea dataOnly="0" labelOnly="1" outline="0" axis="axisValues" fieldPosition="0"/>
    </format>
    <format dxfId="272">
      <pivotArea dataOnly="0" labelOnly="1" outline="0" axis="axisValues" fieldPosition="0"/>
    </format>
    <format dxfId="271">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Lst>
</pivotTableDefinition>
</file>

<file path=xl/pivotTables/pivotTable3.xml><?xml version="1.0" encoding="utf-8"?>
<pivotTableDefinition xmlns="http://schemas.openxmlformats.org/spreadsheetml/2006/main" name="PivotTable1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4:F5" firstHeaderRow="1" firstDataRow="1" firstDataCol="0"/>
  <pivotFields count="1">
    <pivotField dataField="1" showAll="0"/>
  </pivotFields>
  <rowItems count="1">
    <i/>
  </rowItems>
  <colItems count="1">
    <i/>
  </colItems>
  <dataFields count="1">
    <dataField fld="0" subtotal="count" baseField="0" baseItem="0"/>
  </dataFields>
  <formats count="15">
    <format dxfId="288">
      <pivotArea type="all" dataOnly="0" outline="0" fieldPosition="0"/>
    </format>
    <format dxfId="287">
      <pivotArea outline="0" collapsedLevelsAreSubtotals="1" fieldPosition="0"/>
    </format>
    <format dxfId="286">
      <pivotArea dataOnly="0" labelOnly="1" outline="0" axis="axisValues" fieldPosition="0"/>
    </format>
    <format dxfId="285">
      <pivotArea dataOnly="0" labelOnly="1" outline="0" axis="axisValues" fieldPosition="0"/>
    </format>
    <format dxfId="284">
      <pivotArea type="all" dataOnly="0" outline="0" fieldPosition="0"/>
    </format>
    <format dxfId="283">
      <pivotArea outline="0" collapsedLevelsAreSubtotals="1" fieldPosition="0"/>
    </format>
    <format dxfId="282">
      <pivotArea dataOnly="0" labelOnly="1" outline="0" axis="axisValues" fieldPosition="0"/>
    </format>
    <format dxfId="281">
      <pivotArea dataOnly="0" labelOnly="1" outline="0" axis="axisValues" fieldPosition="0"/>
    </format>
    <format dxfId="280">
      <pivotArea outline="0" collapsedLevelsAreSubtotals="1" fieldPosition="0"/>
    </format>
    <format dxfId="279">
      <pivotArea dataOnly="0" labelOnly="1" outline="0" axis="axisValues" fieldPosition="0"/>
    </format>
    <format dxfId="278">
      <pivotArea dataOnly="0" labelOnly="1" outline="0" axis="axisValues" fieldPosition="0"/>
    </format>
    <format dxfId="277">
      <pivotArea outline="0" collapsedLevelsAreSubtotals="1" fieldPosition="0"/>
    </format>
    <format dxfId="276">
      <pivotArea outline="0" collapsedLevelsAreSubtotals="1" fieldPosition="0"/>
    </format>
    <format dxfId="275">
      <pivotArea dataOnly="0" labelOnly="1" outline="0" axis="axisValues" fieldPosition="0"/>
    </format>
    <format dxfId="274">
      <pivotArea dataOnly="0" labelOnly="1" outline="0" axis="axisValues"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Lst>
</pivotTableDefinition>
</file>

<file path=xl/pivotTables/pivotTable4.xml><?xml version="1.0" encoding="utf-8"?>
<pivotTableDefinition xmlns="http://schemas.openxmlformats.org/spreadsheetml/2006/main" name="PivotTable14"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4:J5" firstHeaderRow="1" firstDataRow="1" firstDataCol="0"/>
  <pivotFields count="1">
    <pivotField dataField="1" showAll="0"/>
  </pivotFields>
  <rowItems count="1">
    <i/>
  </rowItems>
  <colItems count="1">
    <i/>
  </colItems>
  <dataFields count="1">
    <dataField fld="0" subtotal="count" baseField="0" baseItem="0"/>
  </dataFields>
  <formats count="3">
    <format dxfId="291">
      <pivotArea dataOnly="0" labelOnly="1" outline="0" axis="axisValues" fieldPosition="0"/>
    </format>
    <format dxfId="290">
      <pivotArea dataOnly="0" labelOnly="1" outline="0" axis="axisValues" fieldPosition="0"/>
    </format>
    <format dxfId="289">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Lst>
</pivotTableDefinition>
</file>

<file path=xl/pivotTables/pivotTable5.xml><?xml version="1.0" encoding="utf-8"?>
<pivotTableDefinition xmlns="http://schemas.openxmlformats.org/spreadsheetml/2006/main" name="PivotTable2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10:H11" firstHeaderRow="1" firstDataRow="1" firstDataCol="0"/>
  <pivotFields count="1">
    <pivotField dataField="1" showAll="0"/>
  </pivotFields>
  <rowItems count="1">
    <i/>
  </rowItems>
  <colItems count="1">
    <i/>
  </colItems>
  <dataFields count="1">
    <dataField fld="0" subtotal="count" baseField="0" baseItem="0" numFmtId="4"/>
  </dataFields>
  <formats count="5">
    <format dxfId="296">
      <pivotArea dataOnly="0" labelOnly="1" outline="0" axis="axisValues" fieldPosition="0"/>
    </format>
    <format dxfId="295">
      <pivotArea dataOnly="0" labelOnly="1" outline="0" axis="axisValues" fieldPosition="0"/>
    </format>
    <format dxfId="294">
      <pivotArea outline="0" collapsedLevelsAreSubtotals="1" fieldPosition="0"/>
    </format>
    <format dxfId="293">
      <pivotArea outline="0" collapsedLevelsAreSubtotals="1" fieldPosition="0"/>
    </format>
    <format dxfId="292">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Lst>
</pivotTableDefinition>
</file>

<file path=xl/pivotTables/pivotTable6.xml><?xml version="1.0" encoding="utf-8"?>
<pivotTableDefinition xmlns="http://schemas.openxmlformats.org/spreadsheetml/2006/main" name="PivotTable1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4:L5" firstHeaderRow="1" firstDataRow="1" firstDataCol="0"/>
  <pivotFields count="1">
    <pivotField dataField="1" showAll="0"/>
  </pivotFields>
  <rowItems count="1">
    <i/>
  </rowItems>
  <colItems count="1">
    <i/>
  </colItems>
  <dataFields count="1">
    <dataField fld="0" subtotal="count" baseField="0" baseItem="0"/>
  </dataFields>
  <formats count="3">
    <format dxfId="299">
      <pivotArea dataOnly="0" labelOnly="1" outline="0" axis="axisValues" fieldPosition="0"/>
    </format>
    <format dxfId="298">
      <pivotArea dataOnly="0" labelOnly="1" outline="0" axis="axisValues" fieldPosition="0"/>
    </format>
    <format dxfId="297">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Lst>
</pivotTableDefinition>
</file>

<file path=xl/pivotTables/pivotTable7.xml><?xml version="1.0" encoding="utf-8"?>
<pivotTableDefinition xmlns="http://schemas.openxmlformats.org/spreadsheetml/2006/main" name="PivotTable2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7:L8" firstHeaderRow="1" firstDataRow="1" firstDataCol="0"/>
  <pivotFields count="1">
    <pivotField dataField="1" showAll="0"/>
  </pivotFields>
  <rowItems count="1">
    <i/>
  </rowItems>
  <colItems count="1">
    <i/>
  </colItems>
  <dataFields count="1">
    <dataField fld="0" subtotal="count" baseField="0" baseItem="0" numFmtId="10"/>
  </dataFields>
  <formats count="3">
    <format dxfId="302">
      <pivotArea dataOnly="0" labelOnly="1" outline="0" axis="axisValues" fieldPosition="0"/>
    </format>
    <format dxfId="301">
      <pivotArea dataOnly="0" labelOnly="1" outline="0" axis="axisValues" fieldPosition="0"/>
    </format>
    <format dxfId="300">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Lst>
</pivotTableDefinition>
</file>

<file path=xl/pivotTables/pivotTable8.xml><?xml version="1.0" encoding="utf-8"?>
<pivotTableDefinition xmlns="http://schemas.openxmlformats.org/spreadsheetml/2006/main" name="PivotTable1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4:D5" firstHeaderRow="1" firstDataRow="1" firstDataCol="0"/>
  <pivotFields count="1">
    <pivotField dataField="1" showAll="0"/>
  </pivotFields>
  <rowItems count="1">
    <i/>
  </rowItems>
  <colItems count="1">
    <i/>
  </colItems>
  <dataFields count="1">
    <dataField fld="0" subtotal="count" baseField="0" baseItem="0"/>
  </dataFields>
  <formats count="27">
    <format dxfId="329">
      <pivotArea type="all" dataOnly="0" outline="0" fieldPosition="0"/>
    </format>
    <format dxfId="328">
      <pivotArea outline="0" collapsedLevelsAreSubtotals="1" fieldPosition="0"/>
    </format>
    <format dxfId="327">
      <pivotArea dataOnly="0" labelOnly="1" outline="0" axis="axisValues" fieldPosition="0"/>
    </format>
    <format dxfId="326">
      <pivotArea dataOnly="0" labelOnly="1" outline="0" axis="axisValues" fieldPosition="0"/>
    </format>
    <format dxfId="325">
      <pivotArea type="all" dataOnly="0" outline="0" fieldPosition="0"/>
    </format>
    <format dxfId="324">
      <pivotArea outline="0" collapsedLevelsAreSubtotals="1" fieldPosition="0"/>
    </format>
    <format dxfId="323">
      <pivotArea dataOnly="0" labelOnly="1" outline="0" axis="axisValues" fieldPosition="0"/>
    </format>
    <format dxfId="322">
      <pivotArea dataOnly="0" labelOnly="1" outline="0" axis="axisValues" fieldPosition="0"/>
    </format>
    <format dxfId="321">
      <pivotArea dataOnly="0" labelOnly="1" outline="0" axis="axisValues" fieldPosition="0"/>
    </format>
    <format dxfId="320">
      <pivotArea dataOnly="0" labelOnly="1" outline="0" axis="axisValues" fieldPosition="0"/>
    </format>
    <format dxfId="319">
      <pivotArea outline="0" collapsedLevelsAreSubtotals="1" fieldPosition="0"/>
    </format>
    <format dxfId="318">
      <pivotArea outline="0" collapsedLevelsAreSubtotals="1" fieldPosition="0"/>
    </format>
    <format dxfId="317">
      <pivotArea outline="0" collapsedLevelsAreSubtotals="1" fieldPosition="0"/>
    </format>
    <format dxfId="316">
      <pivotArea dataOnly="0" labelOnly="1" outline="0" axis="axisValues" fieldPosition="0"/>
    </format>
    <format dxfId="315">
      <pivotArea dataOnly="0" labelOnly="1" outline="0" axis="axisValues" fieldPosition="0"/>
    </format>
    <format dxfId="314">
      <pivotArea dataOnly="0" labelOnly="1" outline="0" axis="axisValues" fieldPosition="0"/>
    </format>
    <format dxfId="313">
      <pivotArea dataOnly="0" labelOnly="1" outline="0" axis="axisValues" fieldPosition="0"/>
    </format>
    <format dxfId="312">
      <pivotArea dataOnly="0" labelOnly="1" outline="0" axis="axisValues" fieldPosition="0"/>
    </format>
    <format dxfId="311">
      <pivotArea dataOnly="0" labelOnly="1" outline="0" axis="axisValues" fieldPosition="0"/>
    </format>
    <format dxfId="310">
      <pivotArea dataOnly="0" labelOnly="1" outline="0" axis="axisValues" fieldPosition="0"/>
    </format>
    <format dxfId="309">
      <pivotArea dataOnly="0" labelOnly="1" outline="0" axis="axisValues" fieldPosition="0"/>
    </format>
    <format dxfId="308">
      <pivotArea dataOnly="0" labelOnly="1" outline="0" axis="axisValues" fieldPosition="0"/>
    </format>
    <format dxfId="307">
      <pivotArea dataOnly="0" labelOnly="1" outline="0" axis="axisValues" fieldPosition="0"/>
    </format>
    <format dxfId="306">
      <pivotArea dataOnly="0" labelOnly="1" outline="0" axis="axisValues" fieldPosition="0"/>
    </format>
    <format dxfId="305">
      <pivotArea dataOnly="0" labelOnly="1" outline="0" axis="axisValues" fieldPosition="0"/>
    </format>
    <format dxfId="304">
      <pivotArea dataOnly="0" labelOnly="1" outline="0" axis="axisValues" fieldPosition="0"/>
    </format>
    <format dxfId="303">
      <pivotArea dataOnly="0" labelOnly="1" outline="0" axis="axisValues"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Lst>
</pivotTableDefinition>
</file>

<file path=xl/pivotTables/pivotTable9.xml><?xml version="1.0" encoding="utf-8"?>
<pivotTableDefinition xmlns="http://schemas.openxmlformats.org/spreadsheetml/2006/main" name="PivotTable18"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7:F8" firstHeaderRow="1" firstDataRow="1" firstDataCol="0"/>
  <pivotFields count="1">
    <pivotField dataField="1" showAll="0"/>
  </pivotFields>
  <rowItems count="1">
    <i/>
  </rowItems>
  <colItems count="1">
    <i/>
  </colItems>
  <dataFields count="1">
    <dataField fld="0" subtotal="count" baseField="0" baseItem="0"/>
  </dataFields>
  <formats count="3">
    <format dxfId="332">
      <pivotArea dataOnly="0" labelOnly="1" outline="0" axis="axisValues" fieldPosition="0"/>
    </format>
    <format dxfId="331">
      <pivotArea dataOnly="0" labelOnly="1" outline="0" axis="axisValues" fieldPosition="0"/>
    </format>
    <format dxfId="330">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Lst>
</pivotTableDefinition>
</file>

<file path=xl/tables/table1.xml><?xml version="1.0" encoding="utf-8"?>
<table xmlns="http://schemas.openxmlformats.org/spreadsheetml/2006/main" id="4" name="Table4" displayName="Table4" ref="B2:D7" totalsRowShown="0">
  <autoFilter ref="B2:D7"/>
  <tableColumns count="3">
    <tableColumn id="1" name="Year" dataDxfId="262"/>
    <tableColumn id="2" name="Total Visits" dataDxfId="261"/>
    <tableColumn id="3" name="YoY Growth"/>
  </tableColumns>
  <tableStyleInfo name="TableStyleMedium2" showFirstColumn="0" showLastColumn="0" showRowStripes="1" showColumnStripes="0"/>
</table>
</file>

<file path=xl/tables/table10.xml><?xml version="1.0" encoding="utf-8"?>
<table xmlns="http://schemas.openxmlformats.org/spreadsheetml/2006/main" id="11" name="Table11" displayName="Table11" ref="B247:C252" totalsRowShown="0">
  <autoFilter ref="B247:C252"/>
  <tableColumns count="2">
    <tableColumn id="1" name="Year" dataDxfId="244"/>
    <tableColumn id="2" name="Pages per Visit" dataDxfId="243"/>
  </tableColumns>
  <tableStyleInfo name="TableStyleMedium2" showFirstColumn="0" showLastColumn="0" showRowStripes="1" showColumnStripes="0"/>
</table>
</file>

<file path=xl/tables/table11.xml><?xml version="1.0" encoding="utf-8"?>
<table xmlns="http://schemas.openxmlformats.org/spreadsheetml/2006/main" id="12" name="Table12" displayName="Table12" ref="B273:C278" totalsRowShown="0">
  <autoFilter ref="B273:C278"/>
  <tableColumns count="2">
    <tableColumn id="1" name="Year" dataDxfId="242"/>
    <tableColumn id="2" name="Repeated Visitors" dataDxfId="241"/>
  </tableColumns>
  <tableStyleInfo name="TableStyleMedium2" showFirstColumn="0" showLastColumn="0" showRowStripes="1" showColumnStripes="0"/>
</table>
</file>

<file path=xl/tables/table12.xml><?xml version="1.0" encoding="utf-8"?>
<table xmlns="http://schemas.openxmlformats.org/spreadsheetml/2006/main" id="13" name="Table13" displayName="Table13" ref="B323:C328" totalsRowShown="0">
  <autoFilter ref="B323:C328"/>
  <tableColumns count="2">
    <tableColumn id="1" name="Year" dataDxfId="240"/>
    <tableColumn id="2" name="Total Visitors" dataDxfId="239"/>
  </tableColumns>
  <tableStyleInfo name="TableStyleMedium2" showFirstColumn="0" showLastColumn="0" showRowStripes="1" showColumnStripes="0"/>
</table>
</file>

<file path=xl/tables/table13.xml><?xml version="1.0" encoding="utf-8"?>
<table xmlns="http://schemas.openxmlformats.org/spreadsheetml/2006/main" id="14" name="Table14" displayName="Table14" ref="B348:C353" totalsRowShown="0">
  <autoFilter ref="B348:C353"/>
  <tableColumns count="2">
    <tableColumn id="1" name="Year" dataDxfId="238"/>
    <tableColumn id="2" name="Unique Visitors" dataDxfId="237"/>
  </tableColumns>
  <tableStyleInfo name="TableStyleMedium2" showFirstColumn="0" showLastColumn="0" showRowStripes="1" showColumnStripes="0"/>
</table>
</file>

<file path=xl/tables/table14.xml><?xml version="1.0" encoding="utf-8"?>
<table xmlns="http://schemas.openxmlformats.org/spreadsheetml/2006/main" id="3" name="Table3" displayName="Table3" ref="A2:C14" totalsRowShown="0">
  <autoFilter ref="A2:C14"/>
  <tableColumns count="3">
    <tableColumn id="1" name="Month 2019" dataDxfId="236"/>
    <tableColumn id="2" name="Visits" dataDxfId="235"/>
    <tableColumn id="3" name="MoM Growth"/>
  </tableColumns>
  <tableStyleInfo name="TableStyleMedium2" showFirstColumn="0" showLastColumn="0" showRowStripes="1" showColumnStripes="0"/>
</table>
</file>

<file path=xl/tables/table15.xml><?xml version="1.0" encoding="utf-8"?>
<table xmlns="http://schemas.openxmlformats.org/spreadsheetml/2006/main" id="15" name="Table15" displayName="Table15" ref="E2:G14" totalsRowShown="0">
  <autoFilter ref="E2:G14"/>
  <tableColumns count="3">
    <tableColumn id="1" name="Month 2020" dataDxfId="234"/>
    <tableColumn id="2" name="Visits" dataDxfId="233"/>
    <tableColumn id="3" name="MoM Growth"/>
  </tableColumns>
  <tableStyleInfo name="TableStyleMedium2" showFirstColumn="0" showLastColumn="0" showRowStripes="1" showColumnStripes="0"/>
</table>
</file>

<file path=xl/tables/table16.xml><?xml version="1.0" encoding="utf-8"?>
<table xmlns="http://schemas.openxmlformats.org/spreadsheetml/2006/main" id="16" name="Table16" displayName="Table16" ref="I2:K14" totalsRowShown="0">
  <autoFilter ref="I2:K14"/>
  <tableColumns count="3">
    <tableColumn id="1" name="Month 2021" dataDxfId="232"/>
    <tableColumn id="2" name="Visits" dataDxfId="231"/>
    <tableColumn id="3" name="MoM Growth"/>
  </tableColumns>
  <tableStyleInfo name="TableStyleMedium2" showFirstColumn="0" showLastColumn="0" showRowStripes="1" showColumnStripes="0"/>
</table>
</file>

<file path=xl/tables/table17.xml><?xml version="1.0" encoding="utf-8"?>
<table xmlns="http://schemas.openxmlformats.org/spreadsheetml/2006/main" id="17" name="Table17" displayName="Table17" ref="M2:O14" totalsRowShown="0">
  <autoFilter ref="M2:O14"/>
  <tableColumns count="3">
    <tableColumn id="1" name="Month 2022" dataDxfId="230"/>
    <tableColumn id="2" name="Visits" dataDxfId="229"/>
    <tableColumn id="3" name="MoM Growth"/>
  </tableColumns>
  <tableStyleInfo name="TableStyleMedium2" showFirstColumn="0" showLastColumn="0" showRowStripes="1" showColumnStripes="0"/>
</table>
</file>

<file path=xl/tables/table18.xml><?xml version="1.0" encoding="utf-8"?>
<table xmlns="http://schemas.openxmlformats.org/spreadsheetml/2006/main" id="18" name="Table18" displayName="Table18" ref="Q2:S14" totalsRowShown="0">
  <autoFilter ref="Q2:S14"/>
  <tableColumns count="3">
    <tableColumn id="1" name="Month 2023" dataDxfId="228"/>
    <tableColumn id="2" name="Visits" dataDxfId="227"/>
    <tableColumn id="3" name="MoM Growth"/>
  </tableColumns>
  <tableStyleInfo name="TableStyleMedium2" showFirstColumn="0" showLastColumn="0" showRowStripes="1" showColumnStripes="0"/>
</table>
</file>

<file path=xl/tables/table19.xml><?xml version="1.0" encoding="utf-8"?>
<table xmlns="http://schemas.openxmlformats.org/spreadsheetml/2006/main" id="19" name="Table19" displayName="Table19" ref="A17:B29" totalsRowShown="0">
  <autoFilter ref="A17:B29"/>
  <tableColumns count="2">
    <tableColumn id="1" name="Month" dataDxfId="226"/>
    <tableColumn id="2" name="S.I." dataDxfId="225"/>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B33:D39" totalsRowShown="0">
  <autoFilter ref="B33:D39"/>
  <tableColumns count="3">
    <tableColumn id="1" name="Year" dataDxfId="260"/>
    <tableColumn id="2" name="Total Page Views" dataDxfId="259"/>
    <tableColumn id="3" name="YoY Growth"/>
  </tableColumns>
  <tableStyleInfo name="TableStyleMedium2" showFirstColumn="0" showLastColumn="0" showRowStripes="1" showColumnStripes="0"/>
</table>
</file>

<file path=xl/tables/table20.xml><?xml version="1.0" encoding="utf-8"?>
<table xmlns="http://schemas.openxmlformats.org/spreadsheetml/2006/main" id="20" name="Table20" displayName="Table20" ref="A88:C100" totalsRowShown="0">
  <autoFilter ref="A88:C100"/>
  <tableColumns count="3">
    <tableColumn id="1" name="Month 2019" dataDxfId="224"/>
    <tableColumn id="2" name="Page_Views" dataDxfId="223"/>
    <tableColumn id="3" name="MoM Growth"/>
  </tableColumns>
  <tableStyleInfo name="TableStyleMedium2" showFirstColumn="0" showLastColumn="0" showRowStripes="1" showColumnStripes="0"/>
</table>
</file>

<file path=xl/tables/table21.xml><?xml version="1.0" encoding="utf-8"?>
<table xmlns="http://schemas.openxmlformats.org/spreadsheetml/2006/main" id="22" name="Table22" displayName="Table22" ref="E88:G100" totalsRowShown="0">
  <autoFilter ref="E88:G100"/>
  <tableColumns count="3">
    <tableColumn id="1" name="Month 2020" dataDxfId="222"/>
    <tableColumn id="2" name="Page_Views" dataDxfId="221"/>
    <tableColumn id="3" name="MoM Growth"/>
  </tableColumns>
  <tableStyleInfo name="TableStyleMedium2" showFirstColumn="0" showLastColumn="0" showRowStripes="1" showColumnStripes="0"/>
</table>
</file>

<file path=xl/tables/table22.xml><?xml version="1.0" encoding="utf-8"?>
<table xmlns="http://schemas.openxmlformats.org/spreadsheetml/2006/main" id="23" name="Table23" displayName="Table23" ref="I88:K100" totalsRowShown="0">
  <autoFilter ref="I88:K100"/>
  <tableColumns count="3">
    <tableColumn id="1" name="Month 2021" dataDxfId="220"/>
    <tableColumn id="2" name="Page_Views" dataDxfId="219"/>
    <tableColumn id="3" name="MoM Hrowth"/>
  </tableColumns>
  <tableStyleInfo name="TableStyleMedium2" showFirstColumn="0" showLastColumn="0" showRowStripes="1" showColumnStripes="0"/>
</table>
</file>

<file path=xl/tables/table23.xml><?xml version="1.0" encoding="utf-8"?>
<table xmlns="http://schemas.openxmlformats.org/spreadsheetml/2006/main" id="24" name="Table24" displayName="Table24" ref="M88:O100" totalsRowShown="0">
  <autoFilter ref="M88:O100"/>
  <tableColumns count="3">
    <tableColumn id="1" name="Month 2022" dataDxfId="218"/>
    <tableColumn id="2" name="Page_Views" dataDxfId="217"/>
    <tableColumn id="3" name="MoM Growth"/>
  </tableColumns>
  <tableStyleInfo name="TableStyleMedium2" showFirstColumn="0" showLastColumn="0" showRowStripes="1" showColumnStripes="0"/>
</table>
</file>

<file path=xl/tables/table24.xml><?xml version="1.0" encoding="utf-8"?>
<table xmlns="http://schemas.openxmlformats.org/spreadsheetml/2006/main" id="25" name="Table25" displayName="Table25" ref="Q88:S100" totalsRowShown="0">
  <autoFilter ref="Q88:S100"/>
  <tableColumns count="3">
    <tableColumn id="1" name="Month 2023" dataDxfId="216"/>
    <tableColumn id="2" name="Page_Views" dataDxfId="215"/>
    <tableColumn id="3" name="MoM Growth"/>
  </tableColumns>
  <tableStyleInfo name="TableStyleMedium2" showFirstColumn="0" showLastColumn="0" showRowStripes="1" showColumnStripes="0"/>
</table>
</file>

<file path=xl/tables/table25.xml><?xml version="1.0" encoding="utf-8"?>
<table xmlns="http://schemas.openxmlformats.org/spreadsheetml/2006/main" id="27" name="Table27" displayName="Table27" ref="A102:B114" totalsRowShown="0">
  <autoFilter ref="A102:B114"/>
  <tableColumns count="2">
    <tableColumn id="1" name="Month" dataDxfId="214"/>
    <tableColumn id="2" name="S.I." dataDxfId="213"/>
  </tableColumns>
  <tableStyleInfo name="TableStyleMedium2" showFirstColumn="0" showLastColumn="0" showRowStripes="1" showColumnStripes="0"/>
</table>
</file>

<file path=xl/tables/table26.xml><?xml version="1.0" encoding="utf-8"?>
<table xmlns="http://schemas.openxmlformats.org/spreadsheetml/2006/main" id="21" name="Table21" displayName="Table21" ref="A163:C175" totalsRowShown="0" headerRowDxfId="212" headerRowBorderDxfId="211" tableBorderDxfId="210" totalsRowBorderDxfId="209">
  <autoFilter ref="A163:C175"/>
  <tableColumns count="3">
    <tableColumn id="1" name="Month 2019" dataDxfId="208"/>
    <tableColumn id="2" name="Sessions" dataDxfId="207"/>
    <tableColumn id="3" name="MoM Growth"/>
  </tableColumns>
  <tableStyleInfo name="TableStyleMedium2" showFirstColumn="0" showLastColumn="0" showRowStripes="1" showColumnStripes="0"/>
</table>
</file>

<file path=xl/tables/table27.xml><?xml version="1.0" encoding="utf-8"?>
<table xmlns="http://schemas.openxmlformats.org/spreadsheetml/2006/main" id="26" name="Table26" displayName="Table26" ref="E163:G175" totalsRowShown="0" tableBorderDxfId="206">
  <autoFilter ref="E163:G175"/>
  <tableColumns count="3">
    <tableColumn id="1" name="Month 2020" dataDxfId="205"/>
    <tableColumn id="2" name="Sessions" dataDxfId="204"/>
    <tableColumn id="3" name="MoM Growth"/>
  </tableColumns>
  <tableStyleInfo name="TableStyleMedium2" showFirstColumn="0" showLastColumn="0" showRowStripes="1" showColumnStripes="0"/>
</table>
</file>

<file path=xl/tables/table28.xml><?xml version="1.0" encoding="utf-8"?>
<table xmlns="http://schemas.openxmlformats.org/spreadsheetml/2006/main" id="28" name="Table28" displayName="Table28" ref="I163:K175" totalsRowShown="0" tableBorderDxfId="203">
  <autoFilter ref="I163:K175"/>
  <tableColumns count="3">
    <tableColumn id="1" name="Month 2021" dataDxfId="202"/>
    <tableColumn id="2" name="Sessions" dataDxfId="201"/>
    <tableColumn id="3" name="MoM Growth"/>
  </tableColumns>
  <tableStyleInfo name="TableStyleMedium2" showFirstColumn="0" showLastColumn="0" showRowStripes="1" showColumnStripes="0"/>
</table>
</file>

<file path=xl/tables/table29.xml><?xml version="1.0" encoding="utf-8"?>
<table xmlns="http://schemas.openxmlformats.org/spreadsheetml/2006/main" id="29" name="Table29" displayName="Table29" ref="M163:O175" totalsRowShown="0" tableBorderDxfId="200">
  <autoFilter ref="M163:O175"/>
  <tableColumns count="3">
    <tableColumn id="1" name="Month 2022" dataDxfId="199"/>
    <tableColumn id="2" name="Sessions" dataDxfId="198"/>
    <tableColumn id="3" name="MoM Growth"/>
  </tableColumns>
  <tableStyleInfo name="TableStyleMedium2" showFirstColumn="0" showLastColumn="0" showRowStripes="1" showColumnStripes="0"/>
</table>
</file>

<file path=xl/tables/table3.xml><?xml version="1.0" encoding="utf-8"?>
<table xmlns="http://schemas.openxmlformats.org/spreadsheetml/2006/main" id="6" name="Table6" displayName="Table6" ref="B60:D65" totalsRowShown="0">
  <autoFilter ref="B60:D65"/>
  <tableColumns count="3">
    <tableColumn id="1" name="Year" dataDxfId="258"/>
    <tableColumn id="2" name="Total Sessions" dataDxfId="257"/>
    <tableColumn id="3" name="YoY Growth"/>
  </tableColumns>
  <tableStyleInfo name="TableStyleMedium2" showFirstColumn="0" showLastColumn="0" showRowStripes="1" showColumnStripes="0"/>
</table>
</file>

<file path=xl/tables/table30.xml><?xml version="1.0" encoding="utf-8"?>
<table xmlns="http://schemas.openxmlformats.org/spreadsheetml/2006/main" id="30" name="Table30" displayName="Table30" ref="Q163:S175" totalsRowShown="0" tableBorderDxfId="197">
  <autoFilter ref="Q163:S175"/>
  <tableColumns count="3">
    <tableColumn id="1" name="Month 2023" dataDxfId="196"/>
    <tableColumn id="2" name="Sessions" dataDxfId="195"/>
    <tableColumn id="3" name="MoM Growth"/>
  </tableColumns>
  <tableStyleInfo name="TableStyleMedium2" showFirstColumn="0" showLastColumn="0" showRowStripes="1" showColumnStripes="0"/>
</table>
</file>

<file path=xl/tables/table31.xml><?xml version="1.0" encoding="utf-8"?>
<table xmlns="http://schemas.openxmlformats.org/spreadsheetml/2006/main" id="31" name="Table432" displayName="Table432" ref="A177:B189" totalsRowShown="0">
  <autoFilter ref="A177:B189"/>
  <tableColumns count="2">
    <tableColumn id="1" name="Month" dataDxfId="194"/>
    <tableColumn id="2" name="S.I." dataDxfId="193"/>
  </tableColumns>
  <tableStyleInfo name="TableStyleMedium2" showFirstColumn="0" showLastColumn="0" showRowStripes="1" showColumnStripes="0"/>
</table>
</file>

<file path=xl/tables/table32.xml><?xml version="1.0" encoding="utf-8"?>
<table xmlns="http://schemas.openxmlformats.org/spreadsheetml/2006/main" id="32" name="Table533" displayName="Table533" ref="A251:B263" totalsRowShown="0">
  <autoFilter ref="A251:B263"/>
  <tableColumns count="2">
    <tableColumn id="1" name="Month" dataDxfId="192"/>
    <tableColumn id="2" name="S.I." dataDxfId="191"/>
  </tableColumns>
  <tableStyleInfo name="TableStyleMedium2" showFirstColumn="0" showLastColumn="0" showRowStripes="1" showColumnStripes="0"/>
</table>
</file>

<file path=xl/tables/table33.xml><?xml version="1.0" encoding="utf-8"?>
<table xmlns="http://schemas.openxmlformats.org/spreadsheetml/2006/main" id="33" name="Table33" displayName="Table33" ref="A237:C249" totalsRowShown="0" tableBorderDxfId="190">
  <autoFilter ref="A237:C249"/>
  <tableColumns count="3">
    <tableColumn id="1" name="Month 2019" dataDxfId="189"/>
    <tableColumn id="2" name="Bounces" dataDxfId="188"/>
    <tableColumn id="3" name="MoM Growth"/>
  </tableColumns>
  <tableStyleInfo name="TableStyleMedium2" showFirstColumn="0" showLastColumn="0" showRowStripes="1" showColumnStripes="0"/>
</table>
</file>

<file path=xl/tables/table34.xml><?xml version="1.0" encoding="utf-8"?>
<table xmlns="http://schemas.openxmlformats.org/spreadsheetml/2006/main" id="34" name="Table34" displayName="Table34" ref="E237:G249" totalsRowShown="0" tableBorderDxfId="187">
  <autoFilter ref="E237:G249"/>
  <tableColumns count="3">
    <tableColumn id="1" name="Month 2020" dataDxfId="186"/>
    <tableColumn id="2" name="Bounces" dataDxfId="185"/>
    <tableColumn id="3" name="MoM Growth"/>
  </tableColumns>
  <tableStyleInfo name="TableStyleMedium2" showFirstColumn="0" showLastColumn="0" showRowStripes="1" showColumnStripes="0"/>
</table>
</file>

<file path=xl/tables/table35.xml><?xml version="1.0" encoding="utf-8"?>
<table xmlns="http://schemas.openxmlformats.org/spreadsheetml/2006/main" id="35" name="Table35" displayName="Table35" ref="I237:K249" totalsRowShown="0" tableBorderDxfId="184">
  <autoFilter ref="I237:K249"/>
  <tableColumns count="3">
    <tableColumn id="1" name="Month 2021" dataDxfId="183"/>
    <tableColumn id="2" name="Bounces" dataDxfId="182"/>
    <tableColumn id="3" name="MoM Growth"/>
  </tableColumns>
  <tableStyleInfo name="TableStyleMedium2" showFirstColumn="0" showLastColumn="0" showRowStripes="1" showColumnStripes="0"/>
</table>
</file>

<file path=xl/tables/table36.xml><?xml version="1.0" encoding="utf-8"?>
<table xmlns="http://schemas.openxmlformats.org/spreadsheetml/2006/main" id="36" name="Table36" displayName="Table36" ref="M237:O249" totalsRowShown="0" tableBorderDxfId="181">
  <autoFilter ref="M237:O249"/>
  <tableColumns count="3">
    <tableColumn id="1" name="Month 2022" dataDxfId="180"/>
    <tableColumn id="2" name="Bounces" dataDxfId="179"/>
    <tableColumn id="3" name="MoM Growth"/>
  </tableColumns>
  <tableStyleInfo name="TableStyleMedium2" showFirstColumn="0" showLastColumn="0" showRowStripes="1" showColumnStripes="0"/>
</table>
</file>

<file path=xl/tables/table37.xml><?xml version="1.0" encoding="utf-8"?>
<table xmlns="http://schemas.openxmlformats.org/spreadsheetml/2006/main" id="37" name="Table37" displayName="Table37" ref="Q237:S249" totalsRowShown="0" tableBorderDxfId="178">
  <autoFilter ref="Q237:S249"/>
  <tableColumns count="3">
    <tableColumn id="1" name="Month 2023" dataDxfId="177"/>
    <tableColumn id="2" name="Bounces" dataDxfId="176"/>
    <tableColumn id="3" name="MoM Growth"/>
  </tableColumns>
  <tableStyleInfo name="TableStyleMedium2" showFirstColumn="0" showLastColumn="0" showRowStripes="1" showColumnStripes="0"/>
</table>
</file>

<file path=xl/tables/table38.xml><?xml version="1.0" encoding="utf-8"?>
<table xmlns="http://schemas.openxmlformats.org/spreadsheetml/2006/main" id="38" name="Table38" displayName="Table38" ref="A312:C324" totalsRowShown="0" headerRowDxfId="175" headerRowBorderDxfId="174" tableBorderDxfId="173" totalsRowBorderDxfId="172">
  <autoFilter ref="A312:C324"/>
  <tableColumns count="3">
    <tableColumn id="1" name="Month 2019" dataDxfId="171"/>
    <tableColumn id="2" name="Bounce_Rate" dataDxfId="170"/>
    <tableColumn id="3" name="MoM Growth"/>
  </tableColumns>
  <tableStyleInfo name="TableStyleMedium2" showFirstColumn="0" showLastColumn="0" showRowStripes="1" showColumnStripes="0"/>
</table>
</file>

<file path=xl/tables/table39.xml><?xml version="1.0" encoding="utf-8"?>
<table xmlns="http://schemas.openxmlformats.org/spreadsheetml/2006/main" id="39" name="Table39" displayName="Table39" ref="E312:G324" totalsRowShown="0" tableBorderDxfId="169">
  <autoFilter ref="E312:G324"/>
  <tableColumns count="3">
    <tableColumn id="1" name="Month 2020" dataDxfId="168"/>
    <tableColumn id="2" name="Bounce_Rate" dataDxfId="167"/>
    <tableColumn id="3" name="MoM Growth"/>
  </tableColumns>
  <tableStyleInfo name="TableStyleMedium2" showFirstColumn="0" showLastColumn="0" showRowStripes="1" showColumnStripes="0"/>
</table>
</file>

<file path=xl/tables/table4.xml><?xml version="1.0" encoding="utf-8"?>
<table xmlns="http://schemas.openxmlformats.org/spreadsheetml/2006/main" id="7" name="Table7" displayName="Table7" ref="B85:D90" totalsRowShown="0">
  <autoFilter ref="B85:D90"/>
  <tableColumns count="3">
    <tableColumn id="1" name="Year" dataDxfId="256"/>
    <tableColumn id="2" name="Total Bounces" dataDxfId="255"/>
    <tableColumn id="3" name="YoY Change"/>
  </tableColumns>
  <tableStyleInfo name="TableStyleMedium2" showFirstColumn="0" showLastColumn="0" showRowStripes="1" showColumnStripes="0"/>
</table>
</file>

<file path=xl/tables/table40.xml><?xml version="1.0" encoding="utf-8"?>
<table xmlns="http://schemas.openxmlformats.org/spreadsheetml/2006/main" id="40" name="Table40" displayName="Table40" ref="I312:K324" totalsRowShown="0" tableBorderDxfId="166">
  <autoFilter ref="I312:K324"/>
  <tableColumns count="3">
    <tableColumn id="1" name="Month 2021" dataDxfId="165"/>
    <tableColumn id="2" name="Bounce_Rate" dataDxfId="164"/>
    <tableColumn id="3" name="MoM Growth"/>
  </tableColumns>
  <tableStyleInfo name="TableStyleMedium2" showFirstColumn="0" showLastColumn="0" showRowStripes="1" showColumnStripes="0"/>
</table>
</file>

<file path=xl/tables/table41.xml><?xml version="1.0" encoding="utf-8"?>
<table xmlns="http://schemas.openxmlformats.org/spreadsheetml/2006/main" id="41" name="Table41" displayName="Table41" ref="M312:O324" totalsRowShown="0" tableBorderDxfId="163">
  <autoFilter ref="M312:O324"/>
  <tableColumns count="3">
    <tableColumn id="1" name="Month 2022" dataDxfId="162"/>
    <tableColumn id="2" name="Bounce_Rate" dataDxfId="161"/>
    <tableColumn id="3" name="MoM Growth" dataDxfId="160" dataCellStyle="Percent"/>
  </tableColumns>
  <tableStyleInfo name="TableStyleMedium2" showFirstColumn="0" showLastColumn="0" showRowStripes="1" showColumnStripes="0"/>
</table>
</file>

<file path=xl/tables/table42.xml><?xml version="1.0" encoding="utf-8"?>
<table xmlns="http://schemas.openxmlformats.org/spreadsheetml/2006/main" id="42" name="Table42" displayName="Table42" ref="Q312:S324" totalsRowShown="0" headerRowDxfId="159" headerRowBorderDxfId="158" tableBorderDxfId="157">
  <autoFilter ref="Q312:S324"/>
  <tableColumns count="3">
    <tableColumn id="1" name="Month 2023" dataDxfId="156"/>
    <tableColumn id="2" name="Bounce_Rate" dataDxfId="155"/>
    <tableColumn id="3" name="MoM Growth" dataDxfId="154" dataCellStyle="Percent"/>
  </tableColumns>
  <tableStyleInfo name="TableStyleMedium2" showFirstColumn="0" showLastColumn="0" showRowStripes="1" showColumnStripes="0"/>
</table>
</file>

<file path=xl/tables/table43.xml><?xml version="1.0" encoding="utf-8"?>
<table xmlns="http://schemas.openxmlformats.org/spreadsheetml/2006/main" id="43" name="Table43" displayName="Table43" ref="A326:B338" totalsRowShown="0" headerRowDxfId="153" headerRowBorderDxfId="152" tableBorderDxfId="151">
  <autoFilter ref="A326:B338"/>
  <tableColumns count="2">
    <tableColumn id="1" name="Month" dataDxfId="150"/>
    <tableColumn id="2" name="S.I." dataDxfId="149"/>
  </tableColumns>
  <tableStyleInfo name="TableStyleMedium2" showFirstColumn="0" showLastColumn="0" showRowStripes="1" showColumnStripes="0"/>
</table>
</file>

<file path=xl/tables/table44.xml><?xml version="1.0" encoding="utf-8"?>
<table xmlns="http://schemas.openxmlformats.org/spreadsheetml/2006/main" id="44" name="Table44" displayName="Table44" ref="A388:C400" totalsRowShown="0">
  <autoFilter ref="A388:C400"/>
  <tableColumns count="3">
    <tableColumn id="1" name="Month 2019" dataDxfId="148"/>
    <tableColumn id="2" name="Exits" dataDxfId="147"/>
    <tableColumn id="3" name="MoM Growth" dataDxfId="146" dataCellStyle="Percent"/>
  </tableColumns>
  <tableStyleInfo name="TableStyleMedium2" showFirstColumn="0" showLastColumn="0" showRowStripes="1" showColumnStripes="0"/>
</table>
</file>

<file path=xl/tables/table45.xml><?xml version="1.0" encoding="utf-8"?>
<table xmlns="http://schemas.openxmlformats.org/spreadsheetml/2006/main" id="45" name="Table45" displayName="Table45" ref="E388:G400" totalsRowShown="0" headerRowDxfId="145" headerRowBorderDxfId="144" tableBorderDxfId="143">
  <autoFilter ref="E388:G400"/>
  <tableColumns count="3">
    <tableColumn id="1" name="Month 2020" dataDxfId="142"/>
    <tableColumn id="2" name="Exits" dataDxfId="141"/>
    <tableColumn id="3" name="MoM Growth" dataDxfId="140" dataCellStyle="Percent"/>
  </tableColumns>
  <tableStyleInfo name="TableStyleMedium2" showFirstColumn="0" showLastColumn="0" showRowStripes="1" showColumnStripes="0"/>
</table>
</file>

<file path=xl/tables/table46.xml><?xml version="1.0" encoding="utf-8"?>
<table xmlns="http://schemas.openxmlformats.org/spreadsheetml/2006/main" id="46" name="Table46" displayName="Table46" ref="I388:K400" totalsRowShown="0" headerRowDxfId="139" headerRowBorderDxfId="138" tableBorderDxfId="137">
  <autoFilter ref="I388:K400"/>
  <tableColumns count="3">
    <tableColumn id="1" name="Month 2021" dataDxfId="136"/>
    <tableColumn id="2" name="Exits" dataDxfId="135"/>
    <tableColumn id="3" name="MoM Growth" dataDxfId="134" dataCellStyle="Percent"/>
  </tableColumns>
  <tableStyleInfo name="TableStyleMedium2" showFirstColumn="0" showLastColumn="0" showRowStripes="1" showColumnStripes="0"/>
</table>
</file>

<file path=xl/tables/table47.xml><?xml version="1.0" encoding="utf-8"?>
<table xmlns="http://schemas.openxmlformats.org/spreadsheetml/2006/main" id="47" name="Table47" displayName="Table47" ref="M388:O400" totalsRowShown="0" headerRowDxfId="133" headerRowBorderDxfId="132" tableBorderDxfId="131">
  <autoFilter ref="M388:O400"/>
  <tableColumns count="3">
    <tableColumn id="1" name="Month 2022" dataDxfId="130"/>
    <tableColumn id="2" name="Exits" dataDxfId="129"/>
    <tableColumn id="3" name="MoM Growth" dataDxfId="128" dataCellStyle="Percent"/>
  </tableColumns>
  <tableStyleInfo name="TableStyleMedium2" showFirstColumn="0" showLastColumn="0" showRowStripes="1" showColumnStripes="0"/>
</table>
</file>

<file path=xl/tables/table48.xml><?xml version="1.0" encoding="utf-8"?>
<table xmlns="http://schemas.openxmlformats.org/spreadsheetml/2006/main" id="48" name="Table48" displayName="Table48" ref="Q388:S400" totalsRowShown="0" headerRowDxfId="127" headerRowBorderDxfId="126" tableBorderDxfId="125">
  <autoFilter ref="Q388:S400"/>
  <tableColumns count="3">
    <tableColumn id="1" name="Month 2023" dataDxfId="124"/>
    <tableColumn id="2" name="Exits" dataDxfId="123"/>
    <tableColumn id="3" name="MoM Growth" dataDxfId="122" dataCellStyle="Percent"/>
  </tableColumns>
  <tableStyleInfo name="TableStyleMedium2" showFirstColumn="0" showLastColumn="0" showRowStripes="1" showColumnStripes="0"/>
</table>
</file>

<file path=xl/tables/table49.xml><?xml version="1.0" encoding="utf-8"?>
<table xmlns="http://schemas.openxmlformats.org/spreadsheetml/2006/main" id="49" name="Table49" displayName="Table49" ref="A402:B414" totalsRowShown="0">
  <autoFilter ref="A402:B414"/>
  <tableColumns count="2">
    <tableColumn id="1" name="Month" dataDxfId="121"/>
    <tableColumn id="2" name="S.I." dataDxfId="120"/>
  </tableColumns>
  <tableStyleInfo name="TableStyleMedium2" showFirstColumn="0" showLastColumn="0" showRowStripes="1" showColumnStripes="0"/>
</table>
</file>

<file path=xl/tables/table5.xml><?xml version="1.0" encoding="utf-8"?>
<table xmlns="http://schemas.openxmlformats.org/spreadsheetml/2006/main" id="8" name="Table8" displayName="Table8" ref="B114:C119" totalsRowShown="0">
  <autoFilter ref="B114:C119"/>
  <tableColumns count="2">
    <tableColumn id="1" name="Year" dataDxfId="254"/>
    <tableColumn id="2" name="Bounce rate" dataDxfId="253"/>
  </tableColumns>
  <tableStyleInfo name="TableStyleMedium2" showFirstColumn="0" showLastColumn="0" showRowStripes="1" showColumnStripes="0"/>
</table>
</file>

<file path=xl/tables/table50.xml><?xml version="1.0" encoding="utf-8"?>
<table xmlns="http://schemas.openxmlformats.org/spreadsheetml/2006/main" id="50" name="Table50" displayName="Table50" ref="A463:C475" totalsRowShown="0">
  <autoFilter ref="A463:C475"/>
  <tableColumns count="3">
    <tableColumn id="1" name="Month 2019" dataDxfId="119"/>
    <tableColumn id="2" name="Exit_Rate" dataDxfId="118"/>
    <tableColumn id="3" name="MoM Grwoth" dataDxfId="117" dataCellStyle="Percent"/>
  </tableColumns>
  <tableStyleInfo name="TableStyleMedium2" showFirstColumn="0" showLastColumn="0" showRowStripes="1" showColumnStripes="0"/>
</table>
</file>

<file path=xl/tables/table51.xml><?xml version="1.0" encoding="utf-8"?>
<table xmlns="http://schemas.openxmlformats.org/spreadsheetml/2006/main" id="51" name="Table51" displayName="Table51" ref="E463:G475" totalsRowShown="0" headerRowDxfId="116" headerRowBorderDxfId="115" tableBorderDxfId="114">
  <autoFilter ref="E463:G475"/>
  <tableColumns count="3">
    <tableColumn id="1" name="Month 2020" dataDxfId="113"/>
    <tableColumn id="2" name="Exit_Rate" dataDxfId="112"/>
    <tableColumn id="3" name="MoM Grwoth" dataDxfId="111" dataCellStyle="Percent"/>
  </tableColumns>
  <tableStyleInfo name="TableStyleMedium2" showFirstColumn="0" showLastColumn="0" showRowStripes="1" showColumnStripes="0"/>
</table>
</file>

<file path=xl/tables/table52.xml><?xml version="1.0" encoding="utf-8"?>
<table xmlns="http://schemas.openxmlformats.org/spreadsheetml/2006/main" id="52" name="Table52" displayName="Table52" ref="I463:K475" totalsRowShown="0" headerRowDxfId="110" headerRowBorderDxfId="109" tableBorderDxfId="108">
  <autoFilter ref="I463:K475"/>
  <tableColumns count="3">
    <tableColumn id="1" name="Month 2021" dataDxfId="107"/>
    <tableColumn id="2" name="Exit_Rate" dataDxfId="106"/>
    <tableColumn id="3" name="MoM Grwoth" dataDxfId="105" dataCellStyle="Percent"/>
  </tableColumns>
  <tableStyleInfo name="TableStyleMedium2" showFirstColumn="0" showLastColumn="0" showRowStripes="1" showColumnStripes="0"/>
</table>
</file>

<file path=xl/tables/table53.xml><?xml version="1.0" encoding="utf-8"?>
<table xmlns="http://schemas.openxmlformats.org/spreadsheetml/2006/main" id="53" name="Table53" displayName="Table53" ref="M463:O475" totalsRowShown="0" headerRowDxfId="104" headerRowBorderDxfId="103" tableBorderDxfId="102">
  <autoFilter ref="M463:O475"/>
  <tableColumns count="3">
    <tableColumn id="1" name="Month 2022" dataDxfId="101"/>
    <tableColumn id="2" name="Exit_Rate" dataDxfId="100"/>
    <tableColumn id="3" name="MoM Grwoth" dataDxfId="99" dataCellStyle="Percent"/>
  </tableColumns>
  <tableStyleInfo name="TableStyleMedium2" showFirstColumn="0" showLastColumn="0" showRowStripes="1" showColumnStripes="0"/>
</table>
</file>

<file path=xl/tables/table54.xml><?xml version="1.0" encoding="utf-8"?>
<table xmlns="http://schemas.openxmlformats.org/spreadsheetml/2006/main" id="54" name="Table54" displayName="Table54" ref="Q463:S475" totalsRowShown="0" headerRowDxfId="98" headerRowBorderDxfId="97" tableBorderDxfId="96">
  <autoFilter ref="Q463:S475"/>
  <tableColumns count="3">
    <tableColumn id="1" name="Month 2023" dataDxfId="95"/>
    <tableColumn id="2" name="Exit_Rate" dataDxfId="94"/>
    <tableColumn id="3" name="MoM Grwoth" dataDxfId="93" dataCellStyle="Percent"/>
  </tableColumns>
  <tableStyleInfo name="TableStyleMedium2" showFirstColumn="0" showLastColumn="0" showRowStripes="1" showColumnStripes="0"/>
</table>
</file>

<file path=xl/tables/table55.xml><?xml version="1.0" encoding="utf-8"?>
<table xmlns="http://schemas.openxmlformats.org/spreadsheetml/2006/main" id="55" name="Table55" displayName="Table55" ref="A477:B489" totalsRowShown="0" headerRowDxfId="92" headerRowBorderDxfId="91" tableBorderDxfId="90">
  <autoFilter ref="A477:B489"/>
  <tableColumns count="2">
    <tableColumn id="1" name="Month" dataDxfId="89"/>
    <tableColumn id="2" name="S.I." dataDxfId="88"/>
  </tableColumns>
  <tableStyleInfo name="TableStyleMedium2" showFirstColumn="0" showLastColumn="0" showRowStripes="1" showColumnStripes="0"/>
</table>
</file>

<file path=xl/tables/table56.xml><?xml version="1.0" encoding="utf-8"?>
<table xmlns="http://schemas.openxmlformats.org/spreadsheetml/2006/main" id="56" name="Table56" displayName="Table56" ref="A539:C551" totalsRowShown="0">
  <autoFilter ref="A539:C551"/>
  <tableColumns count="3">
    <tableColumn id="1" name="Month 2019" dataDxfId="87"/>
    <tableColumn id="2" name="Avg Session Duartion" dataDxfId="86"/>
    <tableColumn id="3" name="MoM Growth" dataDxfId="85" dataCellStyle="Percent"/>
  </tableColumns>
  <tableStyleInfo name="TableStyleMedium2" showFirstColumn="0" showLastColumn="0" showRowStripes="1" showColumnStripes="0"/>
</table>
</file>

<file path=xl/tables/table57.xml><?xml version="1.0" encoding="utf-8"?>
<table xmlns="http://schemas.openxmlformats.org/spreadsheetml/2006/main" id="57" name="Table57" displayName="Table57" ref="E539:G551" totalsRowShown="0" headerRowDxfId="84" headerRowBorderDxfId="83" tableBorderDxfId="82">
  <autoFilter ref="E539:G551"/>
  <tableColumns count="3">
    <tableColumn id="1" name="Month 2020" dataDxfId="81"/>
    <tableColumn id="2" name="Avg Session Duartion" dataDxfId="80"/>
    <tableColumn id="3" name="MoM Growth" dataDxfId="79" dataCellStyle="Percent"/>
  </tableColumns>
  <tableStyleInfo name="TableStyleMedium2" showFirstColumn="0" showLastColumn="0" showRowStripes="1" showColumnStripes="0"/>
</table>
</file>

<file path=xl/tables/table58.xml><?xml version="1.0" encoding="utf-8"?>
<table xmlns="http://schemas.openxmlformats.org/spreadsheetml/2006/main" id="58" name="Table58" displayName="Table58" ref="I539:K551" totalsRowShown="0" headerRowDxfId="78" headerRowBorderDxfId="77" tableBorderDxfId="76">
  <autoFilter ref="I539:K551"/>
  <tableColumns count="3">
    <tableColumn id="1" name="Month 2021" dataDxfId="75"/>
    <tableColumn id="2" name="Avg Session Duartion" dataDxfId="74"/>
    <tableColumn id="3" name="MoM Growth" dataDxfId="73" dataCellStyle="Percent"/>
  </tableColumns>
  <tableStyleInfo name="TableStyleMedium2" showFirstColumn="0" showLastColumn="0" showRowStripes="1" showColumnStripes="0"/>
</table>
</file>

<file path=xl/tables/table59.xml><?xml version="1.0" encoding="utf-8"?>
<table xmlns="http://schemas.openxmlformats.org/spreadsheetml/2006/main" id="59" name="Table59" displayName="Table59" ref="M539:O551" totalsRowShown="0" headerRowDxfId="72" headerRowBorderDxfId="71" tableBorderDxfId="70">
  <autoFilter ref="M539:O551"/>
  <tableColumns count="3">
    <tableColumn id="1" name="Month 2022" dataDxfId="69"/>
    <tableColumn id="2" name="Avg Session Duartion" dataDxfId="68"/>
    <tableColumn id="3" name="MoM Growth" dataDxfId="67" dataCellStyle="Percent"/>
  </tableColumns>
  <tableStyleInfo name="TableStyleMedium2" showFirstColumn="0" showLastColumn="0" showRowStripes="1" showColumnStripes="0"/>
</table>
</file>

<file path=xl/tables/table6.xml><?xml version="1.0" encoding="utf-8"?>
<table xmlns="http://schemas.openxmlformats.org/spreadsheetml/2006/main" id="9" name="Table9" displayName="Table9" ref="B142:D147" totalsRowShown="0">
  <autoFilter ref="B142:D147"/>
  <tableColumns count="3">
    <tableColumn id="1" name="Year" dataDxfId="252"/>
    <tableColumn id="2" name="Total Exits" dataDxfId="251"/>
    <tableColumn id="3" name="YoY Change"/>
  </tableColumns>
  <tableStyleInfo name="TableStyleMedium2" showFirstColumn="0" showLastColumn="0" showRowStripes="1" showColumnStripes="0"/>
</table>
</file>

<file path=xl/tables/table60.xml><?xml version="1.0" encoding="utf-8"?>
<table xmlns="http://schemas.openxmlformats.org/spreadsheetml/2006/main" id="60" name="Table60" displayName="Table60" ref="A553:C565" totalsRowShown="0" headerRowDxfId="66" headerRowBorderDxfId="65" tableBorderDxfId="64">
  <autoFilter ref="A553:C565"/>
  <tableColumns count="3">
    <tableColumn id="1" name="Month 2023" dataDxfId="63"/>
    <tableColumn id="2" name="Avg Session Duartion" dataDxfId="62"/>
    <tableColumn id="3" name="MoM Growth" dataDxfId="61" dataCellStyle="Percent"/>
  </tableColumns>
  <tableStyleInfo name="TableStyleMedium2" showFirstColumn="0" showLastColumn="0" showRowStripes="1" showColumnStripes="0"/>
</table>
</file>

<file path=xl/tables/table61.xml><?xml version="1.0" encoding="utf-8"?>
<table xmlns="http://schemas.openxmlformats.org/spreadsheetml/2006/main" id="61" name="Table61" displayName="Table61" ref="E553:F565" totalsRowShown="0">
  <autoFilter ref="E553:F565"/>
  <tableColumns count="2">
    <tableColumn id="1" name="Month" dataDxfId="60"/>
    <tableColumn id="2" name="S.I." dataDxfId="59"/>
  </tableColumns>
  <tableStyleInfo name="TableStyleMedium2" showFirstColumn="0" showLastColumn="0" showRowStripes="1" showColumnStripes="0"/>
</table>
</file>

<file path=xl/tables/table62.xml><?xml version="1.0" encoding="utf-8"?>
<table xmlns="http://schemas.openxmlformats.org/spreadsheetml/2006/main" id="62" name="Table62" displayName="Table62" ref="A614:C626" totalsRowShown="0" tableBorderDxfId="58">
  <autoFilter ref="A614:C626"/>
  <tableColumns count="3">
    <tableColumn id="1" name="Month 2019" dataDxfId="57"/>
    <tableColumn id="2" name="Pages_per_Session" dataDxfId="56"/>
    <tableColumn id="3" name="MoM Growth" dataDxfId="55" dataCellStyle="Percent"/>
  </tableColumns>
  <tableStyleInfo name="TableStyleMedium2" showFirstColumn="0" showLastColumn="0" showRowStripes="1" showColumnStripes="0"/>
</table>
</file>

<file path=xl/tables/table63.xml><?xml version="1.0" encoding="utf-8"?>
<table xmlns="http://schemas.openxmlformats.org/spreadsheetml/2006/main" id="63" name="Table63" displayName="Table63" ref="E614:G626" totalsRowShown="0" headerRowDxfId="54" headerRowBorderDxfId="53" tableBorderDxfId="52">
  <autoFilter ref="E614:G626"/>
  <tableColumns count="3">
    <tableColumn id="1" name="Month 2020" dataDxfId="51"/>
    <tableColumn id="2" name="Pages_per_Session" dataDxfId="50"/>
    <tableColumn id="3" name="MoM Growth" dataDxfId="49" dataCellStyle="Percent"/>
  </tableColumns>
  <tableStyleInfo name="TableStyleMedium2" showFirstColumn="0" showLastColumn="0" showRowStripes="1" showColumnStripes="0"/>
</table>
</file>

<file path=xl/tables/table64.xml><?xml version="1.0" encoding="utf-8"?>
<table xmlns="http://schemas.openxmlformats.org/spreadsheetml/2006/main" id="64" name="Table64" displayName="Table64" ref="I614:K626" totalsRowShown="0" headerRowDxfId="48" headerRowBorderDxfId="47" tableBorderDxfId="46">
  <autoFilter ref="I614:K626"/>
  <tableColumns count="3">
    <tableColumn id="1" name="Month 2021" dataDxfId="45"/>
    <tableColumn id="2" name="Pages_per_Session" dataDxfId="44"/>
    <tableColumn id="3" name="MoM Growth" dataDxfId="43" dataCellStyle="Percent"/>
  </tableColumns>
  <tableStyleInfo name="TableStyleMedium2" showFirstColumn="0" showLastColumn="0" showRowStripes="1" showColumnStripes="0"/>
</table>
</file>

<file path=xl/tables/table65.xml><?xml version="1.0" encoding="utf-8"?>
<table xmlns="http://schemas.openxmlformats.org/spreadsheetml/2006/main" id="65" name="Table65" displayName="Table65" ref="M614:O626" totalsRowShown="0" headerRowDxfId="42" headerRowBorderDxfId="41" tableBorderDxfId="40">
  <autoFilter ref="M614:O626"/>
  <tableColumns count="3">
    <tableColumn id="1" name="Month 2022" dataDxfId="39"/>
    <tableColumn id="2" name="Pages_per_Session" dataDxfId="38"/>
    <tableColumn id="3" name="MoM Growth" dataDxfId="37" dataCellStyle="Percent"/>
  </tableColumns>
  <tableStyleInfo name="TableStyleMedium2" showFirstColumn="0" showLastColumn="0" showRowStripes="1" showColumnStripes="0"/>
</table>
</file>

<file path=xl/tables/table66.xml><?xml version="1.0" encoding="utf-8"?>
<table xmlns="http://schemas.openxmlformats.org/spreadsheetml/2006/main" id="66" name="Table66" displayName="Table66" ref="A628:C640" totalsRowShown="0" headerRowDxfId="36" headerRowBorderDxfId="35" tableBorderDxfId="34">
  <autoFilter ref="A628:C640"/>
  <tableColumns count="3">
    <tableColumn id="1" name="Month 2023" dataDxfId="33"/>
    <tableColumn id="2" name="Pages_per_Session" dataDxfId="32"/>
    <tableColumn id="3" name="MoM Growth" dataDxfId="31" dataCellStyle="Percent"/>
  </tableColumns>
  <tableStyleInfo name="TableStyleMedium2" showFirstColumn="0" showLastColumn="0" showRowStripes="1" showColumnStripes="0"/>
</table>
</file>

<file path=xl/tables/table67.xml><?xml version="1.0" encoding="utf-8"?>
<table xmlns="http://schemas.openxmlformats.org/spreadsheetml/2006/main" id="67" name="Table67" displayName="Table67" ref="E628:F640" totalsRowShown="0">
  <autoFilter ref="E628:F640"/>
  <tableColumns count="2">
    <tableColumn id="1" name="Month" dataDxfId="30"/>
    <tableColumn id="2" name="S.I." dataDxfId="29"/>
  </tableColumns>
  <tableStyleInfo name="TableStyleMedium2" showFirstColumn="0" showLastColumn="0" showRowStripes="1" showColumnStripes="0"/>
</table>
</file>

<file path=xl/tables/table68.xml><?xml version="1.0" encoding="utf-8"?>
<table xmlns="http://schemas.openxmlformats.org/spreadsheetml/2006/main" id="68" name="Table68" displayName="Table68" ref="A669:C681" totalsRowShown="0">
  <autoFilter ref="A669:C681"/>
  <tableColumns count="3">
    <tableColumn id="1" name="Month 2019" dataDxfId="28"/>
    <tableColumn id="2" name="Pages_per_Visit" dataDxfId="27"/>
    <tableColumn id="3" name="MoM Growth" dataDxfId="26" dataCellStyle="Percent"/>
  </tableColumns>
  <tableStyleInfo name="TableStyleMedium2" showFirstColumn="0" showLastColumn="0" showRowStripes="1" showColumnStripes="0"/>
</table>
</file>

<file path=xl/tables/table69.xml><?xml version="1.0" encoding="utf-8"?>
<table xmlns="http://schemas.openxmlformats.org/spreadsheetml/2006/main" id="69" name="Table69" displayName="Table69" ref="E669:G681" totalsRowShown="0" headerRowDxfId="25" headerRowBorderDxfId="24" tableBorderDxfId="23">
  <autoFilter ref="E669:G681"/>
  <tableColumns count="3">
    <tableColumn id="1" name="Month 2020" dataDxfId="22"/>
    <tableColumn id="2" name="Pages_per_Visit" dataDxfId="21"/>
    <tableColumn id="3" name="MoM Growth" dataDxfId="20" dataCellStyle="Percent"/>
  </tableColumns>
  <tableStyleInfo name="TableStyleMedium2" showFirstColumn="0" showLastColumn="0" showRowStripes="1" showColumnStripes="0"/>
</table>
</file>

<file path=xl/tables/table7.xml><?xml version="1.0" encoding="utf-8"?>
<table xmlns="http://schemas.openxmlformats.org/spreadsheetml/2006/main" id="1" name="Table1" displayName="Table1" ref="B168:C173" totalsRowShown="0">
  <autoFilter ref="B168:C173"/>
  <tableColumns count="2">
    <tableColumn id="1" name="Year" dataDxfId="250"/>
    <tableColumn id="2" name="Exit Rate" dataDxfId="249"/>
  </tableColumns>
  <tableStyleInfo name="TableStyleMedium2" showFirstColumn="0" showLastColumn="0" showRowStripes="1" showColumnStripes="0"/>
</table>
</file>

<file path=xl/tables/table70.xml><?xml version="1.0" encoding="utf-8"?>
<table xmlns="http://schemas.openxmlformats.org/spreadsheetml/2006/main" id="70" name="Table70" displayName="Table70" ref="I669:K681" totalsRowShown="0" headerRowDxfId="19" headerRowBorderDxfId="18" tableBorderDxfId="17">
  <autoFilter ref="I669:K681"/>
  <tableColumns count="3">
    <tableColumn id="1" name="Month 2021" dataDxfId="16"/>
    <tableColumn id="2" name="Pages_per_Visit" dataDxfId="15"/>
    <tableColumn id="3" name="MoM Growth" dataDxfId="14" dataCellStyle="Percent"/>
  </tableColumns>
  <tableStyleInfo name="TableStyleMedium2" showFirstColumn="0" showLastColumn="0" showRowStripes="1" showColumnStripes="0"/>
</table>
</file>

<file path=xl/tables/table71.xml><?xml version="1.0" encoding="utf-8"?>
<table xmlns="http://schemas.openxmlformats.org/spreadsheetml/2006/main" id="71" name="Table71" displayName="Table71" ref="M669:O681" totalsRowShown="0" headerRowDxfId="13" headerRowBorderDxfId="12" tableBorderDxfId="11">
  <autoFilter ref="M669:O681"/>
  <tableColumns count="3">
    <tableColumn id="1" name="Month 2022" dataDxfId="10"/>
    <tableColumn id="2" name="Pages_per_Visit" dataDxfId="9"/>
    <tableColumn id="3" name="MoM Growth" dataDxfId="8" dataCellStyle="Percent"/>
  </tableColumns>
  <tableStyleInfo name="TableStyleMedium2" showFirstColumn="0" showLastColumn="0" showRowStripes="1" showColumnStripes="0"/>
</table>
</file>

<file path=xl/tables/table72.xml><?xml version="1.0" encoding="utf-8"?>
<table xmlns="http://schemas.openxmlformats.org/spreadsheetml/2006/main" id="72" name="Table72" displayName="Table72" ref="A683:C695" totalsRowShown="0" headerRowDxfId="7" headerRowBorderDxfId="6" tableBorderDxfId="5">
  <autoFilter ref="A683:C695"/>
  <tableColumns count="3">
    <tableColumn id="1" name="Month 2023" dataDxfId="4"/>
    <tableColumn id="2" name="Pages_per_Visit" dataDxfId="3"/>
    <tableColumn id="3" name="MoM Growth" dataDxfId="2" dataCellStyle="Percent"/>
  </tableColumns>
  <tableStyleInfo name="TableStyleMedium2" showFirstColumn="0" showLastColumn="0" showRowStripes="1" showColumnStripes="0"/>
</table>
</file>

<file path=xl/tables/table73.xml><?xml version="1.0" encoding="utf-8"?>
<table xmlns="http://schemas.openxmlformats.org/spreadsheetml/2006/main" id="73" name="Table73" displayName="Table73" ref="E683:F695" totalsRowShown="0">
  <autoFilter ref="E683:F695"/>
  <tableColumns count="2">
    <tableColumn id="1" name="Month" dataDxfId="1"/>
    <tableColumn id="2" name="S.I." dataDxfId="0"/>
  </tableColumns>
  <tableStyleInfo name="TableStyleMedium2" showFirstColumn="0" showLastColumn="0" showRowStripes="1" showColumnStripes="0"/>
</table>
</file>

<file path=xl/tables/table8.xml><?xml version="1.0" encoding="utf-8"?>
<table xmlns="http://schemas.openxmlformats.org/spreadsheetml/2006/main" id="2" name="Table2" displayName="Table2" ref="B194:C199" totalsRowShown="0">
  <autoFilter ref="B194:C199"/>
  <tableColumns count="2">
    <tableColumn id="1" name="Year" dataDxfId="248"/>
    <tableColumn id="2" name="AVG Session Duration" dataDxfId="247"/>
  </tableColumns>
  <tableStyleInfo name="TableStyleMedium2" showFirstColumn="0" showLastColumn="0" showRowStripes="1" showColumnStripes="0"/>
</table>
</file>

<file path=xl/tables/table9.xml><?xml version="1.0" encoding="utf-8"?>
<table xmlns="http://schemas.openxmlformats.org/spreadsheetml/2006/main" id="10" name="Table10" displayName="Table10" ref="B221:C226" totalsRowShown="0">
  <autoFilter ref="B221:C226"/>
  <tableColumns count="2">
    <tableColumn id="1" name="Year" dataDxfId="246"/>
    <tableColumn id="2" name="Pages per Session" dataDxfId="24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drawing" Target="../drawings/drawing1.xml"/><Relationship Id="rId1" Type="http://schemas.openxmlformats.org/officeDocument/2006/relationships/pivotTable" Target="../pivotTables/pivotTable15.xml"/><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5" Type="http://schemas.openxmlformats.org/officeDocument/2006/relationships/table" Target="../tables/table1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_rels/sheet3.xml.rels><?xml version="1.0" encoding="UTF-8" standalone="yes"?>
<Relationships xmlns="http://schemas.openxmlformats.org/package/2006/relationships"><Relationship Id="rId13" Type="http://schemas.openxmlformats.org/officeDocument/2006/relationships/table" Target="../tables/table24.xml"/><Relationship Id="rId18" Type="http://schemas.openxmlformats.org/officeDocument/2006/relationships/table" Target="../tables/table29.xml"/><Relationship Id="rId26" Type="http://schemas.openxmlformats.org/officeDocument/2006/relationships/table" Target="../tables/table37.xml"/><Relationship Id="rId39" Type="http://schemas.openxmlformats.org/officeDocument/2006/relationships/table" Target="../tables/table50.xml"/><Relationship Id="rId21" Type="http://schemas.openxmlformats.org/officeDocument/2006/relationships/table" Target="../tables/table32.xml"/><Relationship Id="rId34" Type="http://schemas.openxmlformats.org/officeDocument/2006/relationships/table" Target="../tables/table45.xml"/><Relationship Id="rId42" Type="http://schemas.openxmlformats.org/officeDocument/2006/relationships/table" Target="../tables/table53.xml"/><Relationship Id="rId47" Type="http://schemas.openxmlformats.org/officeDocument/2006/relationships/table" Target="../tables/table58.xml"/><Relationship Id="rId50" Type="http://schemas.openxmlformats.org/officeDocument/2006/relationships/table" Target="../tables/table61.xml"/><Relationship Id="rId55" Type="http://schemas.openxmlformats.org/officeDocument/2006/relationships/table" Target="../tables/table66.xml"/><Relationship Id="rId7" Type="http://schemas.openxmlformats.org/officeDocument/2006/relationships/table" Target="../tables/table18.xml"/><Relationship Id="rId2" Type="http://schemas.openxmlformats.org/officeDocument/2006/relationships/drawing" Target="../drawings/drawing2.xml"/><Relationship Id="rId16" Type="http://schemas.openxmlformats.org/officeDocument/2006/relationships/table" Target="../tables/table27.xml"/><Relationship Id="rId29" Type="http://schemas.openxmlformats.org/officeDocument/2006/relationships/table" Target="../tables/table40.xml"/><Relationship Id="rId11" Type="http://schemas.openxmlformats.org/officeDocument/2006/relationships/table" Target="../tables/table22.xml"/><Relationship Id="rId24" Type="http://schemas.openxmlformats.org/officeDocument/2006/relationships/table" Target="../tables/table35.xml"/><Relationship Id="rId32" Type="http://schemas.openxmlformats.org/officeDocument/2006/relationships/table" Target="../tables/table43.xml"/><Relationship Id="rId37" Type="http://schemas.openxmlformats.org/officeDocument/2006/relationships/table" Target="../tables/table48.xml"/><Relationship Id="rId40" Type="http://schemas.openxmlformats.org/officeDocument/2006/relationships/table" Target="../tables/table51.xml"/><Relationship Id="rId45" Type="http://schemas.openxmlformats.org/officeDocument/2006/relationships/table" Target="../tables/table56.xml"/><Relationship Id="rId53" Type="http://schemas.openxmlformats.org/officeDocument/2006/relationships/table" Target="../tables/table64.xml"/><Relationship Id="rId58" Type="http://schemas.openxmlformats.org/officeDocument/2006/relationships/table" Target="../tables/table69.xml"/><Relationship Id="rId5" Type="http://schemas.openxmlformats.org/officeDocument/2006/relationships/table" Target="../tables/table16.xml"/><Relationship Id="rId61" Type="http://schemas.openxmlformats.org/officeDocument/2006/relationships/table" Target="../tables/table72.xml"/><Relationship Id="rId19" Type="http://schemas.openxmlformats.org/officeDocument/2006/relationships/table" Target="../tables/table30.xml"/><Relationship Id="rId14" Type="http://schemas.openxmlformats.org/officeDocument/2006/relationships/table" Target="../tables/table25.xml"/><Relationship Id="rId22" Type="http://schemas.openxmlformats.org/officeDocument/2006/relationships/table" Target="../tables/table33.xml"/><Relationship Id="rId27" Type="http://schemas.openxmlformats.org/officeDocument/2006/relationships/table" Target="../tables/table38.xml"/><Relationship Id="rId30" Type="http://schemas.openxmlformats.org/officeDocument/2006/relationships/table" Target="../tables/table41.xml"/><Relationship Id="rId35" Type="http://schemas.openxmlformats.org/officeDocument/2006/relationships/table" Target="../tables/table46.xml"/><Relationship Id="rId43" Type="http://schemas.openxmlformats.org/officeDocument/2006/relationships/table" Target="../tables/table54.xml"/><Relationship Id="rId48" Type="http://schemas.openxmlformats.org/officeDocument/2006/relationships/table" Target="../tables/table59.xml"/><Relationship Id="rId56" Type="http://schemas.openxmlformats.org/officeDocument/2006/relationships/table" Target="../tables/table67.xml"/><Relationship Id="rId8" Type="http://schemas.openxmlformats.org/officeDocument/2006/relationships/table" Target="../tables/table19.xml"/><Relationship Id="rId51" Type="http://schemas.openxmlformats.org/officeDocument/2006/relationships/table" Target="../tables/table62.xml"/><Relationship Id="rId3" Type="http://schemas.openxmlformats.org/officeDocument/2006/relationships/table" Target="../tables/table14.xml"/><Relationship Id="rId12" Type="http://schemas.openxmlformats.org/officeDocument/2006/relationships/table" Target="../tables/table23.xml"/><Relationship Id="rId17" Type="http://schemas.openxmlformats.org/officeDocument/2006/relationships/table" Target="../tables/table28.xml"/><Relationship Id="rId25" Type="http://schemas.openxmlformats.org/officeDocument/2006/relationships/table" Target="../tables/table36.xml"/><Relationship Id="rId33" Type="http://schemas.openxmlformats.org/officeDocument/2006/relationships/table" Target="../tables/table44.xml"/><Relationship Id="rId38" Type="http://schemas.openxmlformats.org/officeDocument/2006/relationships/table" Target="../tables/table49.xml"/><Relationship Id="rId46" Type="http://schemas.openxmlformats.org/officeDocument/2006/relationships/table" Target="../tables/table57.xml"/><Relationship Id="rId59" Type="http://schemas.openxmlformats.org/officeDocument/2006/relationships/table" Target="../tables/table70.xml"/><Relationship Id="rId20" Type="http://schemas.openxmlformats.org/officeDocument/2006/relationships/table" Target="../tables/table31.xml"/><Relationship Id="rId41" Type="http://schemas.openxmlformats.org/officeDocument/2006/relationships/table" Target="../tables/table52.xml"/><Relationship Id="rId54" Type="http://schemas.openxmlformats.org/officeDocument/2006/relationships/table" Target="../tables/table65.xml"/><Relationship Id="rId62" Type="http://schemas.openxmlformats.org/officeDocument/2006/relationships/table" Target="../tables/table73.xml"/><Relationship Id="rId1" Type="http://schemas.openxmlformats.org/officeDocument/2006/relationships/printerSettings" Target="../printerSettings/printerSettings2.bin"/><Relationship Id="rId6" Type="http://schemas.openxmlformats.org/officeDocument/2006/relationships/table" Target="../tables/table17.xml"/><Relationship Id="rId15" Type="http://schemas.openxmlformats.org/officeDocument/2006/relationships/table" Target="../tables/table26.xml"/><Relationship Id="rId23" Type="http://schemas.openxmlformats.org/officeDocument/2006/relationships/table" Target="../tables/table34.xml"/><Relationship Id="rId28" Type="http://schemas.openxmlformats.org/officeDocument/2006/relationships/table" Target="../tables/table39.xml"/><Relationship Id="rId36" Type="http://schemas.openxmlformats.org/officeDocument/2006/relationships/table" Target="../tables/table47.xml"/><Relationship Id="rId49" Type="http://schemas.openxmlformats.org/officeDocument/2006/relationships/table" Target="../tables/table60.xml"/><Relationship Id="rId57" Type="http://schemas.openxmlformats.org/officeDocument/2006/relationships/table" Target="../tables/table68.xml"/><Relationship Id="rId10" Type="http://schemas.openxmlformats.org/officeDocument/2006/relationships/table" Target="../tables/table21.xml"/><Relationship Id="rId31" Type="http://schemas.openxmlformats.org/officeDocument/2006/relationships/table" Target="../tables/table42.xml"/><Relationship Id="rId44" Type="http://schemas.openxmlformats.org/officeDocument/2006/relationships/table" Target="../tables/table55.xml"/><Relationship Id="rId52" Type="http://schemas.openxmlformats.org/officeDocument/2006/relationships/table" Target="../tables/table63.xml"/><Relationship Id="rId60" Type="http://schemas.openxmlformats.org/officeDocument/2006/relationships/table" Target="../tables/table71.xml"/><Relationship Id="rId4" Type="http://schemas.openxmlformats.org/officeDocument/2006/relationships/table" Target="../tables/table15.xml"/><Relationship Id="rId9"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P27"/>
  <sheetViews>
    <sheetView showGridLines="0" topLeftCell="B1" zoomScale="115" zoomScaleNormal="115" workbookViewId="0">
      <selection activeCell="J10" sqref="J10"/>
    </sheetView>
  </sheetViews>
  <sheetFormatPr defaultRowHeight="15" x14ac:dyDescent="0.25"/>
  <cols>
    <col min="1" max="3" width="9.140625" style="3"/>
    <col min="4" max="4" width="22.85546875" style="3" customWidth="1"/>
    <col min="5" max="5" width="9.140625" style="3"/>
    <col min="6" max="6" width="25.5703125" style="3" customWidth="1"/>
    <col min="7" max="7" width="9.140625" style="3"/>
    <col min="8" max="8" width="31.5703125" style="3" bestFit="1" customWidth="1"/>
    <col min="9" max="9" width="9.140625" style="3"/>
    <col min="10" max="10" width="22.85546875" style="3" bestFit="1" customWidth="1"/>
    <col min="11" max="11" width="9.140625" style="3"/>
    <col min="12" max="12" width="22.28515625" style="3" customWidth="1"/>
    <col min="13" max="13" width="9.140625" style="3"/>
    <col min="14" max="14" width="26.85546875" style="3" bestFit="1" customWidth="1"/>
    <col min="15" max="16384" width="9.140625" style="3"/>
  </cols>
  <sheetData>
    <row r="4" spans="4:16" ht="18" x14ac:dyDescent="0.25">
      <c r="D4" s="5" t="s">
        <v>8</v>
      </c>
      <c r="F4" s="5" t="s">
        <v>1</v>
      </c>
      <c r="G4"/>
      <c r="H4" s="5" t="s">
        <v>9</v>
      </c>
      <c r="I4"/>
      <c r="J4" s="5" t="s">
        <v>10</v>
      </c>
      <c r="K4"/>
      <c r="L4" s="5" t="s">
        <v>11</v>
      </c>
      <c r="M4"/>
      <c r="N4" s="5" t="s">
        <v>4</v>
      </c>
      <c r="O4"/>
      <c r="P4"/>
    </row>
    <row r="5" spans="4:16" ht="30" x14ac:dyDescent="0.25">
      <c r="D5" s="4">
        <v>9843448</v>
      </c>
      <c r="F5" s="4">
        <v>20484697</v>
      </c>
      <c r="G5"/>
      <c r="H5" s="4">
        <v>9860207</v>
      </c>
      <c r="I5"/>
      <c r="J5" s="4">
        <v>1826</v>
      </c>
      <c r="K5"/>
      <c r="L5" s="4">
        <v>1621</v>
      </c>
      <c r="M5"/>
      <c r="N5" s="4">
        <v>205</v>
      </c>
      <c r="O5"/>
      <c r="P5"/>
    </row>
    <row r="6" spans="4:16" x14ac:dyDescent="0.25">
      <c r="F6"/>
      <c r="G6"/>
      <c r="H6"/>
      <c r="I6"/>
      <c r="J6"/>
      <c r="K6"/>
      <c r="L6"/>
      <c r="M6"/>
      <c r="N6"/>
      <c r="O6"/>
      <c r="P6"/>
    </row>
    <row r="7" spans="4:16" ht="18" x14ac:dyDescent="0.25">
      <c r="D7" s="5" t="s">
        <v>5</v>
      </c>
      <c r="E7"/>
      <c r="F7" s="5" t="s">
        <v>12</v>
      </c>
      <c r="G7"/>
      <c r="H7" s="5" t="s">
        <v>13</v>
      </c>
      <c r="I7"/>
      <c r="J7" s="5" t="s">
        <v>3</v>
      </c>
      <c r="K7"/>
      <c r="L7" s="5" t="s">
        <v>2</v>
      </c>
      <c r="M7"/>
      <c r="N7" s="5" t="s">
        <v>0</v>
      </c>
      <c r="O7"/>
      <c r="P7"/>
    </row>
    <row r="8" spans="4:16" ht="30" x14ac:dyDescent="0.25">
      <c r="D8" s="4">
        <v>3359650</v>
      </c>
      <c r="E8"/>
      <c r="F8" s="4">
        <v>3886878</v>
      </c>
      <c r="G8"/>
      <c r="H8" s="6">
        <v>751.96299014238764</v>
      </c>
      <c r="I8"/>
      <c r="J8" s="7">
        <v>0.34130824889815031</v>
      </c>
      <c r="K8" s="7"/>
      <c r="L8" s="7">
        <v>0.18974544754066902</v>
      </c>
      <c r="M8"/>
      <c r="N8" s="7">
        <v>0.11226725082146768</v>
      </c>
      <c r="O8"/>
      <c r="P8"/>
    </row>
    <row r="9" spans="4:16" x14ac:dyDescent="0.25">
      <c r="D9"/>
      <c r="E9"/>
      <c r="F9"/>
      <c r="G9"/>
      <c r="H9"/>
      <c r="I9"/>
      <c r="J9"/>
      <c r="K9"/>
      <c r="L9"/>
      <c r="M9"/>
      <c r="N9"/>
      <c r="O9"/>
      <c r="P9"/>
    </row>
    <row r="10" spans="4:16" ht="18" x14ac:dyDescent="0.25">
      <c r="E10"/>
      <c r="G10"/>
      <c r="H10" s="5" t="s">
        <v>6</v>
      </c>
      <c r="I10"/>
      <c r="J10" s="5" t="s">
        <v>7</v>
      </c>
      <c r="K10"/>
      <c r="L10"/>
      <c r="M10"/>
      <c r="N10"/>
      <c r="O10"/>
      <c r="P10"/>
    </row>
    <row r="11" spans="4:16" ht="30" x14ac:dyDescent="0.25">
      <c r="E11"/>
      <c r="G11"/>
      <c r="H11" s="6">
        <v>2.077511861566395</v>
      </c>
      <c r="I11"/>
      <c r="J11" s="6">
        <v>2.0810489373235881</v>
      </c>
      <c r="K11"/>
      <c r="L11"/>
      <c r="M11"/>
      <c r="N11"/>
      <c r="O11"/>
      <c r="P11"/>
    </row>
    <row r="12" spans="4:16" x14ac:dyDescent="0.25">
      <c r="D12"/>
      <c r="E12"/>
      <c r="F12"/>
      <c r="G12"/>
      <c r="H12"/>
      <c r="I12"/>
      <c r="J12"/>
      <c r="K12"/>
      <c r="L12"/>
      <c r="M12"/>
      <c r="N12"/>
      <c r="O12"/>
      <c r="P12"/>
    </row>
    <row r="13" spans="4:16" x14ac:dyDescent="0.25">
      <c r="D13"/>
      <c r="E13"/>
      <c r="F13"/>
      <c r="G13"/>
      <c r="H13"/>
      <c r="I13"/>
      <c r="J13"/>
      <c r="K13"/>
      <c r="L13"/>
      <c r="M13"/>
      <c r="N13"/>
      <c r="O13"/>
      <c r="P13"/>
    </row>
    <row r="14" spans="4:16" x14ac:dyDescent="0.25">
      <c r="D14"/>
      <c r="E14"/>
      <c r="F14"/>
      <c r="G14"/>
      <c r="H14"/>
      <c r="I14"/>
      <c r="J14"/>
      <c r="K14"/>
      <c r="L14"/>
      <c r="M14"/>
      <c r="N14"/>
      <c r="O14"/>
      <c r="P14"/>
    </row>
    <row r="15" spans="4:16" x14ac:dyDescent="0.25">
      <c r="D15"/>
      <c r="E15"/>
      <c r="F15"/>
      <c r="G15"/>
      <c r="H15"/>
      <c r="I15"/>
      <c r="J15"/>
      <c r="K15"/>
      <c r="L15"/>
      <c r="M15"/>
      <c r="N15"/>
      <c r="O15"/>
      <c r="P15"/>
    </row>
    <row r="16" spans="4:16" x14ac:dyDescent="0.25">
      <c r="D16"/>
      <c r="E16"/>
      <c r="F16"/>
      <c r="G16"/>
      <c r="H16"/>
      <c r="I16"/>
      <c r="J16"/>
      <c r="K16"/>
      <c r="L16"/>
      <c r="M16"/>
      <c r="N16"/>
      <c r="O16"/>
      <c r="P16"/>
    </row>
    <row r="17" spans="4:16" x14ac:dyDescent="0.25">
      <c r="D17"/>
      <c r="E17"/>
      <c r="F17"/>
      <c r="G17"/>
      <c r="H17"/>
      <c r="I17"/>
      <c r="J17"/>
      <c r="K17"/>
      <c r="L17"/>
      <c r="M17"/>
      <c r="N17"/>
      <c r="O17"/>
      <c r="P17"/>
    </row>
    <row r="18" spans="4:16" x14ac:dyDescent="0.25">
      <c r="D18"/>
      <c r="E18"/>
      <c r="F18"/>
      <c r="G18"/>
      <c r="H18"/>
      <c r="I18"/>
      <c r="J18"/>
      <c r="K18"/>
      <c r="L18"/>
      <c r="M18"/>
      <c r="N18"/>
      <c r="O18"/>
      <c r="P18"/>
    </row>
    <row r="19" spans="4:16" x14ac:dyDescent="0.25">
      <c r="D19"/>
      <c r="E19"/>
      <c r="F19"/>
      <c r="G19"/>
      <c r="H19"/>
      <c r="I19"/>
      <c r="J19"/>
      <c r="K19"/>
      <c r="L19"/>
      <c r="M19"/>
      <c r="N19"/>
      <c r="O19"/>
      <c r="P19"/>
    </row>
    <row r="20" spans="4:16" x14ac:dyDescent="0.25">
      <c r="D20"/>
      <c r="E20"/>
      <c r="F20"/>
      <c r="G20"/>
      <c r="H20"/>
      <c r="I20"/>
      <c r="J20"/>
      <c r="K20"/>
      <c r="L20"/>
      <c r="M20"/>
      <c r="N20"/>
      <c r="O20"/>
      <c r="P20"/>
    </row>
    <row r="21" spans="4:16" x14ac:dyDescent="0.25">
      <c r="D21"/>
      <c r="E21"/>
      <c r="F21"/>
      <c r="G21"/>
      <c r="H21"/>
      <c r="I21"/>
      <c r="J21"/>
      <c r="K21"/>
      <c r="L21"/>
      <c r="M21"/>
      <c r="N21"/>
      <c r="O21"/>
      <c r="P21"/>
    </row>
    <row r="22" spans="4:16" x14ac:dyDescent="0.25">
      <c r="D22"/>
      <c r="E22"/>
      <c r="F22"/>
      <c r="G22"/>
      <c r="H22"/>
      <c r="I22"/>
      <c r="J22"/>
      <c r="K22"/>
      <c r="L22"/>
      <c r="M22"/>
      <c r="N22"/>
      <c r="O22"/>
      <c r="P22"/>
    </row>
    <row r="23" spans="4:16" x14ac:dyDescent="0.25">
      <c r="D23"/>
      <c r="E23"/>
      <c r="F23"/>
      <c r="G23"/>
      <c r="H23"/>
      <c r="I23"/>
      <c r="J23"/>
      <c r="K23"/>
      <c r="L23"/>
      <c r="M23"/>
      <c r="N23"/>
      <c r="O23"/>
      <c r="P23"/>
    </row>
    <row r="24" spans="4:16" x14ac:dyDescent="0.25">
      <c r="D24"/>
      <c r="E24"/>
      <c r="F24"/>
      <c r="G24"/>
      <c r="H24"/>
      <c r="I24"/>
      <c r="J24"/>
      <c r="K24"/>
      <c r="L24"/>
      <c r="M24"/>
      <c r="N24"/>
      <c r="O24"/>
      <c r="P24"/>
    </row>
    <row r="25" spans="4:16" x14ac:dyDescent="0.25">
      <c r="D25"/>
      <c r="E25"/>
      <c r="F25"/>
      <c r="G25"/>
      <c r="H25"/>
    </row>
    <row r="26" spans="4:16" x14ac:dyDescent="0.25">
      <c r="D26"/>
      <c r="E26"/>
      <c r="F26"/>
      <c r="G26"/>
      <c r="H26"/>
    </row>
    <row r="27" spans="4:16" x14ac:dyDescent="0.25">
      <c r="D27"/>
      <c r="E27"/>
      <c r="F27"/>
      <c r="G27"/>
      <c r="H27"/>
    </row>
  </sheetData>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55"/>
  <sheetViews>
    <sheetView topLeftCell="A16" workbookViewId="0">
      <selection activeCell="G38" sqref="G38"/>
    </sheetView>
  </sheetViews>
  <sheetFormatPr defaultRowHeight="15" x14ac:dyDescent="0.25"/>
  <cols>
    <col min="1" max="1" width="13.140625" customWidth="1"/>
    <col min="2" max="2" width="14.85546875" customWidth="1"/>
    <col min="3" max="3" width="18.28515625" customWidth="1"/>
    <col min="4" max="4" width="16.140625" customWidth="1"/>
  </cols>
  <sheetData>
    <row r="2" spans="1:4" x14ac:dyDescent="0.25">
      <c r="B2" t="s">
        <v>14</v>
      </c>
      <c r="C2" t="s">
        <v>15</v>
      </c>
      <c r="D2" t="s">
        <v>16</v>
      </c>
    </row>
    <row r="3" spans="1:4" x14ac:dyDescent="0.25">
      <c r="B3" s="8">
        <v>2019</v>
      </c>
      <c r="C3" s="2">
        <v>1890957</v>
      </c>
      <c r="D3" s="9">
        <v>0</v>
      </c>
    </row>
    <row r="4" spans="1:4" x14ac:dyDescent="0.25">
      <c r="A4" s="8"/>
      <c r="B4" s="8">
        <v>2020</v>
      </c>
      <c r="C4" s="2">
        <v>2070931</v>
      </c>
      <c r="D4" s="9">
        <f>(Table4[[#This Row],[Total Visits]]-C3)/C3</f>
        <v>9.5176146258217395E-2</v>
      </c>
    </row>
    <row r="5" spans="1:4" x14ac:dyDescent="0.25">
      <c r="A5" s="8"/>
      <c r="B5" s="8">
        <v>2021</v>
      </c>
      <c r="C5" s="2">
        <v>1969109</v>
      </c>
      <c r="D5" s="9">
        <f>(Table4[[#This Row],[Total Visits]]-C4)/C4</f>
        <v>-4.916725859046004E-2</v>
      </c>
    </row>
    <row r="6" spans="1:4" x14ac:dyDescent="0.25">
      <c r="A6" s="8"/>
      <c r="B6" s="8">
        <v>2022</v>
      </c>
      <c r="C6" s="2">
        <v>1953183</v>
      </c>
      <c r="D6" s="9">
        <f>(Table4[[#This Row],[Total Visits]]-C5)/C5</f>
        <v>-8.08792199923925E-3</v>
      </c>
    </row>
    <row r="7" spans="1:4" x14ac:dyDescent="0.25">
      <c r="A7" s="8"/>
      <c r="B7" s="8">
        <v>2023</v>
      </c>
      <c r="C7" s="2">
        <v>1959268</v>
      </c>
      <c r="D7" s="9">
        <f>(Table4[[#This Row],[Total Visits]]-C6)/C6</f>
        <v>3.1154274842654273E-3</v>
      </c>
    </row>
    <row r="8" spans="1:4" x14ac:dyDescent="0.25">
      <c r="A8" s="8"/>
      <c r="B8" s="2"/>
    </row>
    <row r="9" spans="1:4" x14ac:dyDescent="0.25">
      <c r="A9" s="8"/>
      <c r="B9" s="2"/>
    </row>
    <row r="33" spans="2:4" x14ac:dyDescent="0.25">
      <c r="B33" t="s">
        <v>14</v>
      </c>
      <c r="C33" t="s">
        <v>17</v>
      </c>
      <c r="D33" t="s">
        <v>16</v>
      </c>
    </row>
    <row r="34" spans="2:4" x14ac:dyDescent="0.25">
      <c r="B34" s="8">
        <v>2019</v>
      </c>
      <c r="C34" s="2">
        <v>3934423</v>
      </c>
      <c r="D34" s="9">
        <v>0</v>
      </c>
    </row>
    <row r="35" spans="2:4" x14ac:dyDescent="0.25">
      <c r="B35" s="8">
        <v>2020</v>
      </c>
      <c r="C35" s="2">
        <v>4222098</v>
      </c>
      <c r="D35" s="9">
        <f>(Table5[[#This Row],[Total Page Views]]-C34)/C34</f>
        <v>7.3117455850578342E-2</v>
      </c>
    </row>
    <row r="36" spans="2:4" x14ac:dyDescent="0.25">
      <c r="B36" s="8">
        <v>2021</v>
      </c>
      <c r="C36" s="2">
        <v>4164559</v>
      </c>
      <c r="D36" s="9">
        <f>(Table5[[#This Row],[Total Page Views]]-C35)/C35</f>
        <v>-1.3628058846573433E-2</v>
      </c>
    </row>
    <row r="37" spans="2:4" x14ac:dyDescent="0.25">
      <c r="B37" s="8">
        <v>2022</v>
      </c>
      <c r="C37" s="2">
        <v>4107704</v>
      </c>
      <c r="D37" s="9">
        <f>(Table5[[#This Row],[Total Page Views]]-C36)/C36</f>
        <v>-1.3652105781188357E-2</v>
      </c>
    </row>
    <row r="38" spans="2:4" x14ac:dyDescent="0.25">
      <c r="B38" s="8">
        <v>2023</v>
      </c>
      <c r="C38" s="2">
        <v>4055913</v>
      </c>
      <c r="D38" s="9">
        <f>(Table5[[#This Row],[Total Page Views]]-C37)/C37</f>
        <v>-1.2608259991469688E-2</v>
      </c>
    </row>
    <row r="39" spans="2:4" x14ac:dyDescent="0.25">
      <c r="B39" s="8"/>
      <c r="C39" s="2"/>
      <c r="D39" s="9"/>
    </row>
    <row r="60" spans="2:4" x14ac:dyDescent="0.25">
      <c r="B60" t="s">
        <v>14</v>
      </c>
      <c r="C60" t="s">
        <v>18</v>
      </c>
      <c r="D60" t="s">
        <v>16</v>
      </c>
    </row>
    <row r="61" spans="2:4" x14ac:dyDescent="0.25">
      <c r="B61" s="8">
        <v>2019</v>
      </c>
      <c r="C61" s="2">
        <v>1883404</v>
      </c>
      <c r="D61" s="9">
        <v>0</v>
      </c>
    </row>
    <row r="62" spans="2:4" x14ac:dyDescent="0.25">
      <c r="B62" s="8">
        <v>2020</v>
      </c>
      <c r="C62" s="2">
        <v>2069599</v>
      </c>
      <c r="D62" s="9">
        <f>(Table6[[#This Row],[Total Sessions]]-C61)/C61</f>
        <v>9.8860892299262398E-2</v>
      </c>
    </row>
    <row r="63" spans="2:4" x14ac:dyDescent="0.25">
      <c r="B63" s="8">
        <v>2021</v>
      </c>
      <c r="C63" s="2">
        <v>1978273</v>
      </c>
      <c r="D63" s="9">
        <f>(Table6[[#This Row],[Total Sessions]]-C62)/C62</f>
        <v>-4.4127388928966435E-2</v>
      </c>
    </row>
    <row r="64" spans="2:4" x14ac:dyDescent="0.25">
      <c r="B64" s="8">
        <v>2022</v>
      </c>
      <c r="C64" s="2">
        <v>1964403</v>
      </c>
      <c r="D64" s="9">
        <f>(Table6[[#This Row],[Total Sessions]]-C63)/C63</f>
        <v>-7.0111657996646572E-3</v>
      </c>
    </row>
    <row r="65" spans="2:4" x14ac:dyDescent="0.25">
      <c r="B65" s="8">
        <v>2023</v>
      </c>
      <c r="C65" s="2">
        <v>1964528</v>
      </c>
      <c r="D65" s="9">
        <f>(Table6[[#This Row],[Total Sessions]]-C64)/C64</f>
        <v>6.3632564193803415E-5</v>
      </c>
    </row>
    <row r="85" spans="2:4" x14ac:dyDescent="0.25">
      <c r="B85" t="s">
        <v>14</v>
      </c>
      <c r="C85" t="s">
        <v>19</v>
      </c>
      <c r="D85" t="s">
        <v>22</v>
      </c>
    </row>
    <row r="86" spans="2:4" x14ac:dyDescent="0.25">
      <c r="B86" s="8">
        <v>2019</v>
      </c>
      <c r="C86" s="2">
        <v>634573</v>
      </c>
      <c r="D86" s="9">
        <v>0</v>
      </c>
    </row>
    <row r="87" spans="2:4" x14ac:dyDescent="0.25">
      <c r="B87" s="8">
        <v>2020</v>
      </c>
      <c r="C87" s="2">
        <v>723015</v>
      </c>
      <c r="D87" s="9">
        <f>(Table7[[#This Row],[Total Bounces]]-C86)/C86</f>
        <v>0.13937245990611008</v>
      </c>
    </row>
    <row r="88" spans="2:4" x14ac:dyDescent="0.25">
      <c r="B88" s="8">
        <v>2021</v>
      </c>
      <c r="C88" s="2">
        <v>667104</v>
      </c>
      <c r="D88" s="9">
        <f>(Table7[[#This Row],[Total Bounces]]-C87)/C87</f>
        <v>-7.7330345843447237E-2</v>
      </c>
    </row>
    <row r="89" spans="2:4" x14ac:dyDescent="0.25">
      <c r="B89" s="8">
        <v>2022</v>
      </c>
      <c r="C89" s="2">
        <v>663082</v>
      </c>
      <c r="D89" s="9">
        <f>(Table7[[#This Row],[Total Bounces]]-C88)/C88</f>
        <v>-6.0290449465150858E-3</v>
      </c>
    </row>
    <row r="90" spans="2:4" x14ac:dyDescent="0.25">
      <c r="B90" s="8">
        <v>2023</v>
      </c>
      <c r="C90" s="2">
        <v>671876</v>
      </c>
      <c r="D90" s="9">
        <f>(Table7[[#This Row],[Total Bounces]]-C89)/C89</f>
        <v>1.3262311448659442E-2</v>
      </c>
    </row>
    <row r="91" spans="2:4" x14ac:dyDescent="0.25">
      <c r="B91" s="8"/>
      <c r="C91" s="2"/>
    </row>
    <row r="114" spans="2:3" x14ac:dyDescent="0.25">
      <c r="B114" t="s">
        <v>14</v>
      </c>
      <c r="C114" t="s">
        <v>20</v>
      </c>
    </row>
    <row r="115" spans="2:3" x14ac:dyDescent="0.25">
      <c r="B115" s="8">
        <v>2019</v>
      </c>
      <c r="C115" s="1">
        <v>0.33558298787333607</v>
      </c>
    </row>
    <row r="116" spans="2:3" x14ac:dyDescent="0.25">
      <c r="B116" s="8">
        <v>2020</v>
      </c>
      <c r="C116" s="1">
        <v>0.34912558651157377</v>
      </c>
    </row>
    <row r="117" spans="2:3" x14ac:dyDescent="0.25">
      <c r="B117" s="8">
        <v>2021</v>
      </c>
      <c r="C117" s="1">
        <v>0.33878469906947761</v>
      </c>
    </row>
    <row r="118" spans="2:3" x14ac:dyDescent="0.25">
      <c r="B118" s="8">
        <v>2022</v>
      </c>
      <c r="C118" s="1">
        <v>0.33948790256724537</v>
      </c>
    </row>
    <row r="119" spans="2:3" x14ac:dyDescent="0.25">
      <c r="B119" s="8">
        <v>2023</v>
      </c>
      <c r="C119" s="1">
        <v>0.34292194840113754</v>
      </c>
    </row>
    <row r="120" spans="2:3" x14ac:dyDescent="0.25">
      <c r="B120" s="8"/>
      <c r="C120" s="1"/>
    </row>
    <row r="142" spans="2:4" x14ac:dyDescent="0.25">
      <c r="B142" t="s">
        <v>14</v>
      </c>
      <c r="C142" t="s">
        <v>21</v>
      </c>
      <c r="D142" t="s">
        <v>22</v>
      </c>
    </row>
    <row r="143" spans="2:4" x14ac:dyDescent="0.25">
      <c r="B143" s="8">
        <v>2019</v>
      </c>
      <c r="C143" s="2">
        <v>755513</v>
      </c>
      <c r="D143" s="9">
        <v>0</v>
      </c>
    </row>
    <row r="144" spans="2:4" x14ac:dyDescent="0.25">
      <c r="B144" s="8">
        <v>2020</v>
      </c>
      <c r="C144" s="2">
        <v>804919</v>
      </c>
      <c r="D144" s="9">
        <f>(Table9[[#This Row],[Total Exits]]-C143)/C143</f>
        <v>6.5393977337252968E-2</v>
      </c>
    </row>
    <row r="145" spans="2:4" x14ac:dyDescent="0.25">
      <c r="B145" s="8">
        <v>2021</v>
      </c>
      <c r="C145" s="2">
        <v>776901</v>
      </c>
      <c r="D145" s="9">
        <f>(Table9[[#This Row],[Total Exits]]-C144)/C144</f>
        <v>-3.4808471411409095E-2</v>
      </c>
    </row>
    <row r="146" spans="2:4" x14ac:dyDescent="0.25">
      <c r="B146" s="8">
        <v>2022</v>
      </c>
      <c r="C146" s="2">
        <v>774464</v>
      </c>
      <c r="D146" s="9">
        <f>(Table9[[#This Row],[Total Exits]]-C145)/C145</f>
        <v>-3.1368218086989205E-3</v>
      </c>
    </row>
    <row r="147" spans="2:4" x14ac:dyDescent="0.25">
      <c r="B147" s="8">
        <v>2023</v>
      </c>
      <c r="C147" s="2">
        <v>775081</v>
      </c>
      <c r="D147" s="9">
        <f>(Table9[[#This Row],[Total Exits]]-C146)/C146</f>
        <v>7.9668002644409553E-4</v>
      </c>
    </row>
    <row r="148" spans="2:4" x14ac:dyDescent="0.25">
      <c r="B148" s="8"/>
      <c r="C148" s="2"/>
    </row>
    <row r="149" spans="2:4" x14ac:dyDescent="0.25">
      <c r="B149" s="8"/>
      <c r="C149" s="2"/>
    </row>
    <row r="168" spans="2:3" x14ac:dyDescent="0.25">
      <c r="B168" t="s">
        <v>14</v>
      </c>
      <c r="C168" t="s">
        <v>25</v>
      </c>
    </row>
    <row r="169" spans="2:3" x14ac:dyDescent="0.25">
      <c r="B169" s="8">
        <v>2019</v>
      </c>
      <c r="C169" s="1">
        <v>0.19202637845498566</v>
      </c>
    </row>
    <row r="170" spans="2:3" x14ac:dyDescent="0.25">
      <c r="B170" s="8">
        <v>2020</v>
      </c>
      <c r="C170" s="1">
        <v>0.19064431948287322</v>
      </c>
    </row>
    <row r="171" spans="2:3" x14ac:dyDescent="0.25">
      <c r="B171" s="8">
        <v>2021</v>
      </c>
      <c r="C171" s="1">
        <v>0.18655060475791074</v>
      </c>
    </row>
    <row r="172" spans="2:3" x14ac:dyDescent="0.25">
      <c r="B172" s="8">
        <v>2022</v>
      </c>
      <c r="C172" s="1">
        <v>0.18853938842720896</v>
      </c>
    </row>
    <row r="173" spans="2:3" x14ac:dyDescent="0.25">
      <c r="B173" s="8">
        <v>2023</v>
      </c>
      <c r="C173" s="1">
        <v>0.19109902012197993</v>
      </c>
    </row>
    <row r="174" spans="2:3" x14ac:dyDescent="0.25">
      <c r="B174" s="8"/>
      <c r="C174" s="1"/>
    </row>
    <row r="194" spans="2:3" x14ac:dyDescent="0.25">
      <c r="B194" t="s">
        <v>14</v>
      </c>
      <c r="C194" t="s">
        <v>26</v>
      </c>
    </row>
    <row r="195" spans="2:3" x14ac:dyDescent="0.25">
      <c r="B195" s="8">
        <v>2019</v>
      </c>
      <c r="C195" s="11">
        <v>756.68298630137031</v>
      </c>
    </row>
    <row r="196" spans="2:3" x14ac:dyDescent="0.25">
      <c r="B196" s="8">
        <v>2020</v>
      </c>
      <c r="C196" s="11">
        <v>748.41806010928997</v>
      </c>
    </row>
    <row r="197" spans="2:3" x14ac:dyDescent="0.25">
      <c r="B197" s="8">
        <v>2021</v>
      </c>
      <c r="C197" s="11">
        <v>753.30126027397284</v>
      </c>
    </row>
    <row r="198" spans="2:3" x14ac:dyDescent="0.25">
      <c r="B198" s="8">
        <v>2022</v>
      </c>
      <c r="C198" s="11">
        <v>747.06008219178091</v>
      </c>
    </row>
    <row r="199" spans="2:3" x14ac:dyDescent="0.25">
      <c r="B199" s="8">
        <v>2023</v>
      </c>
      <c r="C199" s="11">
        <v>754.36227397260302</v>
      </c>
    </row>
    <row r="200" spans="2:3" x14ac:dyDescent="0.25">
      <c r="B200" s="8"/>
      <c r="C200" s="11"/>
    </row>
    <row r="201" spans="2:3" x14ac:dyDescent="0.25">
      <c r="B201" s="8"/>
      <c r="C201" s="11"/>
    </row>
    <row r="202" spans="2:3" x14ac:dyDescent="0.25">
      <c r="B202" s="8"/>
      <c r="C202" s="11"/>
    </row>
    <row r="221" spans="2:3" x14ac:dyDescent="0.25">
      <c r="B221" t="s">
        <v>14</v>
      </c>
      <c r="C221" t="s">
        <v>27</v>
      </c>
    </row>
    <row r="222" spans="2:3" x14ac:dyDescent="0.25">
      <c r="B222" s="8">
        <v>2019</v>
      </c>
      <c r="C222" s="12">
        <v>2.0889957757337245</v>
      </c>
    </row>
    <row r="223" spans="2:3" x14ac:dyDescent="0.25">
      <c r="B223" s="8">
        <v>2020</v>
      </c>
      <c r="C223" s="12">
        <v>2.0400560688326581</v>
      </c>
    </row>
    <row r="224" spans="2:3" x14ac:dyDescent="0.25">
      <c r="B224" s="8">
        <v>2021</v>
      </c>
      <c r="C224" s="12">
        <v>2.1051487838129521</v>
      </c>
    </row>
    <row r="225" spans="2:3" x14ac:dyDescent="0.25">
      <c r="B225" s="8">
        <v>2022</v>
      </c>
      <c r="C225" s="12">
        <v>2.0910699077531443</v>
      </c>
    </row>
    <row r="226" spans="2:3" x14ac:dyDescent="0.25">
      <c r="B226" s="8">
        <v>2023</v>
      </c>
      <c r="C226" s="12">
        <v>2.0645737805722288</v>
      </c>
    </row>
    <row r="227" spans="2:3" x14ac:dyDescent="0.25">
      <c r="B227" s="8"/>
      <c r="C227" s="12"/>
    </row>
    <row r="247" spans="2:3" x14ac:dyDescent="0.25">
      <c r="B247" t="s">
        <v>14</v>
      </c>
      <c r="C247" t="s">
        <v>28</v>
      </c>
    </row>
    <row r="248" spans="2:3" x14ac:dyDescent="0.25">
      <c r="B248" s="8">
        <v>2019</v>
      </c>
      <c r="C248" s="12">
        <v>2.0806517546406398</v>
      </c>
    </row>
    <row r="249" spans="2:3" x14ac:dyDescent="0.25">
      <c r="B249" s="8">
        <v>2020</v>
      </c>
      <c r="C249" s="12">
        <v>2.0387439272481798</v>
      </c>
    </row>
    <row r="250" spans="2:3" x14ac:dyDescent="0.25">
      <c r="B250" s="8">
        <v>2021</v>
      </c>
      <c r="C250" s="12">
        <v>2.1149458968497936</v>
      </c>
    </row>
    <row r="251" spans="2:3" x14ac:dyDescent="0.25">
      <c r="B251" s="8">
        <v>2022</v>
      </c>
      <c r="C251" s="12">
        <v>2.1030819948770803</v>
      </c>
    </row>
    <row r="252" spans="2:3" x14ac:dyDescent="0.25">
      <c r="B252" s="8">
        <v>2023</v>
      </c>
      <c r="C252" s="12">
        <v>2.0701164924859694</v>
      </c>
    </row>
    <row r="253" spans="2:3" x14ac:dyDescent="0.25">
      <c r="B253" s="8"/>
      <c r="C253" s="12"/>
    </row>
    <row r="273" spans="2:3" x14ac:dyDescent="0.25">
      <c r="B273" t="s">
        <v>14</v>
      </c>
      <c r="C273" t="s">
        <v>29</v>
      </c>
    </row>
    <row r="274" spans="2:3" x14ac:dyDescent="0.25">
      <c r="B274" s="8">
        <v>2019</v>
      </c>
      <c r="C274" s="2">
        <v>11</v>
      </c>
    </row>
    <row r="275" spans="2:3" x14ac:dyDescent="0.25">
      <c r="B275" s="8">
        <v>2020</v>
      </c>
      <c r="C275" s="2">
        <v>10</v>
      </c>
    </row>
    <row r="276" spans="2:3" x14ac:dyDescent="0.25">
      <c r="B276" s="8">
        <v>2021</v>
      </c>
      <c r="C276" s="2">
        <v>6</v>
      </c>
    </row>
    <row r="277" spans="2:3" x14ac:dyDescent="0.25">
      <c r="B277" s="8">
        <v>2022</v>
      </c>
      <c r="C277" s="2">
        <v>10</v>
      </c>
    </row>
    <row r="278" spans="2:3" x14ac:dyDescent="0.25">
      <c r="B278" s="8">
        <v>2023</v>
      </c>
      <c r="C278" s="2">
        <v>5</v>
      </c>
    </row>
    <row r="279" spans="2:3" x14ac:dyDescent="0.25">
      <c r="B279" s="8"/>
      <c r="C279" s="2"/>
    </row>
    <row r="298" spans="2:3" x14ac:dyDescent="0.25">
      <c r="B298" s="10" t="s">
        <v>23</v>
      </c>
      <c r="C298" t="s">
        <v>0</v>
      </c>
    </row>
    <row r="299" spans="2:3" x14ac:dyDescent="0.25">
      <c r="B299" s="8">
        <v>2019</v>
      </c>
      <c r="C299" s="1">
        <v>3.0136986301369864E-2</v>
      </c>
    </row>
    <row r="300" spans="2:3" x14ac:dyDescent="0.25">
      <c r="B300" s="8">
        <v>2020</v>
      </c>
      <c r="C300" s="1">
        <v>2.7322404371584699E-2</v>
      </c>
    </row>
    <row r="301" spans="2:3" x14ac:dyDescent="0.25">
      <c r="B301" s="8">
        <v>2021</v>
      </c>
      <c r="C301" s="1">
        <v>1.643835616438356E-2</v>
      </c>
    </row>
    <row r="302" spans="2:3" x14ac:dyDescent="0.25">
      <c r="B302" s="8">
        <v>2022</v>
      </c>
      <c r="C302" s="1">
        <v>2.7397260273972601E-2</v>
      </c>
    </row>
    <row r="303" spans="2:3" x14ac:dyDescent="0.25">
      <c r="B303" s="8">
        <v>2023</v>
      </c>
      <c r="C303" s="1">
        <v>1.3698630136986301E-2</v>
      </c>
    </row>
    <row r="304" spans="2:3" x14ac:dyDescent="0.25">
      <c r="B304" s="8" t="s">
        <v>24</v>
      </c>
      <c r="C304" s="1">
        <v>0.11226725082146768</v>
      </c>
    </row>
    <row r="323" spans="1:3" x14ac:dyDescent="0.25">
      <c r="B323" t="s">
        <v>14</v>
      </c>
      <c r="C323" t="s">
        <v>30</v>
      </c>
    </row>
    <row r="324" spans="1:3" x14ac:dyDescent="0.25">
      <c r="A324" s="8"/>
      <c r="B324" s="8">
        <v>2019</v>
      </c>
      <c r="C324" s="2">
        <v>365</v>
      </c>
    </row>
    <row r="325" spans="1:3" x14ac:dyDescent="0.25">
      <c r="A325" s="8"/>
      <c r="B325" s="8">
        <v>2020</v>
      </c>
      <c r="C325" s="2">
        <v>366</v>
      </c>
    </row>
    <row r="326" spans="1:3" x14ac:dyDescent="0.25">
      <c r="A326" s="8"/>
      <c r="B326" s="8">
        <v>2021</v>
      </c>
      <c r="C326" s="2">
        <v>365</v>
      </c>
    </row>
    <row r="327" spans="1:3" x14ac:dyDescent="0.25">
      <c r="A327" s="8"/>
      <c r="B327" s="8">
        <v>2022</v>
      </c>
      <c r="C327" s="2">
        <v>365</v>
      </c>
    </row>
    <row r="328" spans="1:3" x14ac:dyDescent="0.25">
      <c r="A328" s="8"/>
      <c r="B328" s="8">
        <v>2023</v>
      </c>
      <c r="C328" s="2">
        <v>365</v>
      </c>
    </row>
    <row r="329" spans="1:3" x14ac:dyDescent="0.25">
      <c r="A329" s="8"/>
      <c r="B329" s="2"/>
    </row>
    <row r="348" spans="1:3" x14ac:dyDescent="0.25">
      <c r="B348" t="s">
        <v>14</v>
      </c>
      <c r="C348" t="s">
        <v>31</v>
      </c>
    </row>
    <row r="349" spans="1:3" x14ac:dyDescent="0.25">
      <c r="B349" s="8">
        <v>2019</v>
      </c>
      <c r="C349" s="2">
        <v>354</v>
      </c>
    </row>
    <row r="350" spans="1:3" x14ac:dyDescent="0.25">
      <c r="A350" s="8"/>
      <c r="B350" s="8">
        <v>2020</v>
      </c>
      <c r="C350" s="2">
        <v>356</v>
      </c>
    </row>
    <row r="351" spans="1:3" x14ac:dyDescent="0.25">
      <c r="A351" s="8"/>
      <c r="B351" s="8">
        <v>2021</v>
      </c>
      <c r="C351" s="2">
        <v>359</v>
      </c>
    </row>
    <row r="352" spans="1:3" x14ac:dyDescent="0.25">
      <c r="A352" s="8"/>
      <c r="B352" s="8">
        <v>2022</v>
      </c>
      <c r="C352" s="2">
        <v>355</v>
      </c>
    </row>
    <row r="353" spans="1:3" x14ac:dyDescent="0.25">
      <c r="A353" s="8"/>
      <c r="B353" s="8">
        <v>2023</v>
      </c>
      <c r="C353" s="2">
        <v>360</v>
      </c>
    </row>
    <row r="354" spans="1:3" x14ac:dyDescent="0.25">
      <c r="A354" s="8"/>
      <c r="B354" s="2"/>
    </row>
    <row r="355" spans="1:3" x14ac:dyDescent="0.25">
      <c r="A355" s="8"/>
      <c r="B355" s="2"/>
    </row>
  </sheetData>
  <pageMargins left="0.7" right="0.7" top="0.75" bottom="0.75" header="0.3" footer="0.3"/>
  <drawing r:id="rId2"/>
  <tableParts count="13">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742"/>
  <sheetViews>
    <sheetView tabSelected="1" topLeftCell="A85" zoomScaleNormal="100" zoomScaleSheetLayoutView="100" workbookViewId="0">
      <selection activeCell="Q97" sqref="Q97"/>
    </sheetView>
  </sheetViews>
  <sheetFormatPr defaultRowHeight="15" x14ac:dyDescent="0.25"/>
  <cols>
    <col min="1" max="1" width="13.140625" customWidth="1"/>
    <col min="2" max="2" width="14.85546875" customWidth="1"/>
    <col min="3" max="3" width="15.42578125" bestFit="1" customWidth="1"/>
    <col min="4" max="5" width="13.5703125" customWidth="1"/>
    <col min="6" max="6" width="22.140625" bestFit="1" customWidth="1"/>
    <col min="7" max="7" width="15.42578125" bestFit="1" customWidth="1"/>
    <col min="8" max="8" width="10.7109375" customWidth="1"/>
    <col min="9" max="9" width="13.5703125" customWidth="1"/>
    <col min="10" max="10" width="22.140625" bestFit="1" customWidth="1"/>
    <col min="11" max="11" width="15.42578125" bestFit="1" customWidth="1"/>
    <col min="13" max="13" width="13.5703125" customWidth="1"/>
    <col min="14" max="14" width="21.7109375" customWidth="1"/>
    <col min="15" max="15" width="15.42578125" bestFit="1" customWidth="1"/>
    <col min="17" max="17" width="13.5703125" customWidth="1"/>
    <col min="18" max="18" width="14.7109375" customWidth="1"/>
    <col min="19" max="19" width="15.42578125" bestFit="1" customWidth="1"/>
  </cols>
  <sheetData>
    <row r="2" spans="1:19" x14ac:dyDescent="0.25">
      <c r="A2" t="s">
        <v>46</v>
      </c>
      <c r="B2" t="s">
        <v>45</v>
      </c>
      <c r="C2" t="s">
        <v>47</v>
      </c>
      <c r="E2" t="s">
        <v>48</v>
      </c>
      <c r="F2" t="s">
        <v>45</v>
      </c>
      <c r="G2" t="s">
        <v>47</v>
      </c>
      <c r="I2" t="s">
        <v>49</v>
      </c>
      <c r="J2" t="s">
        <v>45</v>
      </c>
      <c r="K2" t="s">
        <v>47</v>
      </c>
      <c r="M2" t="s">
        <v>50</v>
      </c>
      <c r="N2" t="s">
        <v>45</v>
      </c>
      <c r="O2" t="s">
        <v>47</v>
      </c>
      <c r="Q2" t="s">
        <v>51</v>
      </c>
      <c r="R2" t="s">
        <v>45</v>
      </c>
      <c r="S2" t="s">
        <v>47</v>
      </c>
    </row>
    <row r="3" spans="1:19" x14ac:dyDescent="0.25">
      <c r="A3" s="8" t="s">
        <v>36</v>
      </c>
      <c r="B3" s="2">
        <v>147822</v>
      </c>
      <c r="C3" s="9">
        <v>0</v>
      </c>
      <c r="E3" s="8" t="s">
        <v>36</v>
      </c>
      <c r="F3" s="2">
        <v>175593</v>
      </c>
      <c r="G3" s="9">
        <v>0</v>
      </c>
      <c r="I3" s="8" t="s">
        <v>36</v>
      </c>
      <c r="J3" s="2">
        <v>181790</v>
      </c>
      <c r="K3" s="9">
        <v>0</v>
      </c>
      <c r="M3" s="8" t="s">
        <v>36</v>
      </c>
      <c r="N3" s="2">
        <v>188715</v>
      </c>
      <c r="O3" s="9">
        <v>0</v>
      </c>
      <c r="Q3" s="8" t="s">
        <v>36</v>
      </c>
      <c r="R3" s="2">
        <v>166502</v>
      </c>
      <c r="S3" s="9">
        <v>0</v>
      </c>
    </row>
    <row r="4" spans="1:19" x14ac:dyDescent="0.25">
      <c r="A4" s="8" t="s">
        <v>35</v>
      </c>
      <c r="B4" s="2">
        <v>129392</v>
      </c>
      <c r="C4" s="9">
        <f>(Table3[[#This Row],[Visits]]-B3)/B3</f>
        <v>-0.12467697636346417</v>
      </c>
      <c r="E4" s="8" t="s">
        <v>35</v>
      </c>
      <c r="F4" s="2">
        <v>169983</v>
      </c>
      <c r="G4" s="9">
        <f>(Table15[[#This Row],[Visits]]-F3)/F3</f>
        <v>-3.1948881789137379E-2</v>
      </c>
      <c r="I4" s="8" t="s">
        <v>35</v>
      </c>
      <c r="J4" s="2">
        <v>160515</v>
      </c>
      <c r="K4" s="9">
        <f>(Table16[[#This Row],[Visits]]-J3)/J3</f>
        <v>-0.11703063974916111</v>
      </c>
      <c r="M4" s="8" t="s">
        <v>35</v>
      </c>
      <c r="N4" s="2">
        <v>143462</v>
      </c>
      <c r="O4" s="9">
        <f>(Table17[[#This Row],[Visits]]-N3)/N3</f>
        <v>-0.23979545876056488</v>
      </c>
      <c r="Q4" s="8" t="s">
        <v>35</v>
      </c>
      <c r="R4" s="2">
        <v>120416</v>
      </c>
      <c r="S4" s="9">
        <f>(Table18[[#This Row],[Visits]]-R3)/R3</f>
        <v>-0.27678946799437842</v>
      </c>
    </row>
    <row r="5" spans="1:19" x14ac:dyDescent="0.25">
      <c r="A5" s="8" t="s">
        <v>39</v>
      </c>
      <c r="B5" s="2">
        <v>174821</v>
      </c>
      <c r="C5" s="9">
        <f>(Table3[[#This Row],[Visits]]-B4)/B4</f>
        <v>0.35109589464572771</v>
      </c>
      <c r="E5" s="8" t="s">
        <v>39</v>
      </c>
      <c r="F5" s="2">
        <v>199900</v>
      </c>
      <c r="G5" s="9">
        <f>(Table15[[#This Row],[Visits]]-F4)/F4</f>
        <v>0.17599995293647011</v>
      </c>
      <c r="I5" s="8" t="s">
        <v>39</v>
      </c>
      <c r="J5" s="2">
        <v>132682</v>
      </c>
      <c r="K5" s="9">
        <f>(Table16[[#This Row],[Visits]]-J4)/J4</f>
        <v>-0.17339812478584557</v>
      </c>
      <c r="M5" s="8" t="s">
        <v>39</v>
      </c>
      <c r="N5" s="2">
        <v>167944</v>
      </c>
      <c r="O5" s="9">
        <f>(Table17[[#This Row],[Visits]]-N4)/N4</f>
        <v>0.17065146171111514</v>
      </c>
      <c r="Q5" s="8" t="s">
        <v>39</v>
      </c>
      <c r="R5" s="2">
        <v>166625</v>
      </c>
      <c r="S5" s="9">
        <f>(Table18[[#This Row],[Visits]]-R4)/R4</f>
        <v>0.38374468509168219</v>
      </c>
    </row>
    <row r="6" spans="1:19" x14ac:dyDescent="0.25">
      <c r="A6" s="8" t="s">
        <v>32</v>
      </c>
      <c r="B6" s="2">
        <v>152137</v>
      </c>
      <c r="C6" s="9">
        <f>(Table3[[#This Row],[Visits]]-B5)/B5</f>
        <v>-0.1297555785632161</v>
      </c>
      <c r="E6" s="8" t="s">
        <v>32</v>
      </c>
      <c r="F6" s="2">
        <v>167665</v>
      </c>
      <c r="G6" s="9">
        <f>(Table15[[#This Row],[Visits]]-F5)/F5</f>
        <v>-0.16125562781390695</v>
      </c>
      <c r="I6" s="8" t="s">
        <v>32</v>
      </c>
      <c r="J6" s="2">
        <v>158141</v>
      </c>
      <c r="K6" s="9">
        <f>(Table16[[#This Row],[Visits]]-J5)/J5</f>
        <v>0.19187983298412747</v>
      </c>
      <c r="M6" s="8" t="s">
        <v>32</v>
      </c>
      <c r="N6" s="2">
        <v>162399</v>
      </c>
      <c r="O6" s="9">
        <f>(Table17[[#This Row],[Visits]]-N5)/N5</f>
        <v>-3.3016958033630257E-2</v>
      </c>
      <c r="Q6" s="8" t="s">
        <v>32</v>
      </c>
      <c r="R6" s="2">
        <v>148165</v>
      </c>
      <c r="S6" s="9">
        <f>(Table18[[#This Row],[Visits]]-R5)/R5</f>
        <v>-0.11078769692423106</v>
      </c>
    </row>
    <row r="7" spans="1:19" x14ac:dyDescent="0.25">
      <c r="A7" s="8" t="s">
        <v>40</v>
      </c>
      <c r="B7" s="2">
        <v>151167</v>
      </c>
      <c r="C7" s="9">
        <f>(Table3[[#This Row],[Visits]]-B6)/B6</f>
        <v>-6.3758323090372495E-3</v>
      </c>
      <c r="E7" s="8" t="s">
        <v>40</v>
      </c>
      <c r="F7" s="2">
        <v>164517</v>
      </c>
      <c r="G7" s="9">
        <f>(Table15[[#This Row],[Visits]]-F6)/F6</f>
        <v>-1.8775534548057138E-2</v>
      </c>
      <c r="I7" s="8" t="s">
        <v>40</v>
      </c>
      <c r="J7" s="2">
        <v>166637</v>
      </c>
      <c r="K7" s="9">
        <f>(Table16[[#This Row],[Visits]]-J6)/J6</f>
        <v>5.3724208143365731E-2</v>
      </c>
      <c r="M7" s="8" t="s">
        <v>40</v>
      </c>
      <c r="N7" s="2">
        <v>152723</v>
      </c>
      <c r="O7" s="9">
        <f>(Table17[[#This Row],[Visits]]-N6)/N6</f>
        <v>-5.9581647670244278E-2</v>
      </c>
      <c r="Q7" s="8" t="s">
        <v>40</v>
      </c>
      <c r="R7" s="2">
        <v>169025</v>
      </c>
      <c r="S7" s="9">
        <f>(Table18[[#This Row],[Visits]]-R6)/R6</f>
        <v>0.14078898525292749</v>
      </c>
    </row>
    <row r="8" spans="1:19" x14ac:dyDescent="0.25">
      <c r="A8" s="8" t="s">
        <v>38</v>
      </c>
      <c r="B8" s="2">
        <v>149842</v>
      </c>
      <c r="C8" s="9">
        <f>(Table3[[#This Row],[Visits]]-B7)/B7</f>
        <v>-8.765140539932657E-3</v>
      </c>
      <c r="E8" s="8" t="s">
        <v>38</v>
      </c>
      <c r="F8" s="2">
        <v>164767</v>
      </c>
      <c r="G8" s="9">
        <f>(Table15[[#This Row],[Visits]]-F7)/F7</f>
        <v>1.5195997981971468E-3</v>
      </c>
      <c r="I8" s="8" t="s">
        <v>38</v>
      </c>
      <c r="J8" s="2">
        <v>187404</v>
      </c>
      <c r="K8" s="9">
        <f>(Table16[[#This Row],[Visits]]-J7)/J7</f>
        <v>0.12462418310459261</v>
      </c>
      <c r="M8" s="8" t="s">
        <v>38</v>
      </c>
      <c r="N8" s="2">
        <v>154270</v>
      </c>
      <c r="O8" s="9">
        <f>(Table17[[#This Row],[Visits]]-N7)/N7</f>
        <v>1.0129450050090687E-2</v>
      </c>
      <c r="Q8" s="8" t="s">
        <v>38</v>
      </c>
      <c r="R8" s="2">
        <v>177029</v>
      </c>
      <c r="S8" s="9">
        <f>(Table18[[#This Row],[Visits]]-R7)/R7</f>
        <v>4.7353941724596955E-2</v>
      </c>
    </row>
    <row r="9" spans="1:19" x14ac:dyDescent="0.25">
      <c r="A9" s="8" t="s">
        <v>37</v>
      </c>
      <c r="B9" s="2">
        <v>148283</v>
      </c>
      <c r="C9" s="9">
        <f>(Table3[[#This Row],[Visits]]-B8)/B8</f>
        <v>-1.0404292521455933E-2</v>
      </c>
      <c r="E9" s="8" t="s">
        <v>37</v>
      </c>
      <c r="F9" s="2">
        <v>175783</v>
      </c>
      <c r="G9" s="9">
        <f>(Table15[[#This Row],[Visits]]-F8)/F8</f>
        <v>6.6858048031462614E-2</v>
      </c>
      <c r="I9" s="8" t="s">
        <v>37</v>
      </c>
      <c r="J9" s="2">
        <v>175259</v>
      </c>
      <c r="K9" s="9">
        <f>(Table16[[#This Row],[Visits]]-J8)/J8</f>
        <v>-6.4806514268638871E-2</v>
      </c>
      <c r="M9" s="8" t="s">
        <v>37</v>
      </c>
      <c r="N9" s="2">
        <v>146016</v>
      </c>
      <c r="O9" s="9">
        <f>(Table17[[#This Row],[Visits]]-N8)/N8</f>
        <v>-5.3503597588643287E-2</v>
      </c>
      <c r="Q9" s="8" t="s">
        <v>37</v>
      </c>
      <c r="R9" s="2">
        <v>172747</v>
      </c>
      <c r="S9" s="9">
        <f>(Table18[[#This Row],[Visits]]-R8)/R8</f>
        <v>-2.4188127368962146E-2</v>
      </c>
    </row>
    <row r="10" spans="1:19" x14ac:dyDescent="0.25">
      <c r="A10" s="8" t="s">
        <v>33</v>
      </c>
      <c r="B10" s="2">
        <v>190789</v>
      </c>
      <c r="C10" s="9">
        <f>(Table3[[#This Row],[Visits]]-B9)/B9</f>
        <v>0.28665457267522237</v>
      </c>
      <c r="E10" s="8" t="s">
        <v>33</v>
      </c>
      <c r="F10" s="2">
        <v>183462</v>
      </c>
      <c r="G10" s="9">
        <f>(Table15[[#This Row],[Visits]]-F9)/F9</f>
        <v>4.3684542873884277E-2</v>
      </c>
      <c r="I10" s="8" t="s">
        <v>33</v>
      </c>
      <c r="J10" s="2">
        <v>169706</v>
      </c>
      <c r="K10" s="9">
        <f>(Table16[[#This Row],[Visits]]-J9)/J9</f>
        <v>-3.168453545894933E-2</v>
      </c>
      <c r="M10" s="8" t="s">
        <v>33</v>
      </c>
      <c r="N10" s="2">
        <v>174304</v>
      </c>
      <c r="O10" s="9">
        <f>(Table17[[#This Row],[Visits]]-N9)/N9</f>
        <v>0.19373219373219372</v>
      </c>
      <c r="Q10" s="8" t="s">
        <v>33</v>
      </c>
      <c r="R10" s="2">
        <v>177906</v>
      </c>
      <c r="S10" s="9">
        <f>(Table18[[#This Row],[Visits]]-R9)/R9</f>
        <v>2.9864483898417917E-2</v>
      </c>
    </row>
    <row r="11" spans="1:19" x14ac:dyDescent="0.25">
      <c r="A11" s="8" t="s">
        <v>43</v>
      </c>
      <c r="B11" s="2">
        <v>152281</v>
      </c>
      <c r="C11" s="9">
        <f>(Table3[[#This Row],[Visits]]-B10)/B10</f>
        <v>-0.20183553559167458</v>
      </c>
      <c r="E11" s="8" t="s">
        <v>43</v>
      </c>
      <c r="F11" s="2">
        <v>174331</v>
      </c>
      <c r="G11" s="9">
        <f>(Table15[[#This Row],[Visits]]-F10)/F10</f>
        <v>-4.977052468631106E-2</v>
      </c>
      <c r="I11" s="8" t="s">
        <v>43</v>
      </c>
      <c r="J11" s="2">
        <v>154432</v>
      </c>
      <c r="K11" s="9">
        <f>(Table16[[#This Row],[Visits]]-J10)/J10</f>
        <v>-9.0002710570044664E-2</v>
      </c>
      <c r="M11" s="8" t="s">
        <v>43</v>
      </c>
      <c r="N11" s="2">
        <v>153590</v>
      </c>
      <c r="O11" s="9">
        <f>(Table17[[#This Row],[Visits]]-N10)/N10</f>
        <v>-0.11883835138608408</v>
      </c>
      <c r="Q11" s="8" t="s">
        <v>43</v>
      </c>
      <c r="R11" s="2">
        <v>156547</v>
      </c>
      <c r="S11" s="9">
        <f>(Table18[[#This Row],[Visits]]-R10)/R10</f>
        <v>-0.12005778332377773</v>
      </c>
    </row>
    <row r="12" spans="1:19" x14ac:dyDescent="0.25">
      <c r="A12" s="8" t="s">
        <v>42</v>
      </c>
      <c r="B12" s="2">
        <v>163341</v>
      </c>
      <c r="C12" s="9">
        <f>(Table3[[#This Row],[Visits]]-B11)/B11</f>
        <v>7.2628890012542607E-2</v>
      </c>
      <c r="E12" s="8" t="s">
        <v>42</v>
      </c>
      <c r="F12" s="2">
        <v>183960</v>
      </c>
      <c r="G12" s="9">
        <f>(Table15[[#This Row],[Visits]]-F11)/F11</f>
        <v>5.523400886818753E-2</v>
      </c>
      <c r="I12" s="8" t="s">
        <v>42</v>
      </c>
      <c r="J12" s="2">
        <v>169110</v>
      </c>
      <c r="K12" s="9">
        <f>(Table16[[#This Row],[Visits]]-J11)/J11</f>
        <v>9.5045068379610437E-2</v>
      </c>
      <c r="M12" s="8" t="s">
        <v>42</v>
      </c>
      <c r="N12" s="2">
        <v>178517</v>
      </c>
      <c r="O12" s="9">
        <f>(Table17[[#This Row],[Visits]]-N11)/N11</f>
        <v>0.16229572237775897</v>
      </c>
      <c r="Q12" s="8" t="s">
        <v>42</v>
      </c>
      <c r="R12" s="2">
        <v>168374</v>
      </c>
      <c r="S12" s="9">
        <f>(Table18[[#This Row],[Visits]]-R11)/R11</f>
        <v>7.5549196088075782E-2</v>
      </c>
    </row>
    <row r="13" spans="1:19" x14ac:dyDescent="0.25">
      <c r="A13" s="8" t="s">
        <v>41</v>
      </c>
      <c r="B13" s="2">
        <v>158635</v>
      </c>
      <c r="C13" s="9">
        <f>(Table3[[#This Row],[Visits]]-B12)/B12</f>
        <v>-2.8810892549941534E-2</v>
      </c>
      <c r="E13" s="8" t="s">
        <v>41</v>
      </c>
      <c r="F13" s="2">
        <v>159675</v>
      </c>
      <c r="G13" s="9">
        <f>(Table15[[#This Row],[Visits]]-F12)/F12</f>
        <v>-0.13201239399869538</v>
      </c>
      <c r="I13" s="8" t="s">
        <v>41</v>
      </c>
      <c r="J13" s="2">
        <v>151315</v>
      </c>
      <c r="K13" s="9">
        <f>(Table16[[#This Row],[Visits]]-J12)/J12</f>
        <v>-0.10522736680267282</v>
      </c>
      <c r="M13" s="8" t="s">
        <v>41</v>
      </c>
      <c r="N13" s="2">
        <v>159180</v>
      </c>
      <c r="O13" s="9">
        <f>(Table17[[#This Row],[Visits]]-N12)/N12</f>
        <v>-0.10832021600183736</v>
      </c>
      <c r="Q13" s="8" t="s">
        <v>41</v>
      </c>
      <c r="R13" s="2">
        <v>173063</v>
      </c>
      <c r="S13" s="9">
        <f>(Table18[[#This Row],[Visits]]-R12)/R12</f>
        <v>2.7848717735517361E-2</v>
      </c>
    </row>
    <row r="14" spans="1:19" x14ac:dyDescent="0.25">
      <c r="A14" s="8" t="s">
        <v>34</v>
      </c>
      <c r="B14" s="2">
        <v>172447</v>
      </c>
      <c r="C14" s="9">
        <f>(Table3[[#This Row],[Visits]]-B13)/B13</f>
        <v>8.7067797144388059E-2</v>
      </c>
      <c r="E14" s="8" t="s">
        <v>34</v>
      </c>
      <c r="F14" s="2">
        <v>151295</v>
      </c>
      <c r="G14" s="9">
        <f>(Table15[[#This Row],[Visits]]-F13)/F13</f>
        <v>-5.2481603256615002E-2</v>
      </c>
      <c r="I14" s="8" t="s">
        <v>34</v>
      </c>
      <c r="J14" s="2">
        <v>162118</v>
      </c>
      <c r="K14" s="9">
        <f>(Table16[[#This Row],[Visits]]-J13)/J13</f>
        <v>7.1394111621451942E-2</v>
      </c>
      <c r="M14" s="8" t="s">
        <v>34</v>
      </c>
      <c r="N14" s="2">
        <v>172063</v>
      </c>
      <c r="O14" s="9">
        <f>(Table17[[#This Row],[Visits]]-N13)/N13</f>
        <v>8.0933534363613516E-2</v>
      </c>
      <c r="Q14" s="8" t="s">
        <v>34</v>
      </c>
      <c r="R14" s="2">
        <v>162869</v>
      </c>
      <c r="S14" s="9">
        <f>(Table18[[#This Row],[Visits]]-R13)/R13</f>
        <v>-5.8903405118367301E-2</v>
      </c>
    </row>
    <row r="17" spans="1:6" x14ac:dyDescent="0.25">
      <c r="A17" t="s">
        <v>44</v>
      </c>
      <c r="B17" s="8" t="s">
        <v>52</v>
      </c>
      <c r="C17" s="2"/>
      <c r="E17" s="8"/>
      <c r="F17" s="12"/>
    </row>
    <row r="18" spans="1:6" x14ac:dyDescent="0.25">
      <c r="A18" s="13" t="s">
        <v>36</v>
      </c>
      <c r="B18" s="12">
        <v>1.0489275709080801</v>
      </c>
      <c r="C18" s="2"/>
      <c r="E18" s="8"/>
      <c r="F18" s="12"/>
    </row>
    <row r="19" spans="1:6" x14ac:dyDescent="0.25">
      <c r="A19" s="14" t="s">
        <v>35</v>
      </c>
      <c r="B19" s="12">
        <v>0.88233472661205703</v>
      </c>
      <c r="C19" s="2"/>
      <c r="E19" s="8"/>
      <c r="F19" s="12"/>
    </row>
    <row r="20" spans="1:6" x14ac:dyDescent="0.25">
      <c r="A20" s="13" t="s">
        <v>39</v>
      </c>
      <c r="B20" s="12">
        <v>1.026435452292733</v>
      </c>
      <c r="C20" s="2"/>
      <c r="E20" s="8"/>
      <c r="F20" s="12"/>
    </row>
    <row r="21" spans="1:6" x14ac:dyDescent="0.25">
      <c r="A21" s="14" t="s">
        <v>32</v>
      </c>
      <c r="B21" s="12">
        <v>0.96125707170901897</v>
      </c>
      <c r="C21" s="2"/>
      <c r="E21" s="8"/>
      <c r="F21" s="12"/>
    </row>
    <row r="22" spans="1:6" x14ac:dyDescent="0.25">
      <c r="A22" s="13" t="s">
        <v>40</v>
      </c>
      <c r="B22" s="12">
        <v>0.98022847278717773</v>
      </c>
      <c r="C22" s="2"/>
      <c r="E22" s="8"/>
      <c r="F22" s="12"/>
    </row>
    <row r="23" spans="1:6" x14ac:dyDescent="0.25">
      <c r="A23" s="14" t="s">
        <v>38</v>
      </c>
      <c r="B23" s="12">
        <v>1.0158781760212479</v>
      </c>
      <c r="C23" s="2"/>
      <c r="E23" s="8"/>
      <c r="F23" s="12"/>
    </row>
    <row r="24" spans="1:6" x14ac:dyDescent="0.25">
      <c r="A24" s="13" t="s">
        <v>37</v>
      </c>
      <c r="B24" s="12">
        <v>0.99731882567978214</v>
      </c>
      <c r="C24" s="2"/>
      <c r="E24" s="8"/>
      <c r="F24" s="12"/>
    </row>
    <row r="25" spans="1:6" x14ac:dyDescent="0.25">
      <c r="A25" s="14" t="s">
        <v>33</v>
      </c>
      <c r="B25" s="12">
        <v>1.0925037649409028</v>
      </c>
      <c r="C25" s="2"/>
      <c r="E25" s="8"/>
      <c r="F25" s="12"/>
    </row>
    <row r="26" spans="1:6" x14ac:dyDescent="0.25">
      <c r="A26" s="13" t="s">
        <v>43</v>
      </c>
      <c r="B26" s="12">
        <v>0.96451690505196963</v>
      </c>
      <c r="C26" s="2"/>
      <c r="E26" s="8"/>
      <c r="F26" s="12"/>
    </row>
    <row r="27" spans="1:6" x14ac:dyDescent="0.25">
      <c r="A27" s="14" t="s">
        <v>42</v>
      </c>
      <c r="B27" s="12">
        <v>1.0524385357651098</v>
      </c>
      <c r="C27" s="2"/>
      <c r="E27" s="8"/>
      <c r="F27" s="12"/>
    </row>
    <row r="28" spans="1:6" x14ac:dyDescent="0.25">
      <c r="A28" s="13" t="s">
        <v>41</v>
      </c>
      <c r="B28" s="12">
        <v>0.97754526665859365</v>
      </c>
      <c r="C28" s="2"/>
      <c r="E28" s="8"/>
      <c r="F28" s="12"/>
    </row>
    <row r="29" spans="1:6" x14ac:dyDescent="0.25">
      <c r="A29" s="14" t="s">
        <v>34</v>
      </c>
      <c r="B29" s="12">
        <v>1.0006152315733268</v>
      </c>
      <c r="C29" s="2"/>
    </row>
    <row r="30" spans="1:6" x14ac:dyDescent="0.25">
      <c r="B30" s="8"/>
      <c r="C30" s="2"/>
    </row>
    <row r="31" spans="1:6" x14ac:dyDescent="0.25">
      <c r="B31" s="8"/>
      <c r="C31" s="2"/>
    </row>
    <row r="32" spans="1:6" x14ac:dyDescent="0.25">
      <c r="B32" s="8"/>
      <c r="C32" s="2"/>
    </row>
    <row r="33" spans="2:3" x14ac:dyDescent="0.25">
      <c r="B33" s="8"/>
      <c r="C33" s="2"/>
    </row>
    <row r="34" spans="2:3" x14ac:dyDescent="0.25">
      <c r="B34" s="8"/>
      <c r="C34" s="2"/>
    </row>
    <row r="35" spans="2:3" x14ac:dyDescent="0.25">
      <c r="B35" s="8"/>
      <c r="C35" s="2"/>
    </row>
    <row r="36" spans="2:3" x14ac:dyDescent="0.25">
      <c r="B36" s="8"/>
      <c r="C36" s="2"/>
    </row>
    <row r="37" spans="2:3" x14ac:dyDescent="0.25">
      <c r="B37" s="8"/>
      <c r="C37" s="2"/>
    </row>
    <row r="38" spans="2:3" x14ac:dyDescent="0.25">
      <c r="B38" s="8"/>
      <c r="C38" s="2"/>
    </row>
    <row r="39" spans="2:3" x14ac:dyDescent="0.25">
      <c r="B39" s="8"/>
      <c r="C39" s="2"/>
    </row>
    <row r="40" spans="2:3" x14ac:dyDescent="0.25">
      <c r="B40" s="8"/>
      <c r="C40" s="2"/>
    </row>
    <row r="41" spans="2:3" x14ac:dyDescent="0.25">
      <c r="B41" s="8"/>
      <c r="C41" s="2"/>
    </row>
    <row r="42" spans="2:3" x14ac:dyDescent="0.25">
      <c r="B42" s="8"/>
      <c r="C42" s="2"/>
    </row>
    <row r="43" spans="2:3" x14ac:dyDescent="0.25">
      <c r="B43" s="8"/>
      <c r="C43" s="2"/>
    </row>
    <row r="44" spans="2:3" x14ac:dyDescent="0.25">
      <c r="B44" s="8"/>
      <c r="C44" s="2"/>
    </row>
    <row r="45" spans="2:3" x14ac:dyDescent="0.25">
      <c r="B45" s="8"/>
      <c r="C45" s="2"/>
    </row>
    <row r="46" spans="2:3" x14ac:dyDescent="0.25">
      <c r="C46" s="2"/>
    </row>
    <row r="47" spans="2:3" x14ac:dyDescent="0.25">
      <c r="C47" s="2"/>
    </row>
    <row r="66" spans="3:3" x14ac:dyDescent="0.25">
      <c r="C66" s="2"/>
    </row>
    <row r="67" spans="3:3" x14ac:dyDescent="0.25">
      <c r="C67" s="2"/>
    </row>
    <row r="68" spans="3:3" x14ac:dyDescent="0.25">
      <c r="C68" s="2"/>
    </row>
    <row r="69" spans="3:3" x14ac:dyDescent="0.25">
      <c r="C69" s="2"/>
    </row>
    <row r="70" spans="3:3" x14ac:dyDescent="0.25">
      <c r="C70" s="2"/>
    </row>
    <row r="71" spans="3:3" x14ac:dyDescent="0.25">
      <c r="C71" s="2"/>
    </row>
    <row r="72" spans="3:3" x14ac:dyDescent="0.25">
      <c r="C72" s="2"/>
    </row>
    <row r="73" spans="3:3" x14ac:dyDescent="0.25">
      <c r="C73" s="2"/>
    </row>
    <row r="74" spans="3:3" x14ac:dyDescent="0.25">
      <c r="C74" s="2"/>
    </row>
    <row r="75" spans="3:3" x14ac:dyDescent="0.25">
      <c r="C75" s="2"/>
    </row>
    <row r="76" spans="3:3" x14ac:dyDescent="0.25">
      <c r="C76" s="2"/>
    </row>
    <row r="88" spans="1:19" x14ac:dyDescent="0.25">
      <c r="A88" t="s">
        <v>46</v>
      </c>
      <c r="B88" t="s">
        <v>53</v>
      </c>
      <c r="C88" t="s">
        <v>47</v>
      </c>
      <c r="E88" t="s">
        <v>48</v>
      </c>
      <c r="F88" t="s">
        <v>53</v>
      </c>
      <c r="G88" t="s">
        <v>47</v>
      </c>
      <c r="I88" t="s">
        <v>49</v>
      </c>
      <c r="J88" t="s">
        <v>53</v>
      </c>
      <c r="K88" t="s">
        <v>54</v>
      </c>
      <c r="M88" t="s">
        <v>50</v>
      </c>
      <c r="N88" t="s">
        <v>53</v>
      </c>
      <c r="O88" t="s">
        <v>47</v>
      </c>
      <c r="Q88" t="s">
        <v>51</v>
      </c>
      <c r="R88" t="s">
        <v>53</v>
      </c>
      <c r="S88" t="s">
        <v>47</v>
      </c>
    </row>
    <row r="89" spans="1:19" x14ac:dyDescent="0.25">
      <c r="A89" s="8" t="s">
        <v>36</v>
      </c>
      <c r="B89" s="2">
        <v>306556</v>
      </c>
      <c r="C89" s="9">
        <v>0</v>
      </c>
      <c r="E89" s="8" t="s">
        <v>36</v>
      </c>
      <c r="F89" s="2">
        <v>335040</v>
      </c>
      <c r="G89" s="9">
        <v>0</v>
      </c>
      <c r="I89" s="8" t="s">
        <v>36</v>
      </c>
      <c r="J89" s="2">
        <v>328316</v>
      </c>
      <c r="K89" s="9">
        <v>0</v>
      </c>
      <c r="M89" s="8" t="s">
        <v>36</v>
      </c>
      <c r="N89" s="2">
        <v>370351</v>
      </c>
      <c r="O89" s="9">
        <v>0</v>
      </c>
      <c r="Q89" s="8" t="s">
        <v>36</v>
      </c>
      <c r="R89" s="2">
        <v>325331</v>
      </c>
      <c r="S89" s="9">
        <v>0</v>
      </c>
    </row>
    <row r="90" spans="1:19" x14ac:dyDescent="0.25">
      <c r="A90" s="8" t="s">
        <v>35</v>
      </c>
      <c r="B90" s="2">
        <v>420238</v>
      </c>
      <c r="C90" s="9">
        <f>(Table20[[#This Row],[Page_Views]]-B89)/B89</f>
        <v>0.37083599733816985</v>
      </c>
      <c r="E90" s="8" t="s">
        <v>35</v>
      </c>
      <c r="F90" s="2">
        <v>352672</v>
      </c>
      <c r="G90" s="9">
        <f>(Table22[[#This Row],[Page_Views]]-F89)/F89</f>
        <v>5.2626552053486153E-2</v>
      </c>
      <c r="I90" s="8" t="s">
        <v>35</v>
      </c>
      <c r="J90" s="2">
        <v>398881</v>
      </c>
      <c r="K90" s="9">
        <f>(Table23[[#This Row],[Page_Views]]-J89)/J89</f>
        <v>0.21493012829103669</v>
      </c>
      <c r="M90" s="8" t="s">
        <v>35</v>
      </c>
      <c r="N90" s="2">
        <v>370480</v>
      </c>
      <c r="O90" s="9">
        <f>(Table24[[#This Row],[Page_Views]]-N89)/N89</f>
        <v>3.4831821704275136E-4</v>
      </c>
      <c r="Q90" s="8" t="s">
        <v>35</v>
      </c>
      <c r="R90" s="2">
        <v>396295</v>
      </c>
      <c r="S90" s="9">
        <f>(Table25[[#This Row],[Page_Views]]-R89)/R89</f>
        <v>0.21812861362735184</v>
      </c>
    </row>
    <row r="91" spans="1:19" x14ac:dyDescent="0.25">
      <c r="A91" s="8" t="s">
        <v>39</v>
      </c>
      <c r="B91" s="2">
        <v>379139</v>
      </c>
      <c r="C91" s="9">
        <f>(Table20[[#This Row],[Page_Views]]-B90)/B90</f>
        <v>-9.7799342277471335E-2</v>
      </c>
      <c r="E91" s="8" t="s">
        <v>39</v>
      </c>
      <c r="F91" s="2">
        <v>330219</v>
      </c>
      <c r="G91" s="9">
        <f>(Table22[[#This Row],[Page_Views]]-F90)/F90</f>
        <v>-6.3665388803193904E-2</v>
      </c>
      <c r="I91" s="8" t="s">
        <v>39</v>
      </c>
      <c r="J91" s="2">
        <v>331306</v>
      </c>
      <c r="K91" s="9">
        <f>(Table23[[#This Row],[Page_Views]]-J90)/J90</f>
        <v>-0.16941142847114804</v>
      </c>
      <c r="M91" s="8" t="s">
        <v>39</v>
      </c>
      <c r="N91" s="2">
        <v>360950</v>
      </c>
      <c r="O91" s="9">
        <f>(Table24[[#This Row],[Page_Views]]-N90)/N90</f>
        <v>-2.5723385877780176E-2</v>
      </c>
      <c r="Q91" s="8" t="s">
        <v>39</v>
      </c>
      <c r="R91" s="2">
        <v>353667</v>
      </c>
      <c r="S91" s="9">
        <f>(Table25[[#This Row],[Page_Views]]-R90)/R90</f>
        <v>-0.10756633316090286</v>
      </c>
    </row>
    <row r="92" spans="1:19" x14ac:dyDescent="0.25">
      <c r="A92" s="8" t="s">
        <v>32</v>
      </c>
      <c r="B92" s="2">
        <v>261649</v>
      </c>
      <c r="C92" s="9">
        <f>(Table20[[#This Row],[Page_Views]]-B91)/B91</f>
        <v>-0.30988634775108864</v>
      </c>
      <c r="E92" s="8" t="s">
        <v>32</v>
      </c>
      <c r="F92" s="2">
        <v>371143</v>
      </c>
      <c r="G92" s="9">
        <f>(Table22[[#This Row],[Page_Views]]-F91)/F91</f>
        <v>0.12392987683930967</v>
      </c>
      <c r="I92" s="8" t="s">
        <v>32</v>
      </c>
      <c r="J92" s="2">
        <v>357254</v>
      </c>
      <c r="K92" s="9">
        <f>(Table23[[#This Row],[Page_Views]]-J91)/J91</f>
        <v>7.8320344334240857E-2</v>
      </c>
      <c r="M92" s="8" t="s">
        <v>32</v>
      </c>
      <c r="N92" s="2">
        <v>278399</v>
      </c>
      <c r="O92" s="9">
        <f>(Table24[[#This Row],[Page_Views]]-N91)/N91</f>
        <v>-0.22870480675993904</v>
      </c>
      <c r="Q92" s="8" t="s">
        <v>32</v>
      </c>
      <c r="R92" s="2">
        <v>245938</v>
      </c>
      <c r="S92" s="9">
        <f>(Table25[[#This Row],[Page_Views]]-R91)/R91</f>
        <v>-0.30460574495217252</v>
      </c>
    </row>
    <row r="93" spans="1:19" x14ac:dyDescent="0.25">
      <c r="A93" s="8" t="s">
        <v>40</v>
      </c>
      <c r="B93" s="2">
        <v>322345</v>
      </c>
      <c r="C93" s="9">
        <f>(Table20[[#This Row],[Page_Views]]-B92)/B92</f>
        <v>0.23197489766825022</v>
      </c>
      <c r="E93" s="8" t="s">
        <v>40</v>
      </c>
      <c r="F93" s="2">
        <v>336084</v>
      </c>
      <c r="G93" s="9">
        <f>(Table22[[#This Row],[Page_Views]]-F92)/F92</f>
        <v>-9.4462242316303957E-2</v>
      </c>
      <c r="I93" s="8" t="s">
        <v>40</v>
      </c>
      <c r="J93" s="2">
        <v>367808</v>
      </c>
      <c r="K93" s="9">
        <f>(Table23[[#This Row],[Page_Views]]-J92)/J92</f>
        <v>2.954200652756862E-2</v>
      </c>
      <c r="M93" s="8" t="s">
        <v>40</v>
      </c>
      <c r="N93" s="2">
        <v>413352</v>
      </c>
      <c r="O93" s="9">
        <f>(Table24[[#This Row],[Page_Views]]-N92)/N92</f>
        <v>0.48474671245227174</v>
      </c>
      <c r="Q93" s="8" t="s">
        <v>40</v>
      </c>
      <c r="R93" s="2">
        <v>303000</v>
      </c>
      <c r="S93" s="9">
        <f>(Table25[[#This Row],[Page_Views]]-R92)/R92</f>
        <v>0.23201782563085005</v>
      </c>
    </row>
    <row r="94" spans="1:19" x14ac:dyDescent="0.25">
      <c r="A94" s="8" t="s">
        <v>38</v>
      </c>
      <c r="B94" s="2">
        <v>320693</v>
      </c>
      <c r="C94" s="9">
        <f>(Table20[[#This Row],[Page_Views]]-B93)/B93</f>
        <v>-5.1249437714250261E-3</v>
      </c>
      <c r="E94" s="8" t="s">
        <v>38</v>
      </c>
      <c r="F94" s="2">
        <v>385350</v>
      </c>
      <c r="G94" s="9">
        <f>(Table22[[#This Row],[Page_Views]]-F93)/F93</f>
        <v>0.14658835291177205</v>
      </c>
      <c r="I94" s="8" t="s">
        <v>38</v>
      </c>
      <c r="J94" s="2">
        <v>365987</v>
      </c>
      <c r="K94" s="9">
        <f>(Table23[[#This Row],[Page_Views]]-J93)/J93</f>
        <v>-4.9509526709587614E-3</v>
      </c>
      <c r="M94" s="8" t="s">
        <v>38</v>
      </c>
      <c r="N94" s="2">
        <v>293757</v>
      </c>
      <c r="O94" s="9">
        <f>(Table24[[#This Row],[Page_Views]]-N93)/N93</f>
        <v>-0.28932967543401267</v>
      </c>
      <c r="Q94" s="8" t="s">
        <v>38</v>
      </c>
      <c r="R94" s="2">
        <v>373637</v>
      </c>
      <c r="S94" s="9">
        <f>(Table25[[#This Row],[Page_Views]]-R93)/R93</f>
        <v>0.23312541254125413</v>
      </c>
    </row>
    <row r="95" spans="1:19" x14ac:dyDescent="0.25">
      <c r="A95" s="8" t="s">
        <v>37</v>
      </c>
      <c r="B95" s="2">
        <v>301354</v>
      </c>
      <c r="C95" s="9">
        <f>(Table20[[#This Row],[Page_Views]]-B94)/B94</f>
        <v>-6.0303779627244751E-2</v>
      </c>
      <c r="E95" s="8" t="s">
        <v>37</v>
      </c>
      <c r="F95" s="2">
        <v>343594</v>
      </c>
      <c r="G95" s="9">
        <f>(Table22[[#This Row],[Page_Views]]-F94)/F94</f>
        <v>-0.10835863500713637</v>
      </c>
      <c r="I95" s="8" t="s">
        <v>37</v>
      </c>
      <c r="J95" s="2">
        <v>403251</v>
      </c>
      <c r="K95" s="9">
        <f>(Table23[[#This Row],[Page_Views]]-J94)/J94</f>
        <v>0.10181782413036529</v>
      </c>
      <c r="M95" s="8" t="s">
        <v>37</v>
      </c>
      <c r="N95" s="2">
        <v>345455</v>
      </c>
      <c r="O95" s="9">
        <f>(Table24[[#This Row],[Page_Views]]-N94)/N94</f>
        <v>0.17598899770899076</v>
      </c>
      <c r="Q95" s="8" t="s">
        <v>37</v>
      </c>
      <c r="R95" s="2">
        <v>339703</v>
      </c>
      <c r="S95" s="9">
        <f>(Table25[[#This Row],[Page_Views]]-R94)/R94</f>
        <v>-9.0820769891632791E-2</v>
      </c>
    </row>
    <row r="96" spans="1:19" x14ac:dyDescent="0.25">
      <c r="A96" s="8" t="s">
        <v>33</v>
      </c>
      <c r="B96" s="2">
        <v>326000</v>
      </c>
      <c r="C96" s="9">
        <f>(Table20[[#This Row],[Page_Views]]-B95)/B95</f>
        <v>8.1784213914532417E-2</v>
      </c>
      <c r="E96" s="8" t="s">
        <v>33</v>
      </c>
      <c r="F96" s="2">
        <v>397048</v>
      </c>
      <c r="G96" s="9">
        <f>(Table22[[#This Row],[Page_Views]]-F95)/F95</f>
        <v>0.155573147377428</v>
      </c>
      <c r="I96" s="8" t="s">
        <v>33</v>
      </c>
      <c r="J96" s="2">
        <v>279274</v>
      </c>
      <c r="K96" s="9">
        <f>(Table23[[#This Row],[Page_Views]]-J95)/J95</f>
        <v>-0.30744375091444287</v>
      </c>
      <c r="M96" s="8" t="s">
        <v>33</v>
      </c>
      <c r="N96" s="2">
        <v>348598</v>
      </c>
      <c r="O96" s="9">
        <f>(Table24[[#This Row],[Page_Views]]-N95)/N95</f>
        <v>9.0981459234922065E-3</v>
      </c>
      <c r="Q96" s="8" t="s">
        <v>33</v>
      </c>
      <c r="R96" s="2">
        <v>339886</v>
      </c>
      <c r="S96" s="9">
        <f>(Table25[[#This Row],[Page_Views]]-R95)/R95</f>
        <v>5.3870586953897967E-4</v>
      </c>
    </row>
    <row r="97" spans="1:19" x14ac:dyDescent="0.25">
      <c r="A97" s="8" t="s">
        <v>43</v>
      </c>
      <c r="B97" s="2">
        <v>293256</v>
      </c>
      <c r="C97" s="9">
        <f>(Table20[[#This Row],[Page_Views]]-B96)/B96</f>
        <v>-0.10044171779141105</v>
      </c>
      <c r="E97" s="8" t="s">
        <v>43</v>
      </c>
      <c r="F97" s="2">
        <v>350533</v>
      </c>
      <c r="G97" s="9">
        <f>(Table22[[#This Row],[Page_Views]]-F96)/F96</f>
        <v>-0.11715208236787492</v>
      </c>
      <c r="I97" s="8" t="s">
        <v>43</v>
      </c>
      <c r="J97" s="2">
        <v>348215</v>
      </c>
      <c r="K97" s="9">
        <f>(Table23[[#This Row],[Page_Views]]-J96)/J96</f>
        <v>0.24685792447560459</v>
      </c>
      <c r="M97" s="8" t="s">
        <v>43</v>
      </c>
      <c r="N97" s="2">
        <v>295033</v>
      </c>
      <c r="O97" s="9">
        <f>(Table24[[#This Row],[Page_Views]]-N96)/N96</f>
        <v>-0.15365836866533944</v>
      </c>
      <c r="Q97" s="8" t="s">
        <v>43</v>
      </c>
      <c r="R97" s="2">
        <v>337187</v>
      </c>
      <c r="S97" s="9">
        <f>(Table25[[#This Row],[Page_Views]]-R96)/R96</f>
        <v>-7.940897830449033E-3</v>
      </c>
    </row>
    <row r="98" spans="1:19" x14ac:dyDescent="0.25">
      <c r="A98" s="8" t="s">
        <v>42</v>
      </c>
      <c r="B98" s="2">
        <v>329314</v>
      </c>
      <c r="C98" s="9">
        <f>(Table20[[#This Row],[Page_Views]]-B97)/B97</f>
        <v>0.1229574160460485</v>
      </c>
      <c r="E98" s="8" t="s">
        <v>42</v>
      </c>
      <c r="F98" s="2">
        <v>307196</v>
      </c>
      <c r="G98" s="9">
        <f>(Table22[[#This Row],[Page_Views]]-F97)/F97</f>
        <v>-0.12363172654215153</v>
      </c>
      <c r="I98" s="8" t="s">
        <v>42</v>
      </c>
      <c r="J98" s="2">
        <v>324795</v>
      </c>
      <c r="K98" s="9">
        <f>(Table23[[#This Row],[Page_Views]]-J97)/J97</f>
        <v>-6.7257297933747823E-2</v>
      </c>
      <c r="M98" s="8" t="s">
        <v>42</v>
      </c>
      <c r="N98" s="2">
        <v>355976</v>
      </c>
      <c r="O98" s="9">
        <f>(Table24[[#This Row],[Page_Views]]-N97)/N97</f>
        <v>0.20656333359319126</v>
      </c>
      <c r="Q98" s="8" t="s">
        <v>42</v>
      </c>
      <c r="R98" s="2">
        <v>348932</v>
      </c>
      <c r="S98" s="9">
        <f>(Table25[[#This Row],[Page_Views]]-R97)/R97</f>
        <v>3.4832303736502299E-2</v>
      </c>
    </row>
    <row r="99" spans="1:19" x14ac:dyDescent="0.25">
      <c r="A99" s="8" t="s">
        <v>41</v>
      </c>
      <c r="B99" s="2">
        <v>339533</v>
      </c>
      <c r="C99" s="9">
        <f>(Table20[[#This Row],[Page_Views]]-B98)/B98</f>
        <v>3.1031173894823787E-2</v>
      </c>
      <c r="E99" s="8" t="s">
        <v>41</v>
      </c>
      <c r="F99" s="2">
        <v>384747</v>
      </c>
      <c r="G99" s="9">
        <f>(Table22[[#This Row],[Page_Views]]-F98)/F98</f>
        <v>0.25244794854099661</v>
      </c>
      <c r="I99" s="8" t="s">
        <v>41</v>
      </c>
      <c r="J99" s="2">
        <v>337247</v>
      </c>
      <c r="K99" s="9">
        <f>(Table23[[#This Row],[Page_Views]]-J98)/J98</f>
        <v>3.8338028602657059E-2</v>
      </c>
      <c r="M99" s="8" t="s">
        <v>41</v>
      </c>
      <c r="N99" s="2">
        <v>346708</v>
      </c>
      <c r="O99" s="9">
        <f>(Table24[[#This Row],[Page_Views]]-N98)/N98</f>
        <v>-2.6035463064925726E-2</v>
      </c>
      <c r="Q99" s="8" t="s">
        <v>41</v>
      </c>
      <c r="R99" s="2">
        <v>359664</v>
      </c>
      <c r="S99" s="9">
        <f>(Table25[[#This Row],[Page_Views]]-R98)/R98</f>
        <v>3.0756709043595887E-2</v>
      </c>
    </row>
    <row r="100" spans="1:19" x14ac:dyDescent="0.25">
      <c r="A100" s="8" t="s">
        <v>34</v>
      </c>
      <c r="B100" s="2">
        <v>334346</v>
      </c>
      <c r="C100" s="9">
        <f>(Table20[[#This Row],[Page_Views]]-B99)/B99</f>
        <v>-1.5276865577130941E-2</v>
      </c>
      <c r="E100" s="8" t="s">
        <v>34</v>
      </c>
      <c r="F100" s="2">
        <v>328472</v>
      </c>
      <c r="G100" s="9">
        <f>(Table22[[#This Row],[Page_Views]]-F99)/F99</f>
        <v>-0.1462649481347483</v>
      </c>
      <c r="I100" s="8" t="s">
        <v>34</v>
      </c>
      <c r="J100" s="2">
        <v>322225</v>
      </c>
      <c r="K100" s="9">
        <f>(Table23[[#This Row],[Page_Views]]-J99)/J99</f>
        <v>-4.4543020397512803E-2</v>
      </c>
      <c r="M100" s="8" t="s">
        <v>34</v>
      </c>
      <c r="N100" s="2">
        <v>328645</v>
      </c>
      <c r="O100" s="9">
        <f>(Table24[[#This Row],[Page_Views]]-N99)/N99</f>
        <v>-5.2098595936638327E-2</v>
      </c>
      <c r="Q100" s="8" t="s">
        <v>34</v>
      </c>
      <c r="R100" s="2">
        <v>332673</v>
      </c>
      <c r="S100" s="9">
        <f>(Table25[[#This Row],[Page_Views]]-R99)/R99</f>
        <v>-7.504504203923662E-2</v>
      </c>
    </row>
    <row r="101" spans="1:19" x14ac:dyDescent="0.25">
      <c r="A101" s="8"/>
      <c r="B101" s="2"/>
    </row>
    <row r="102" spans="1:19" x14ac:dyDescent="0.25">
      <c r="A102" s="8" t="s">
        <v>44</v>
      </c>
      <c r="B102" s="2" t="s">
        <v>52</v>
      </c>
    </row>
    <row r="103" spans="1:19" x14ac:dyDescent="0.25">
      <c r="A103" s="13" t="s">
        <v>36</v>
      </c>
      <c r="B103" s="11">
        <v>0.97571020943097186</v>
      </c>
    </row>
    <row r="104" spans="1:19" x14ac:dyDescent="0.25">
      <c r="A104" s="14" t="s">
        <v>35</v>
      </c>
      <c r="B104" s="11">
        <v>1.1356180665010569</v>
      </c>
    </row>
    <row r="105" spans="1:19" x14ac:dyDescent="0.25">
      <c r="A105" s="13" t="s">
        <v>39</v>
      </c>
      <c r="B105" s="11">
        <v>1.0282491364163211</v>
      </c>
    </row>
    <row r="106" spans="1:19" x14ac:dyDescent="0.25">
      <c r="A106" s="14" t="s">
        <v>32</v>
      </c>
      <c r="B106" s="11">
        <v>0.88713032953330972</v>
      </c>
    </row>
    <row r="107" spans="1:19" x14ac:dyDescent="0.25">
      <c r="A107" s="13" t="s">
        <v>40</v>
      </c>
      <c r="B107" s="11">
        <v>1.0208141228547341</v>
      </c>
    </row>
    <row r="108" spans="1:19" x14ac:dyDescent="0.25">
      <c r="A108" s="14" t="s">
        <v>38</v>
      </c>
      <c r="B108" s="11">
        <v>1.0189600558895258</v>
      </c>
    </row>
    <row r="109" spans="1:19" x14ac:dyDescent="0.25">
      <c r="A109" s="13" t="s">
        <v>37</v>
      </c>
      <c r="B109" s="11">
        <v>1.015405988187182</v>
      </c>
    </row>
    <row r="110" spans="1:19" x14ac:dyDescent="0.25">
      <c r="A110" s="14" t="s">
        <v>33</v>
      </c>
      <c r="B110" s="11">
        <v>0.99047947841259265</v>
      </c>
    </row>
    <row r="111" spans="1:19" x14ac:dyDescent="0.25">
      <c r="A111" s="13" t="s">
        <v>43</v>
      </c>
      <c r="B111" s="11">
        <v>0.9514755331748378</v>
      </c>
    </row>
    <row r="112" spans="1:19" x14ac:dyDescent="0.25">
      <c r="A112" s="14" t="s">
        <v>42</v>
      </c>
      <c r="B112" s="11">
        <v>0.97607282157993358</v>
      </c>
    </row>
    <row r="113" spans="1:2" x14ac:dyDescent="0.25">
      <c r="A113" s="13" t="s">
        <v>41</v>
      </c>
      <c r="B113" s="11">
        <v>1.035640800544914</v>
      </c>
    </row>
    <row r="114" spans="1:2" x14ac:dyDescent="0.25">
      <c r="A114" s="14" t="s">
        <v>34</v>
      </c>
      <c r="B114" s="11">
        <v>0.96444345747462124</v>
      </c>
    </row>
    <row r="163" spans="1:19" x14ac:dyDescent="0.25">
      <c r="A163" s="23" t="s">
        <v>46</v>
      </c>
      <c r="B163" s="23" t="s">
        <v>55</v>
      </c>
      <c r="C163" s="23" t="s">
        <v>47</v>
      </c>
      <c r="E163" t="s">
        <v>48</v>
      </c>
      <c r="F163" t="s">
        <v>55</v>
      </c>
      <c r="G163" t="s">
        <v>47</v>
      </c>
      <c r="I163" t="s">
        <v>49</v>
      </c>
      <c r="J163" t="s">
        <v>55</v>
      </c>
      <c r="K163" t="s">
        <v>47</v>
      </c>
      <c r="M163" t="s">
        <v>50</v>
      </c>
      <c r="N163" t="s">
        <v>55</v>
      </c>
      <c r="O163" t="s">
        <v>47</v>
      </c>
      <c r="Q163" t="s">
        <v>51</v>
      </c>
      <c r="R163" t="s">
        <v>55</v>
      </c>
      <c r="S163" t="s">
        <v>47</v>
      </c>
    </row>
    <row r="164" spans="1:19" x14ac:dyDescent="0.25">
      <c r="A164" s="21" t="s">
        <v>36</v>
      </c>
      <c r="B164" s="16">
        <v>136673</v>
      </c>
      <c r="C164" s="9">
        <v>0</v>
      </c>
      <c r="E164" s="21" t="s">
        <v>36</v>
      </c>
      <c r="F164" s="18">
        <v>172140</v>
      </c>
      <c r="G164" s="9">
        <v>0</v>
      </c>
      <c r="I164" s="21" t="s">
        <v>36</v>
      </c>
      <c r="J164" s="18">
        <v>186718</v>
      </c>
      <c r="K164" s="9">
        <v>0</v>
      </c>
      <c r="M164" s="21" t="s">
        <v>36</v>
      </c>
      <c r="N164" s="18">
        <v>194455</v>
      </c>
      <c r="O164" s="9">
        <v>0</v>
      </c>
      <c r="Q164" s="21" t="s">
        <v>36</v>
      </c>
      <c r="R164" s="18">
        <v>167299</v>
      </c>
      <c r="S164" s="9">
        <v>0</v>
      </c>
    </row>
    <row r="165" spans="1:19" x14ac:dyDescent="0.25">
      <c r="A165" s="22" t="s">
        <v>35</v>
      </c>
      <c r="B165" s="15">
        <v>128556</v>
      </c>
      <c r="C165" s="9">
        <f>(Table21[[#This Row],[Sessions]]-B164)/B164</f>
        <v>-5.9389930710528047E-2</v>
      </c>
      <c r="E165" s="22" t="s">
        <v>35</v>
      </c>
      <c r="F165" s="17">
        <v>171005</v>
      </c>
      <c r="G165" s="9">
        <f>(Table26[[#This Row],[Sessions]]-F164)/F164</f>
        <v>-6.5934704310444984E-3</v>
      </c>
      <c r="I165" s="22" t="s">
        <v>35</v>
      </c>
      <c r="J165" s="17">
        <v>159729</v>
      </c>
      <c r="K165" s="9">
        <f>(Table28[[#This Row],[Sessions]]-J164)/J164</f>
        <v>-0.14454417892222496</v>
      </c>
      <c r="M165" s="22" t="s">
        <v>35</v>
      </c>
      <c r="N165" s="17">
        <v>141345</v>
      </c>
      <c r="O165" s="9">
        <f>(Table29[[#This Row],[Sessions]]-N164)/N164</f>
        <v>-0.27312231621711963</v>
      </c>
      <c r="Q165" s="22" t="s">
        <v>35</v>
      </c>
      <c r="R165" s="17">
        <v>119489</v>
      </c>
      <c r="S165" s="9">
        <f>(Table30[[#This Row],[Sessions]]-R164)/R164</f>
        <v>-0.2857757667409847</v>
      </c>
    </row>
    <row r="166" spans="1:19" x14ac:dyDescent="0.25">
      <c r="A166" s="21" t="s">
        <v>39</v>
      </c>
      <c r="B166" s="16">
        <v>173168</v>
      </c>
      <c r="C166" s="9">
        <f>(Table21[[#This Row],[Sessions]]-B165)/B165</f>
        <v>0.34702386508603256</v>
      </c>
      <c r="E166" s="21" t="s">
        <v>39</v>
      </c>
      <c r="F166" s="18">
        <v>200757</v>
      </c>
      <c r="G166" s="9">
        <f>(Table26[[#This Row],[Sessions]]-F165)/F165</f>
        <v>0.17398321686500395</v>
      </c>
      <c r="I166" s="21" t="s">
        <v>39</v>
      </c>
      <c r="J166" s="18">
        <v>135610</v>
      </c>
      <c r="K166" s="9">
        <f>(Table28[[#This Row],[Sessions]]-J165)/J165</f>
        <v>-0.15099950541229207</v>
      </c>
      <c r="M166" s="21" t="s">
        <v>39</v>
      </c>
      <c r="N166" s="18">
        <v>171111</v>
      </c>
      <c r="O166" s="9">
        <f>(Table29[[#This Row],[Sessions]]-N165)/N165</f>
        <v>0.21059110686617849</v>
      </c>
      <c r="Q166" s="21" t="s">
        <v>39</v>
      </c>
      <c r="R166" s="18">
        <v>165743</v>
      </c>
      <c r="S166" s="9">
        <f>(Table30[[#This Row],[Sessions]]-R165)/R165</f>
        <v>0.38709839399442625</v>
      </c>
    </row>
    <row r="167" spans="1:19" x14ac:dyDescent="0.25">
      <c r="A167" s="22" t="s">
        <v>32</v>
      </c>
      <c r="B167" s="15">
        <v>152381</v>
      </c>
      <c r="C167" s="9">
        <f>(Table21[[#This Row],[Sessions]]-B166)/B166</f>
        <v>-0.1200394992146355</v>
      </c>
      <c r="E167" s="22" t="s">
        <v>32</v>
      </c>
      <c r="F167" s="17">
        <v>164250</v>
      </c>
      <c r="G167" s="9">
        <f>(Table26[[#This Row],[Sessions]]-F166)/F166</f>
        <v>-0.18184671020188586</v>
      </c>
      <c r="I167" s="22" t="s">
        <v>32</v>
      </c>
      <c r="J167" s="17">
        <v>156893</v>
      </c>
      <c r="K167" s="9">
        <f>(Table28[[#This Row],[Sessions]]-J166)/J166</f>
        <v>0.15694270334046162</v>
      </c>
      <c r="M167" s="22" t="s">
        <v>32</v>
      </c>
      <c r="N167" s="17">
        <v>161562</v>
      </c>
      <c r="O167" s="9">
        <f>(Table29[[#This Row],[Sessions]]-N166)/N166</f>
        <v>-5.5805880393428826E-2</v>
      </c>
      <c r="Q167" s="22" t="s">
        <v>32</v>
      </c>
      <c r="R167" s="17">
        <v>156648</v>
      </c>
      <c r="S167" s="9">
        <f>(Table30[[#This Row],[Sessions]]-R166)/R166</f>
        <v>-5.4874112330535831E-2</v>
      </c>
    </row>
    <row r="168" spans="1:19" x14ac:dyDescent="0.25">
      <c r="A168" s="21" t="s">
        <v>40</v>
      </c>
      <c r="B168" s="16">
        <v>151367</v>
      </c>
      <c r="C168" s="9">
        <f>(Table21[[#This Row],[Sessions]]-B167)/B167</f>
        <v>-6.6543729205084624E-3</v>
      </c>
      <c r="E168" s="21" t="s">
        <v>40</v>
      </c>
      <c r="F168" s="18">
        <v>158296</v>
      </c>
      <c r="G168" s="9">
        <f>(Table26[[#This Row],[Sessions]]-F167)/F167</f>
        <v>-3.6249619482496193E-2</v>
      </c>
      <c r="I168" s="21" t="s">
        <v>40</v>
      </c>
      <c r="J168" s="18">
        <v>172232</v>
      </c>
      <c r="K168" s="9">
        <f>(Table28[[#This Row],[Sessions]]-J167)/J167</f>
        <v>9.7767268138157851E-2</v>
      </c>
      <c r="M168" s="21" t="s">
        <v>40</v>
      </c>
      <c r="N168" s="18">
        <v>157101</v>
      </c>
      <c r="O168" s="9">
        <f>(Table29[[#This Row],[Sessions]]-N167)/N167</f>
        <v>-2.7611690867902106E-2</v>
      </c>
      <c r="Q168" s="21" t="s">
        <v>40</v>
      </c>
      <c r="R168" s="18">
        <v>163793</v>
      </c>
      <c r="S168" s="9">
        <f>(Table30[[#This Row],[Sessions]]-R167)/R167</f>
        <v>4.5611817578264643E-2</v>
      </c>
    </row>
    <row r="169" spans="1:19" x14ac:dyDescent="0.25">
      <c r="A169" s="22" t="s">
        <v>38</v>
      </c>
      <c r="B169" s="15">
        <v>151155</v>
      </c>
      <c r="C169" s="9">
        <f>(Table21[[#This Row],[Sessions]]-B168)/B168</f>
        <v>-1.4005694768344488E-3</v>
      </c>
      <c r="E169" s="22" t="s">
        <v>38</v>
      </c>
      <c r="F169" s="17">
        <v>164757</v>
      </c>
      <c r="G169" s="9">
        <f>(Table26[[#This Row],[Sessions]]-F168)/F168</f>
        <v>4.0815939758427247E-2</v>
      </c>
      <c r="I169" s="22" t="s">
        <v>38</v>
      </c>
      <c r="J169" s="17">
        <v>190675</v>
      </c>
      <c r="K169" s="9">
        <f>(Table28[[#This Row],[Sessions]]-J168)/J168</f>
        <v>0.10708230758511775</v>
      </c>
      <c r="M169" s="22" t="s">
        <v>38</v>
      </c>
      <c r="N169" s="17">
        <v>152062</v>
      </c>
      <c r="O169" s="9">
        <f>(Table29[[#This Row],[Sessions]]-N168)/N168</f>
        <v>-3.2074907225288191E-2</v>
      </c>
      <c r="Q169" s="22" t="s">
        <v>38</v>
      </c>
      <c r="R169" s="17">
        <v>176242</v>
      </c>
      <c r="S169" s="9">
        <f>(Table30[[#This Row],[Sessions]]-R168)/R168</f>
        <v>7.6004469055454146E-2</v>
      </c>
    </row>
    <row r="170" spans="1:19" x14ac:dyDescent="0.25">
      <c r="A170" s="21" t="s">
        <v>37</v>
      </c>
      <c r="B170" s="16">
        <v>147710</v>
      </c>
      <c r="C170" s="9">
        <f>(Table21[[#This Row],[Sessions]]-B169)/B169</f>
        <v>-2.2791174622076676E-2</v>
      </c>
      <c r="E170" s="21" t="s">
        <v>37</v>
      </c>
      <c r="F170" s="18">
        <v>181153</v>
      </c>
      <c r="G170" s="9">
        <f>(Table26[[#This Row],[Sessions]]-F169)/F169</f>
        <v>9.9516257275866882E-2</v>
      </c>
      <c r="I170" s="21" t="s">
        <v>37</v>
      </c>
      <c r="J170" s="18">
        <v>173388</v>
      </c>
      <c r="K170" s="9">
        <f>(Table28[[#This Row],[Sessions]]-J169)/J169</f>
        <v>-9.0662121410777508E-2</v>
      </c>
      <c r="M170" s="21" t="s">
        <v>37</v>
      </c>
      <c r="N170" s="18">
        <v>144992</v>
      </c>
      <c r="O170" s="9">
        <f>(Table29[[#This Row],[Sessions]]-N169)/N169</f>
        <v>-4.6494193158053955E-2</v>
      </c>
      <c r="Q170" s="21" t="s">
        <v>37</v>
      </c>
      <c r="R170" s="18">
        <v>169718</v>
      </c>
      <c r="S170" s="9">
        <f>(Table30[[#This Row],[Sessions]]-R169)/R169</f>
        <v>-3.7017283053982594E-2</v>
      </c>
    </row>
    <row r="171" spans="1:19" x14ac:dyDescent="0.25">
      <c r="A171" s="22" t="s">
        <v>33</v>
      </c>
      <c r="B171" s="15">
        <v>194008</v>
      </c>
      <c r="C171" s="9">
        <f>(Table21[[#This Row],[Sessions]]-B170)/B170</f>
        <v>0.31343849434703136</v>
      </c>
      <c r="E171" s="22" t="s">
        <v>33</v>
      </c>
      <c r="F171" s="17">
        <v>178981</v>
      </c>
      <c r="G171" s="9">
        <f>(Table26[[#This Row],[Sessions]]-F170)/F170</f>
        <v>-1.1989864920812793E-2</v>
      </c>
      <c r="I171" s="22" t="s">
        <v>33</v>
      </c>
      <c r="J171" s="17">
        <v>174029</v>
      </c>
      <c r="K171" s="9">
        <f>(Table28[[#This Row],[Sessions]]-J170)/J170</f>
        <v>3.6969109742312038E-3</v>
      </c>
      <c r="M171" s="22" t="s">
        <v>33</v>
      </c>
      <c r="N171" s="17">
        <v>174032</v>
      </c>
      <c r="O171" s="9">
        <f>(Table29[[#This Row],[Sessions]]-N170)/N170</f>
        <v>0.20028691238137278</v>
      </c>
      <c r="Q171" s="22" t="s">
        <v>33</v>
      </c>
      <c r="R171" s="17">
        <v>170699</v>
      </c>
      <c r="S171" s="9">
        <f>(Table30[[#This Row],[Sessions]]-R170)/R170</f>
        <v>5.7801765281231222E-3</v>
      </c>
    </row>
    <row r="172" spans="1:19" x14ac:dyDescent="0.25">
      <c r="A172" s="21" t="s">
        <v>43</v>
      </c>
      <c r="B172" s="16">
        <v>153104</v>
      </c>
      <c r="C172" s="9">
        <f>(Table21[[#This Row],[Sessions]]-B171)/B171</f>
        <v>-0.21083666652921529</v>
      </c>
      <c r="E172" s="21" t="s">
        <v>43</v>
      </c>
      <c r="F172" s="18">
        <v>177708</v>
      </c>
      <c r="G172" s="9">
        <f>(Table26[[#This Row],[Sessions]]-F171)/F171</f>
        <v>-7.1124868002748892E-3</v>
      </c>
      <c r="I172" s="21" t="s">
        <v>43</v>
      </c>
      <c r="J172" s="18">
        <v>145994</v>
      </c>
      <c r="K172" s="9">
        <f>(Table28[[#This Row],[Sessions]]-J171)/J171</f>
        <v>-0.16109384068172547</v>
      </c>
      <c r="M172" s="21" t="s">
        <v>43</v>
      </c>
      <c r="N172" s="18">
        <v>151515</v>
      </c>
      <c r="O172" s="9">
        <f>(Table29[[#This Row],[Sessions]]-N171)/N171</f>
        <v>-0.12938425117219821</v>
      </c>
      <c r="Q172" s="21" t="s">
        <v>43</v>
      </c>
      <c r="R172" s="18">
        <v>159482</v>
      </c>
      <c r="S172" s="9">
        <f>(Table30[[#This Row],[Sessions]]-R171)/R171</f>
        <v>-6.5712160000937325E-2</v>
      </c>
    </row>
    <row r="173" spans="1:19" x14ac:dyDescent="0.25">
      <c r="A173" s="22" t="s">
        <v>42</v>
      </c>
      <c r="B173" s="15">
        <v>168785</v>
      </c>
      <c r="C173" s="9">
        <f>(Table21[[#This Row],[Sessions]]-B172)/B172</f>
        <v>0.10242057686278608</v>
      </c>
      <c r="E173" s="22" t="s">
        <v>42</v>
      </c>
      <c r="F173" s="17">
        <v>190650</v>
      </c>
      <c r="G173" s="9">
        <f>(Table26[[#This Row],[Sessions]]-F172)/F172</f>
        <v>7.2827334728881088E-2</v>
      </c>
      <c r="I173" s="22" t="s">
        <v>42</v>
      </c>
      <c r="J173" s="17">
        <v>171493</v>
      </c>
      <c r="K173" s="9">
        <f>(Table28[[#This Row],[Sessions]]-J172)/J172</f>
        <v>0.17465786265188982</v>
      </c>
      <c r="M173" s="22" t="s">
        <v>42</v>
      </c>
      <c r="N173" s="17">
        <v>180216</v>
      </c>
      <c r="O173" s="9">
        <f>(Table29[[#This Row],[Sessions]]-N172)/N172</f>
        <v>0.18942678942678942</v>
      </c>
      <c r="Q173" s="22" t="s">
        <v>42</v>
      </c>
      <c r="R173" s="17">
        <v>168155</v>
      </c>
      <c r="S173" s="9">
        <f>(Table30[[#This Row],[Sessions]]-R172)/R172</f>
        <v>5.4382312737487615E-2</v>
      </c>
    </row>
    <row r="174" spans="1:19" x14ac:dyDescent="0.25">
      <c r="A174" s="21" t="s">
        <v>41</v>
      </c>
      <c r="B174" s="16">
        <v>154502</v>
      </c>
      <c r="C174" s="9">
        <f>(Table21[[#This Row],[Sessions]]-B173)/B173</f>
        <v>-8.4622448677311377E-2</v>
      </c>
      <c r="E174" s="21" t="s">
        <v>41</v>
      </c>
      <c r="F174" s="18">
        <v>160560</v>
      </c>
      <c r="G174" s="9">
        <f>(Table26[[#This Row],[Sessions]]-F173)/F173</f>
        <v>-0.15782848151062157</v>
      </c>
      <c r="I174" s="21" t="s">
        <v>41</v>
      </c>
      <c r="J174" s="18">
        <v>150808</v>
      </c>
      <c r="K174" s="9">
        <f>(Table28[[#This Row],[Sessions]]-J173)/J173</f>
        <v>-0.12061716804767542</v>
      </c>
      <c r="M174" s="21" t="s">
        <v>41</v>
      </c>
      <c r="N174" s="18">
        <v>162944</v>
      </c>
      <c r="O174" s="9">
        <f>(Table29[[#This Row],[Sessions]]-N173)/N173</f>
        <v>-9.584054689927643E-2</v>
      </c>
      <c r="Q174" s="21" t="s">
        <v>41</v>
      </c>
      <c r="R174" s="18">
        <v>180984</v>
      </c>
      <c r="S174" s="9">
        <f>(Table30[[#This Row],[Sessions]]-R173)/R173</f>
        <v>7.62927061342214E-2</v>
      </c>
    </row>
    <row r="175" spans="1:19" x14ac:dyDescent="0.25">
      <c r="A175" s="24" t="s">
        <v>34</v>
      </c>
      <c r="B175" s="25">
        <v>171995</v>
      </c>
      <c r="C175" s="9">
        <f>(Table21[[#This Row],[Sessions]]-B174)/B174</f>
        <v>0.11322183531604769</v>
      </c>
      <c r="E175" s="24" t="s">
        <v>34</v>
      </c>
      <c r="F175" s="26">
        <v>149342</v>
      </c>
      <c r="G175" s="9">
        <f>(Table26[[#This Row],[Sessions]]-F174)/F174</f>
        <v>-6.9867962132536127E-2</v>
      </c>
      <c r="I175" s="24" t="s">
        <v>34</v>
      </c>
      <c r="J175" s="26">
        <v>160704</v>
      </c>
      <c r="K175" s="9">
        <f>(Table28[[#This Row],[Sessions]]-J174)/J174</f>
        <v>6.5619861015330752E-2</v>
      </c>
      <c r="M175" s="24" t="s">
        <v>34</v>
      </c>
      <c r="N175" s="26">
        <v>173068</v>
      </c>
      <c r="O175" s="9">
        <f>(Table29[[#This Row],[Sessions]]-N174)/N174</f>
        <v>6.2131775333857032E-2</v>
      </c>
      <c r="Q175" s="24" t="s">
        <v>34</v>
      </c>
      <c r="R175" s="26">
        <v>166276</v>
      </c>
      <c r="S175" s="9">
        <f>(Table30[[#This Row],[Sessions]]-R174)/R174</f>
        <v>-8.1266852318436986E-2</v>
      </c>
    </row>
    <row r="176" spans="1:19" x14ac:dyDescent="0.25">
      <c r="A176" s="8"/>
      <c r="B176" s="2"/>
    </row>
    <row r="177" spans="1:2" x14ac:dyDescent="0.25">
      <c r="A177" t="s">
        <v>44</v>
      </c>
      <c r="B177" t="s">
        <v>52</v>
      </c>
    </row>
    <row r="178" spans="1:2" x14ac:dyDescent="0.25">
      <c r="A178" s="21" t="s">
        <v>36</v>
      </c>
      <c r="B178" s="12">
        <v>1.0433269808635863</v>
      </c>
    </row>
    <row r="179" spans="1:2" x14ac:dyDescent="0.25">
      <c r="A179" s="22" t="s">
        <v>35</v>
      </c>
      <c r="B179" s="12">
        <v>0.87640026218516509</v>
      </c>
    </row>
    <row r="180" spans="1:2" x14ac:dyDescent="0.25">
      <c r="A180" s="21" t="s">
        <v>39</v>
      </c>
      <c r="B180" s="12">
        <v>1.0300664073279597</v>
      </c>
    </row>
    <row r="181" spans="1:2" x14ac:dyDescent="0.25">
      <c r="A181" s="22" t="s">
        <v>32</v>
      </c>
      <c r="B181" s="12">
        <v>0.96355056237663161</v>
      </c>
    </row>
    <row r="182" spans="1:2" x14ac:dyDescent="0.25">
      <c r="A182" s="21" t="s">
        <v>40</v>
      </c>
      <c r="B182" s="12">
        <v>0.97700464097761841</v>
      </c>
    </row>
    <row r="183" spans="1:2" x14ac:dyDescent="0.25">
      <c r="A183" s="22" t="s">
        <v>38</v>
      </c>
      <c r="B183" s="12">
        <v>1.0160731919725419</v>
      </c>
    </row>
    <row r="184" spans="1:2" x14ac:dyDescent="0.25">
      <c r="A184" s="21" t="s">
        <v>37</v>
      </c>
      <c r="B184" s="12">
        <v>0.99425214906745885</v>
      </c>
    </row>
    <row r="185" spans="1:2" x14ac:dyDescent="0.25">
      <c r="A185" s="22" t="s">
        <v>33</v>
      </c>
      <c r="B185" s="12">
        <v>1.0852701165401497</v>
      </c>
    </row>
    <row r="186" spans="1:2" x14ac:dyDescent="0.25">
      <c r="A186" s="21" t="s">
        <v>43</v>
      </c>
      <c r="B186" s="12">
        <v>0.95876648431417322</v>
      </c>
    </row>
    <row r="187" spans="1:2" x14ac:dyDescent="0.25">
      <c r="A187" s="22" t="s">
        <v>42</v>
      </c>
      <c r="B187" s="12">
        <v>1.0701183048185499</v>
      </c>
    </row>
    <row r="188" spans="1:2" x14ac:dyDescent="0.25">
      <c r="A188" s="21" t="s">
        <v>41</v>
      </c>
      <c r="B188" s="12">
        <v>0.98553468502233277</v>
      </c>
    </row>
    <row r="189" spans="1:2" x14ac:dyDescent="0.25">
      <c r="A189" s="22" t="s">
        <v>34</v>
      </c>
      <c r="B189" s="12">
        <v>0.99963621453383289</v>
      </c>
    </row>
    <row r="236" spans="1:19" x14ac:dyDescent="0.25">
      <c r="C236" s="19"/>
    </row>
    <row r="237" spans="1:19" x14ac:dyDescent="0.25">
      <c r="A237" s="27" t="s">
        <v>46</v>
      </c>
      <c r="B237" s="28" t="s">
        <v>56</v>
      </c>
      <c r="C237" s="20" t="s">
        <v>47</v>
      </c>
      <c r="E237" t="s">
        <v>48</v>
      </c>
      <c r="F237" t="s">
        <v>56</v>
      </c>
      <c r="G237" t="s">
        <v>47</v>
      </c>
      <c r="I237" t="s">
        <v>49</v>
      </c>
      <c r="J237" t="s">
        <v>56</v>
      </c>
      <c r="K237" t="s">
        <v>47</v>
      </c>
      <c r="M237" t="s">
        <v>50</v>
      </c>
      <c r="N237" t="s">
        <v>56</v>
      </c>
      <c r="O237" t="s">
        <v>47</v>
      </c>
      <c r="Q237" t="s">
        <v>51</v>
      </c>
      <c r="R237" t="s">
        <v>56</v>
      </c>
      <c r="S237" t="s">
        <v>47</v>
      </c>
    </row>
    <row r="238" spans="1:19" x14ac:dyDescent="0.25">
      <c r="A238" s="21" t="s">
        <v>36</v>
      </c>
      <c r="B238" s="18">
        <v>45630</v>
      </c>
      <c r="C238" s="9">
        <v>0</v>
      </c>
      <c r="E238" s="21" t="s">
        <v>36</v>
      </c>
      <c r="F238" s="18">
        <v>62024</v>
      </c>
      <c r="G238" s="9">
        <v>0</v>
      </c>
      <c r="I238" s="21" t="s">
        <v>36</v>
      </c>
      <c r="J238" s="18">
        <v>60346</v>
      </c>
      <c r="K238" s="9">
        <v>0</v>
      </c>
      <c r="M238" s="21" t="s">
        <v>36</v>
      </c>
      <c r="N238" s="18">
        <v>67890</v>
      </c>
      <c r="O238" s="9">
        <v>0</v>
      </c>
      <c r="Q238" s="21" t="s">
        <v>36</v>
      </c>
      <c r="R238" s="18">
        <v>57025</v>
      </c>
      <c r="S238" s="9">
        <v>0</v>
      </c>
    </row>
    <row r="239" spans="1:19" x14ac:dyDescent="0.25">
      <c r="A239" s="22" t="s">
        <v>35</v>
      </c>
      <c r="B239" s="17">
        <v>40230</v>
      </c>
      <c r="C239" s="9">
        <f>(Table33[[#This Row],[Bounces]]-B238)/B238</f>
        <v>-0.11834319526627218</v>
      </c>
      <c r="E239" s="22" t="s">
        <v>35</v>
      </c>
      <c r="F239" s="17">
        <v>56928</v>
      </c>
      <c r="G239" s="9">
        <f>(Table34[[#This Row],[Bounces]]-F238)/F238</f>
        <v>-8.2161743841093773E-2</v>
      </c>
      <c r="I239" s="22" t="s">
        <v>35</v>
      </c>
      <c r="J239" s="17">
        <v>54319</v>
      </c>
      <c r="K239" s="9">
        <f>(Table35[[#This Row],[Bounces]]-J238)/J238</f>
        <v>-9.9874059589699402E-2</v>
      </c>
      <c r="M239" s="22" t="s">
        <v>35</v>
      </c>
      <c r="N239" s="17">
        <v>50636</v>
      </c>
      <c r="O239" s="9">
        <f>(Table36[[#This Row],[Bounces]]-N238)/N238</f>
        <v>-0.25414641331565768</v>
      </c>
      <c r="Q239" s="22" t="s">
        <v>35</v>
      </c>
      <c r="R239" s="17">
        <v>42779</v>
      </c>
      <c r="S239" s="9">
        <f>(Table37[[#This Row],[Bounces]]-R238)/R238</f>
        <v>-0.24982025427444104</v>
      </c>
    </row>
    <row r="240" spans="1:19" x14ac:dyDescent="0.25">
      <c r="A240" s="21" t="s">
        <v>39</v>
      </c>
      <c r="B240" s="18">
        <v>60136</v>
      </c>
      <c r="C240" s="9">
        <f>(Table33[[#This Row],[Bounces]]-B239)/B239</f>
        <v>0.49480487198608003</v>
      </c>
      <c r="E240" s="21" t="s">
        <v>39</v>
      </c>
      <c r="F240" s="18">
        <v>67428</v>
      </c>
      <c r="G240" s="9">
        <f>(Table34[[#This Row],[Bounces]]-F239)/F239</f>
        <v>0.1844435075885329</v>
      </c>
      <c r="I240" s="21" t="s">
        <v>39</v>
      </c>
      <c r="J240" s="18">
        <v>42767</v>
      </c>
      <c r="K240" s="9">
        <f>(Table35[[#This Row],[Bounces]]-J239)/J239</f>
        <v>-0.21266959995581655</v>
      </c>
      <c r="M240" s="21" t="s">
        <v>39</v>
      </c>
      <c r="N240" s="18">
        <v>54664</v>
      </c>
      <c r="O240" s="9">
        <f>(Table36[[#This Row],[Bounces]]-N239)/N239</f>
        <v>7.9548147562998661E-2</v>
      </c>
      <c r="Q240" s="21" t="s">
        <v>39</v>
      </c>
      <c r="R240" s="18">
        <v>56937</v>
      </c>
      <c r="S240" s="9">
        <f>(Table37[[#This Row],[Bounces]]-R239)/R239</f>
        <v>0.33095677785829497</v>
      </c>
    </row>
    <row r="241" spans="1:19" x14ac:dyDescent="0.25">
      <c r="A241" s="22" t="s">
        <v>32</v>
      </c>
      <c r="B241" s="17">
        <v>49266</v>
      </c>
      <c r="C241" s="9">
        <f>(Table33[[#This Row],[Bounces]]-B240)/B240</f>
        <v>-0.18075695091126778</v>
      </c>
      <c r="E241" s="22" t="s">
        <v>32</v>
      </c>
      <c r="F241" s="17">
        <v>56325</v>
      </c>
      <c r="G241" s="9">
        <f>(Table34[[#This Row],[Bounces]]-F240)/F240</f>
        <v>-0.16466453105534792</v>
      </c>
      <c r="I241" s="22" t="s">
        <v>32</v>
      </c>
      <c r="J241" s="17">
        <v>58106</v>
      </c>
      <c r="K241" s="9">
        <f>(Table35[[#This Row],[Bounces]]-J240)/J240</f>
        <v>0.35866439076858325</v>
      </c>
      <c r="M241" s="22" t="s">
        <v>32</v>
      </c>
      <c r="N241" s="17">
        <v>53418</v>
      </c>
      <c r="O241" s="9">
        <f>(Table36[[#This Row],[Bounces]]-N240)/N240</f>
        <v>-2.2793794819259475E-2</v>
      </c>
      <c r="Q241" s="22" t="s">
        <v>32</v>
      </c>
      <c r="R241" s="17">
        <v>51651</v>
      </c>
      <c r="S241" s="9">
        <f>(Table37[[#This Row],[Bounces]]-R240)/R240</f>
        <v>-9.2839454133515992E-2</v>
      </c>
    </row>
    <row r="242" spans="1:19" x14ac:dyDescent="0.25">
      <c r="A242" s="21" t="s">
        <v>40</v>
      </c>
      <c r="B242" s="18">
        <v>51990</v>
      </c>
      <c r="C242" s="9">
        <f>(Table33[[#This Row],[Bounces]]-B241)/B241</f>
        <v>5.5291681890147361E-2</v>
      </c>
      <c r="E242" s="21" t="s">
        <v>40</v>
      </c>
      <c r="F242" s="18">
        <v>56107</v>
      </c>
      <c r="G242" s="9">
        <f>(Table34[[#This Row],[Bounces]]-F241)/F241</f>
        <v>-3.8703950288504216E-3</v>
      </c>
      <c r="I242" s="21" t="s">
        <v>40</v>
      </c>
      <c r="J242" s="18">
        <v>57552</v>
      </c>
      <c r="K242" s="9">
        <f>(Table35[[#This Row],[Bounces]]-J241)/J241</f>
        <v>-9.534299383884625E-3</v>
      </c>
      <c r="M242" s="21" t="s">
        <v>40</v>
      </c>
      <c r="N242" s="18">
        <v>56584</v>
      </c>
      <c r="O242" s="9">
        <f>(Table36[[#This Row],[Bounces]]-N241)/N241</f>
        <v>5.926841139690741E-2</v>
      </c>
      <c r="Q242" s="21" t="s">
        <v>40</v>
      </c>
      <c r="R242" s="18">
        <v>59674</v>
      </c>
      <c r="S242" s="9">
        <f>(Table37[[#This Row],[Bounces]]-R241)/R241</f>
        <v>0.15533097132678941</v>
      </c>
    </row>
    <row r="243" spans="1:19" x14ac:dyDescent="0.25">
      <c r="A243" s="22" t="s">
        <v>38</v>
      </c>
      <c r="B243" s="17">
        <v>49397</v>
      </c>
      <c r="C243" s="9">
        <f>(Table33[[#This Row],[Bounces]]-B242)/B242</f>
        <v>-4.9874975956914792E-2</v>
      </c>
      <c r="E243" s="22" t="s">
        <v>38</v>
      </c>
      <c r="F243" s="17">
        <v>58049</v>
      </c>
      <c r="G243" s="9">
        <f>(Table34[[#This Row],[Bounces]]-F242)/F242</f>
        <v>3.4612436950826102E-2</v>
      </c>
      <c r="I243" s="22" t="s">
        <v>38</v>
      </c>
      <c r="J243" s="17">
        <v>63758</v>
      </c>
      <c r="K243" s="9">
        <f>(Table35[[#This Row],[Bounces]]-J242)/J242</f>
        <v>0.10783291631915486</v>
      </c>
      <c r="M243" s="22" t="s">
        <v>38</v>
      </c>
      <c r="N243" s="17">
        <v>52925</v>
      </c>
      <c r="O243" s="9">
        <f>(Table36[[#This Row],[Bounces]]-N242)/N242</f>
        <v>-6.4664922946415945E-2</v>
      </c>
      <c r="Q243" s="22" t="s">
        <v>38</v>
      </c>
      <c r="R243" s="17">
        <v>65015</v>
      </c>
      <c r="S243" s="9">
        <f>(Table37[[#This Row],[Bounces]]-R242)/R242</f>
        <v>8.9502966115896365E-2</v>
      </c>
    </row>
    <row r="244" spans="1:19" x14ac:dyDescent="0.25">
      <c r="A244" s="21" t="s">
        <v>37</v>
      </c>
      <c r="B244" s="18">
        <v>51196</v>
      </c>
      <c r="C244" s="9">
        <f>(Table33[[#This Row],[Bounces]]-B243)/B243</f>
        <v>3.6419215741846672E-2</v>
      </c>
      <c r="E244" s="21" t="s">
        <v>37</v>
      </c>
      <c r="F244" s="18">
        <v>65735</v>
      </c>
      <c r="G244" s="9">
        <f>(Table34[[#This Row],[Bounces]]-F243)/F243</f>
        <v>0.13240538166032145</v>
      </c>
      <c r="I244" s="21" t="s">
        <v>37</v>
      </c>
      <c r="J244" s="18">
        <v>59121</v>
      </c>
      <c r="K244" s="9">
        <f>(Table35[[#This Row],[Bounces]]-J243)/J243</f>
        <v>-7.2728128234888167E-2</v>
      </c>
      <c r="M244" s="21" t="s">
        <v>37</v>
      </c>
      <c r="N244" s="18">
        <v>51239</v>
      </c>
      <c r="O244" s="9">
        <f>(Table36[[#This Row],[Bounces]]-N243)/N243</f>
        <v>-3.1856400566839867E-2</v>
      </c>
      <c r="Q244" s="21" t="s">
        <v>37</v>
      </c>
      <c r="R244" s="18">
        <v>54985</v>
      </c>
      <c r="S244" s="9">
        <f>(Table37[[#This Row],[Bounces]]-R243)/R243</f>
        <v>-0.15427209105591017</v>
      </c>
    </row>
    <row r="245" spans="1:19" x14ac:dyDescent="0.25">
      <c r="A245" s="22" t="s">
        <v>33</v>
      </c>
      <c r="B245" s="17">
        <v>64302</v>
      </c>
      <c r="C245" s="9">
        <f>(Table33[[#This Row],[Bounces]]-B244)/B244</f>
        <v>0.25599656223142431</v>
      </c>
      <c r="E245" s="22" t="s">
        <v>33</v>
      </c>
      <c r="F245" s="17">
        <v>64709</v>
      </c>
      <c r="G245" s="9">
        <f>(Table34[[#This Row],[Bounces]]-F244)/F244</f>
        <v>-1.5608123526279759E-2</v>
      </c>
      <c r="I245" s="22" t="s">
        <v>33</v>
      </c>
      <c r="J245" s="17">
        <v>58328</v>
      </c>
      <c r="K245" s="9">
        <f>(Table35[[#This Row],[Bounces]]-J244)/J244</f>
        <v>-1.3413169601326094E-2</v>
      </c>
      <c r="M245" s="22" t="s">
        <v>33</v>
      </c>
      <c r="N245" s="17">
        <v>56353</v>
      </c>
      <c r="O245" s="9">
        <f>(Table36[[#This Row],[Bounces]]-N244)/N244</f>
        <v>9.9806787798356722E-2</v>
      </c>
      <c r="Q245" s="22" t="s">
        <v>33</v>
      </c>
      <c r="R245" s="17">
        <v>58200</v>
      </c>
      <c r="S245" s="9">
        <f>(Table37[[#This Row],[Bounces]]-R244)/R244</f>
        <v>5.8470491952350642E-2</v>
      </c>
    </row>
    <row r="246" spans="1:19" x14ac:dyDescent="0.25">
      <c r="A246" s="21" t="s">
        <v>43</v>
      </c>
      <c r="B246" s="18">
        <v>53700</v>
      </c>
      <c r="C246" s="9">
        <f>(Table33[[#This Row],[Bounces]]-B245)/B245</f>
        <v>-0.16487823084818512</v>
      </c>
      <c r="E246" s="21" t="s">
        <v>43</v>
      </c>
      <c r="F246" s="18">
        <v>62269</v>
      </c>
      <c r="G246" s="9">
        <f>(Table34[[#This Row],[Bounces]]-F245)/F245</f>
        <v>-3.7707274104065894E-2</v>
      </c>
      <c r="I246" s="21" t="s">
        <v>43</v>
      </c>
      <c r="J246" s="18">
        <v>47947</v>
      </c>
      <c r="K246" s="9">
        <f>(Table35[[#This Row],[Bounces]]-J245)/J245</f>
        <v>-0.17797627211630779</v>
      </c>
      <c r="M246" s="21" t="s">
        <v>43</v>
      </c>
      <c r="N246" s="18">
        <v>49520</v>
      </c>
      <c r="O246" s="9">
        <f>(Table36[[#This Row],[Bounces]]-N245)/N245</f>
        <v>-0.1212535268752329</v>
      </c>
      <c r="Q246" s="21" t="s">
        <v>43</v>
      </c>
      <c r="R246" s="18">
        <v>52428</v>
      </c>
      <c r="S246" s="9">
        <f>(Table37[[#This Row],[Bounces]]-R245)/R245</f>
        <v>-9.917525773195876E-2</v>
      </c>
    </row>
    <row r="247" spans="1:19" x14ac:dyDescent="0.25">
      <c r="A247" s="22" t="s">
        <v>42</v>
      </c>
      <c r="B247" s="17">
        <v>57023</v>
      </c>
      <c r="C247" s="9">
        <f>(Table33[[#This Row],[Bounces]]-B246)/B246</f>
        <v>6.1880819366852885E-2</v>
      </c>
      <c r="E247" s="22" t="s">
        <v>42</v>
      </c>
      <c r="F247" s="17">
        <v>67896</v>
      </c>
      <c r="G247" s="9">
        <f>(Table34[[#This Row],[Bounces]]-F246)/F246</f>
        <v>9.0365992709052656E-2</v>
      </c>
      <c r="I247" s="22" t="s">
        <v>42</v>
      </c>
      <c r="J247" s="17">
        <v>59758</v>
      </c>
      <c r="K247" s="9">
        <f>(Table35[[#This Row],[Bounces]]-J246)/J246</f>
        <v>0.24633449433749766</v>
      </c>
      <c r="M247" s="22" t="s">
        <v>42</v>
      </c>
      <c r="N247" s="17">
        <v>56779</v>
      </c>
      <c r="O247" s="9">
        <f>(Table36[[#This Row],[Bounces]]-N246)/N246</f>
        <v>0.14658723747980615</v>
      </c>
      <c r="Q247" s="22" t="s">
        <v>42</v>
      </c>
      <c r="R247" s="17">
        <v>61942</v>
      </c>
      <c r="S247" s="9">
        <f>(Table37[[#This Row],[Bounces]]-R246)/R246</f>
        <v>0.18146791790646219</v>
      </c>
    </row>
    <row r="248" spans="1:19" x14ac:dyDescent="0.25">
      <c r="A248" s="21" t="s">
        <v>41</v>
      </c>
      <c r="B248" s="18">
        <v>52235</v>
      </c>
      <c r="C248" s="9">
        <f>(Table33[[#This Row],[Bounces]]-B247)/B247</f>
        <v>-8.3966118934465039E-2</v>
      </c>
      <c r="E248" s="21" t="s">
        <v>41</v>
      </c>
      <c r="F248" s="18">
        <v>55642</v>
      </c>
      <c r="G248" s="9">
        <f>(Table34[[#This Row],[Bounces]]-F247)/F247</f>
        <v>-0.18048191351478732</v>
      </c>
      <c r="I248" s="21" t="s">
        <v>41</v>
      </c>
      <c r="J248" s="18">
        <v>53653</v>
      </c>
      <c r="K248" s="9">
        <f>(Table35[[#This Row],[Bounces]]-J247)/J247</f>
        <v>-0.10216205361625222</v>
      </c>
      <c r="M248" s="21" t="s">
        <v>41</v>
      </c>
      <c r="N248" s="18">
        <v>57506</v>
      </c>
      <c r="O248" s="9">
        <f>(Table36[[#This Row],[Bounces]]-N247)/N247</f>
        <v>1.2804029658852745E-2</v>
      </c>
      <c r="Q248" s="21" t="s">
        <v>41</v>
      </c>
      <c r="R248" s="18">
        <v>55881</v>
      </c>
      <c r="S248" s="9">
        <f>(Table37[[#This Row],[Bounces]]-R247)/R247</f>
        <v>-9.7849601239869549E-2</v>
      </c>
    </row>
    <row r="249" spans="1:19" x14ac:dyDescent="0.25">
      <c r="A249" s="24" t="s">
        <v>34</v>
      </c>
      <c r="B249" s="26">
        <v>59468</v>
      </c>
      <c r="C249" s="9">
        <f>(Table33[[#This Row],[Bounces]]-B248)/B248</f>
        <v>0.1384703742701254</v>
      </c>
      <c r="E249" s="24" t="s">
        <v>34</v>
      </c>
      <c r="F249" s="26">
        <v>49903</v>
      </c>
      <c r="G249" s="9">
        <f>(Table34[[#This Row],[Bounces]]-F248)/F248</f>
        <v>-0.10314151180762733</v>
      </c>
      <c r="I249" s="24" t="s">
        <v>34</v>
      </c>
      <c r="J249" s="26">
        <v>51449</v>
      </c>
      <c r="K249" s="9">
        <f>(Table35[[#This Row],[Bounces]]-J248)/J248</f>
        <v>-4.1078784038171209E-2</v>
      </c>
      <c r="M249" s="24" t="s">
        <v>34</v>
      </c>
      <c r="N249" s="26">
        <v>55568</v>
      </c>
      <c r="O249" s="9">
        <f>(Table36[[#This Row],[Bounces]]-N248)/N248</f>
        <v>-3.3700831217612075E-2</v>
      </c>
      <c r="Q249" s="24" t="s">
        <v>34</v>
      </c>
      <c r="R249" s="26">
        <v>55359</v>
      </c>
      <c r="S249" s="9">
        <f>(Table37[[#This Row],[Bounces]]-R248)/R248</f>
        <v>-9.3412787888548874E-3</v>
      </c>
    </row>
    <row r="250" spans="1:19" x14ac:dyDescent="0.25">
      <c r="A250" s="8"/>
      <c r="B250" s="2"/>
    </row>
    <row r="251" spans="1:19" x14ac:dyDescent="0.25">
      <c r="A251" t="s">
        <v>44</v>
      </c>
      <c r="B251" t="s">
        <v>52</v>
      </c>
    </row>
    <row r="252" spans="1:19" x14ac:dyDescent="0.25">
      <c r="A252" s="21" t="s">
        <v>36</v>
      </c>
      <c r="B252" s="12">
        <v>1.0462339827065319</v>
      </c>
    </row>
    <row r="253" spans="1:19" x14ac:dyDescent="0.25">
      <c r="A253" s="22" t="s">
        <v>35</v>
      </c>
      <c r="B253" s="12">
        <v>0.87470540086020876</v>
      </c>
    </row>
    <row r="254" spans="1:19" x14ac:dyDescent="0.25">
      <c r="A254" s="21" t="s">
        <v>39</v>
      </c>
      <c r="B254" s="12">
        <v>1.0070048963433691</v>
      </c>
    </row>
    <row r="255" spans="1:19" x14ac:dyDescent="0.25">
      <c r="A255" s="22" t="s">
        <v>32</v>
      </c>
      <c r="B255" s="12">
        <v>0.95997856919619606</v>
      </c>
    </row>
    <row r="256" spans="1:19" x14ac:dyDescent="0.25">
      <c r="A256" s="21" t="s">
        <v>40</v>
      </c>
      <c r="B256" s="12">
        <v>1.0069156013275193</v>
      </c>
    </row>
    <row r="257" spans="1:2" x14ac:dyDescent="0.25">
      <c r="A257" s="22" t="s">
        <v>38</v>
      </c>
      <c r="B257" s="12">
        <v>1.0327647225157384</v>
      </c>
    </row>
    <row r="258" spans="1:2" x14ac:dyDescent="0.25">
      <c r="A258" s="21" t="s">
        <v>37</v>
      </c>
      <c r="B258" s="12">
        <v>1.0082335957614632</v>
      </c>
    </row>
    <row r="259" spans="1:2" x14ac:dyDescent="0.25">
      <c r="A259" s="22" t="s">
        <v>33</v>
      </c>
      <c r="B259" s="12">
        <v>1.0782980369979016</v>
      </c>
    </row>
    <row r="260" spans="1:2" x14ac:dyDescent="0.25">
      <c r="A260" s="21" t="s">
        <v>43</v>
      </c>
      <c r="B260" s="12">
        <v>0.94961320375634373</v>
      </c>
    </row>
    <row r="261" spans="1:2" x14ac:dyDescent="0.25">
      <c r="A261" s="22" t="s">
        <v>42</v>
      </c>
      <c r="B261" s="12">
        <v>1.0836771687526974</v>
      </c>
    </row>
    <row r="262" spans="1:2" x14ac:dyDescent="0.25">
      <c r="A262" s="21" t="s">
        <v>41</v>
      </c>
      <c r="B262" s="12">
        <v>0.98194871489589697</v>
      </c>
    </row>
    <row r="263" spans="1:2" x14ac:dyDescent="0.25">
      <c r="A263" s="22" t="s">
        <v>34</v>
      </c>
      <c r="B263" s="12">
        <v>0.97062610688613404</v>
      </c>
    </row>
    <row r="312" spans="1:19" x14ac:dyDescent="0.25">
      <c r="A312" s="23" t="s">
        <v>46</v>
      </c>
      <c r="B312" s="23" t="s">
        <v>57</v>
      </c>
      <c r="C312" s="23" t="s">
        <v>47</v>
      </c>
      <c r="E312" t="s">
        <v>48</v>
      </c>
      <c r="F312" t="s">
        <v>57</v>
      </c>
      <c r="G312" t="s">
        <v>47</v>
      </c>
      <c r="I312" t="s">
        <v>49</v>
      </c>
      <c r="J312" t="s">
        <v>57</v>
      </c>
      <c r="K312" t="s">
        <v>47</v>
      </c>
      <c r="M312" t="s">
        <v>50</v>
      </c>
      <c r="N312" t="s">
        <v>57</v>
      </c>
      <c r="O312" t="s">
        <v>47</v>
      </c>
      <c r="Q312" s="39" t="s">
        <v>51</v>
      </c>
      <c r="R312" s="23" t="s">
        <v>57</v>
      </c>
      <c r="S312" s="40" t="s">
        <v>47</v>
      </c>
    </row>
    <row r="313" spans="1:19" x14ac:dyDescent="0.25">
      <c r="A313" s="21" t="s">
        <v>36</v>
      </c>
      <c r="B313" s="35">
        <v>0.30868206356293382</v>
      </c>
      <c r="C313" s="9">
        <v>0</v>
      </c>
      <c r="E313" s="21" t="s">
        <v>36</v>
      </c>
      <c r="F313" s="33">
        <v>0.35322592586264828</v>
      </c>
      <c r="G313" s="9">
        <v>0</v>
      </c>
      <c r="I313" s="21" t="s">
        <v>36</v>
      </c>
      <c r="J313" s="33">
        <v>0.33195445294020576</v>
      </c>
      <c r="K313" s="9">
        <v>0</v>
      </c>
      <c r="M313" s="21" t="s">
        <v>36</v>
      </c>
      <c r="N313" s="33">
        <v>0.35974882759717036</v>
      </c>
      <c r="O313" s="9">
        <v>0</v>
      </c>
      <c r="Q313" s="21" t="s">
        <v>36</v>
      </c>
      <c r="R313" s="33">
        <v>0.34248837851797576</v>
      </c>
      <c r="S313" s="9">
        <v>0</v>
      </c>
    </row>
    <row r="314" spans="1:19" x14ac:dyDescent="0.25">
      <c r="A314" s="22" t="s">
        <v>35</v>
      </c>
      <c r="B314" s="36">
        <v>0.31091566712006924</v>
      </c>
      <c r="C314" s="9">
        <f>(Table38[[#This Row],[Bounce_Rate]]-B313)/B313</f>
        <v>7.2359356787830877E-3</v>
      </c>
      <c r="E314" s="22" t="s">
        <v>35</v>
      </c>
      <c r="F314" s="34">
        <v>0.33490407864315841</v>
      </c>
      <c r="G314" s="9">
        <f>(Table39[[#This Row],[Bounce_Rate]]-F313)/F313</f>
        <v>-5.1870052218687693E-2</v>
      </c>
      <c r="I314" s="22" t="s">
        <v>35</v>
      </c>
      <c r="J314" s="34">
        <v>0.33840451048188641</v>
      </c>
      <c r="K314" s="9">
        <f>(Table40[[#This Row],[Bounce_Rate]]-J313)/J313</f>
        <v>1.9430549837638384E-2</v>
      </c>
      <c r="M314" s="22" t="s">
        <v>35</v>
      </c>
      <c r="N314" s="34">
        <v>0.35295757761637225</v>
      </c>
      <c r="O314" s="9">
        <f>(Table41[[#This Row],[Bounce_Rate]]-N313)/N313</f>
        <v>-1.8877754310300705E-2</v>
      </c>
      <c r="Q314" s="22" t="s">
        <v>35</v>
      </c>
      <c r="R314" s="34">
        <v>0.35526009832580385</v>
      </c>
      <c r="S314" s="9">
        <f>(Table42[[#This Row],[Bounce_Rate]]-R313)/R313</f>
        <v>3.7290958201543073E-2</v>
      </c>
    </row>
    <row r="315" spans="1:19" x14ac:dyDescent="0.25">
      <c r="A315" s="21" t="s">
        <v>39</v>
      </c>
      <c r="B315" s="35">
        <v>0.3439861343888892</v>
      </c>
      <c r="C315" s="9">
        <f>(Table38[[#This Row],[Bounce_Rate]]-B314)/B314</f>
        <v>0.10636475020748576</v>
      </c>
      <c r="E315" s="21" t="s">
        <v>39</v>
      </c>
      <c r="F315" s="33">
        <v>0.33730865432716356</v>
      </c>
      <c r="G315" s="9">
        <f>(Table39[[#This Row],[Bounce_Rate]]-F314)/F314</f>
        <v>7.1798936989574107E-3</v>
      </c>
      <c r="I315" s="21" t="s">
        <v>39</v>
      </c>
      <c r="J315" s="33">
        <v>0.32232706772584074</v>
      </c>
      <c r="K315" s="9">
        <f>(Table40[[#This Row],[Bounce_Rate]]-J314)/J314</f>
        <v>-4.7509540381573123E-2</v>
      </c>
      <c r="M315" s="21" t="s">
        <v>39</v>
      </c>
      <c r="N315" s="33">
        <v>0.32548944886390702</v>
      </c>
      <c r="O315" s="9">
        <f>(Table41[[#This Row],[Bounce_Rate]]-N314)/N314</f>
        <v>-7.7822748382300508E-2</v>
      </c>
      <c r="Q315" s="21" t="s">
        <v>39</v>
      </c>
      <c r="R315" s="33">
        <v>0.34170742685671418</v>
      </c>
      <c r="S315" s="9">
        <f>(Table42[[#This Row],[Bounce_Rate]]-R314)/R314</f>
        <v>-3.8148588971736182E-2</v>
      </c>
    </row>
    <row r="316" spans="1:19" x14ac:dyDescent="0.25">
      <c r="A316" s="22" t="s">
        <v>32</v>
      </c>
      <c r="B316" s="36">
        <v>0.32382655106910219</v>
      </c>
      <c r="C316" s="9">
        <f>(Table38[[#This Row],[Bounce_Rate]]-B315)/B315</f>
        <v>-5.8605802107697308E-2</v>
      </c>
      <c r="E316" s="22" t="s">
        <v>32</v>
      </c>
      <c r="F316" s="34">
        <v>0.33593773297945306</v>
      </c>
      <c r="G316" s="9">
        <f>(Table39[[#This Row],[Bounce_Rate]]-F315)/F315</f>
        <v>-4.064293430137751E-3</v>
      </c>
      <c r="I316" s="22" t="s">
        <v>32</v>
      </c>
      <c r="J316" s="34">
        <v>0.36743159585433255</v>
      </c>
      <c r="K316" s="9">
        <f>(Table40[[#This Row],[Bounce_Rate]]-J315)/J315</f>
        <v>0.13993403795320106</v>
      </c>
      <c r="M316" s="22" t="s">
        <v>32</v>
      </c>
      <c r="N316" s="34">
        <v>0.32893059686328119</v>
      </c>
      <c r="O316" s="9">
        <f>(Table41[[#This Row],[Bounce_Rate]]-N315)/N315</f>
        <v>1.0572225955050783E-2</v>
      </c>
      <c r="Q316" s="22" t="s">
        <v>32</v>
      </c>
      <c r="R316" s="34">
        <v>0.34860459622717915</v>
      </c>
      <c r="S316" s="9">
        <f>(Table42[[#This Row],[Bounce_Rate]]-R315)/R315</f>
        <v>2.0184429217446054E-2</v>
      </c>
    </row>
    <row r="317" spans="1:19" x14ac:dyDescent="0.25">
      <c r="A317" s="21" t="s">
        <v>40</v>
      </c>
      <c r="B317" s="35">
        <v>0.34392426918573499</v>
      </c>
      <c r="C317" s="9">
        <f>(Table38[[#This Row],[Bounce_Rate]]-B316)/B316</f>
        <v>6.2063218875292585E-2</v>
      </c>
      <c r="E317" s="21" t="s">
        <v>40</v>
      </c>
      <c r="F317" s="33">
        <v>0.34104074350978925</v>
      </c>
      <c r="G317" s="9">
        <f>(Table39[[#This Row],[Bounce_Rate]]-F316)/F316</f>
        <v>1.5190346392699798E-2</v>
      </c>
      <c r="I317" s="21" t="s">
        <v>40</v>
      </c>
      <c r="J317" s="33">
        <v>0.34537347647881322</v>
      </c>
      <c r="K317" s="9">
        <f>(Table40[[#This Row],[Bounce_Rate]]-J316)/J316</f>
        <v>-6.0033267754861827E-2</v>
      </c>
      <c r="M317" s="21" t="s">
        <v>40</v>
      </c>
      <c r="N317" s="33">
        <v>0.3705008413925866</v>
      </c>
      <c r="O317" s="9">
        <f>(Table41[[#This Row],[Bounce_Rate]]-N316)/N316</f>
        <v>0.12637998692041388</v>
      </c>
      <c r="Q317" s="21" t="s">
        <v>40</v>
      </c>
      <c r="R317" s="33">
        <v>0.35304836562638664</v>
      </c>
      <c r="S317" s="9">
        <f>(Table42[[#This Row],[Bounce_Rate]]-R316)/R316</f>
        <v>1.274730582241539E-2</v>
      </c>
    </row>
    <row r="318" spans="1:19" x14ac:dyDescent="0.25">
      <c r="A318" s="22" t="s">
        <v>38</v>
      </c>
      <c r="B318" s="36">
        <v>0.3296605758065162</v>
      </c>
      <c r="C318" s="9">
        <f>(Table38[[#This Row],[Bounce_Rate]]-B317)/B317</f>
        <v>-4.1473355204007821E-2</v>
      </c>
      <c r="E318" s="22" t="s">
        <v>38</v>
      </c>
      <c r="F318" s="34">
        <v>0.35230962510696923</v>
      </c>
      <c r="G318" s="9">
        <f>(Table39[[#This Row],[Bounce_Rate]]-F317)/F317</f>
        <v>3.3042625585457411E-2</v>
      </c>
      <c r="I318" s="22" t="s">
        <v>38</v>
      </c>
      <c r="J318" s="34">
        <v>0.34021685769780796</v>
      </c>
      <c r="K318" s="9">
        <f>(Table40[[#This Row],[Bounce_Rate]]-J317)/J317</f>
        <v>-1.4930558170183033E-2</v>
      </c>
      <c r="M318" s="22" t="s">
        <v>38</v>
      </c>
      <c r="N318" s="34">
        <v>0.34306734945225903</v>
      </c>
      <c r="O318" s="9">
        <f>(Table41[[#This Row],[Bounce_Rate]]-N317)/N317</f>
        <v>-7.4044344507327997E-2</v>
      </c>
      <c r="Q318" s="22" t="s">
        <v>38</v>
      </c>
      <c r="R318" s="34">
        <v>0.3672562122590084</v>
      </c>
      <c r="S318" s="9">
        <f>(Table42[[#This Row],[Bounce_Rate]]-R317)/R317</f>
        <v>4.0243343450730509E-2</v>
      </c>
    </row>
    <row r="319" spans="1:19" x14ac:dyDescent="0.25">
      <c r="A319" s="21" t="s">
        <v>37</v>
      </c>
      <c r="B319" s="35">
        <v>0.34525872824261716</v>
      </c>
      <c r="C319" s="9">
        <f>(Table38[[#This Row],[Bounce_Rate]]-B318)/B318</f>
        <v>4.7315795642047916E-2</v>
      </c>
      <c r="E319" s="21" t="s">
        <v>37</v>
      </c>
      <c r="F319" s="33">
        <v>0.37395538817746882</v>
      </c>
      <c r="G319" s="9">
        <f>(Table39[[#This Row],[Bounce_Rate]]-F318)/F318</f>
        <v>6.1439601781891263E-2</v>
      </c>
      <c r="I319" s="21" t="s">
        <v>37</v>
      </c>
      <c r="J319" s="33">
        <v>0.33733502987007802</v>
      </c>
      <c r="K319" s="9">
        <f>(Table40[[#This Row],[Bounce_Rate]]-J318)/J318</f>
        <v>-8.4705615331080383E-3</v>
      </c>
      <c r="M319" s="21" t="s">
        <v>37</v>
      </c>
      <c r="N319" s="33">
        <v>0.35091359850975234</v>
      </c>
      <c r="O319" s="9">
        <f>(Table41[[#This Row],[Bounce_Rate]]-N318)/N318</f>
        <v>2.2870870894652694E-2</v>
      </c>
      <c r="Q319" s="21" t="s">
        <v>37</v>
      </c>
      <c r="R319" s="33">
        <v>0.31829785756047863</v>
      </c>
      <c r="S319" s="9">
        <f>(Table42[[#This Row],[Bounce_Rate]]-R318)/R318</f>
        <v>-0.13330844534224451</v>
      </c>
    </row>
    <row r="320" spans="1:19" x14ac:dyDescent="0.25">
      <c r="A320" s="22" t="s">
        <v>33</v>
      </c>
      <c r="B320" s="36">
        <v>0.33703200918291937</v>
      </c>
      <c r="C320" s="9">
        <f>(Table38[[#This Row],[Bounce_Rate]]-B319)/B319</f>
        <v>-2.3827693224649744E-2</v>
      </c>
      <c r="E320" s="22" t="s">
        <v>33</v>
      </c>
      <c r="F320" s="34">
        <v>0.35271064307595035</v>
      </c>
      <c r="G320" s="9">
        <f>(Table39[[#This Row],[Bounce_Rate]]-F319)/F319</f>
        <v>-5.6810907860047478E-2</v>
      </c>
      <c r="I320" s="22" t="s">
        <v>33</v>
      </c>
      <c r="J320" s="34">
        <v>0.34370028166358291</v>
      </c>
      <c r="K320" s="9">
        <f>(Table40[[#This Row],[Bounce_Rate]]-J319)/J319</f>
        <v>1.8869228600292168E-2</v>
      </c>
      <c r="M320" s="22" t="s">
        <v>33</v>
      </c>
      <c r="N320" s="34">
        <v>0.32330296493482652</v>
      </c>
      <c r="O320" s="9">
        <f>(Table41[[#This Row],[Bounce_Rate]]-N319)/N319</f>
        <v>-7.8682141963667698E-2</v>
      </c>
      <c r="Q320" s="22" t="s">
        <v>33</v>
      </c>
      <c r="R320" s="34">
        <v>0.32713905095949547</v>
      </c>
      <c r="S320" s="9">
        <f>(Table42[[#This Row],[Bounce_Rate]]-R319)/R319</f>
        <v>2.7776477877602308E-2</v>
      </c>
    </row>
    <row r="321" spans="1:19" x14ac:dyDescent="0.25">
      <c r="A321" s="21" t="s">
        <v>43</v>
      </c>
      <c r="B321" s="35">
        <v>0.3526375581983307</v>
      </c>
      <c r="C321" s="9">
        <f>(Table38[[#This Row],[Bounce_Rate]]-B320)/B320</f>
        <v>4.6302869134728517E-2</v>
      </c>
      <c r="E321" s="21" t="s">
        <v>43</v>
      </c>
      <c r="F321" s="33">
        <v>0.35718833712879522</v>
      </c>
      <c r="G321" s="9">
        <f>(Table39[[#This Row],[Bounce_Rate]]-F320)/F320</f>
        <v>1.2695091970560908E-2</v>
      </c>
      <c r="I321" s="21" t="s">
        <v>43</v>
      </c>
      <c r="J321" s="33">
        <v>0.31047321798590966</v>
      </c>
      <c r="K321" s="9">
        <f>(Table40[[#This Row],[Bounce_Rate]]-J320)/J320</f>
        <v>-9.6674531416870407E-2</v>
      </c>
      <c r="M321" s="21" t="s">
        <v>43</v>
      </c>
      <c r="N321" s="33">
        <v>0.32241682401197996</v>
      </c>
      <c r="O321" s="9">
        <f>(Table41[[#This Row],[Bounce_Rate]]-N320)/N320</f>
        <v>-2.7408994625990847E-3</v>
      </c>
      <c r="Q321" s="21" t="s">
        <v>43</v>
      </c>
      <c r="R321" s="33">
        <v>0.33490261710540603</v>
      </c>
      <c r="S321" s="9">
        <f>(Table42[[#This Row],[Bounce_Rate]]-R320)/R320</f>
        <v>2.3731701009525159E-2</v>
      </c>
    </row>
    <row r="322" spans="1:19" x14ac:dyDescent="0.25">
      <c r="A322" s="22" t="s">
        <v>42</v>
      </c>
      <c r="B322" s="36">
        <v>0.34910402164796345</v>
      </c>
      <c r="C322" s="9">
        <f>(Table38[[#This Row],[Bounce_Rate]]-B321)/B321</f>
        <v>-1.0020306879450207E-2</v>
      </c>
      <c r="E322" s="22" t="s">
        <v>42</v>
      </c>
      <c r="F322" s="34">
        <v>0.36908023483365948</v>
      </c>
      <c r="G322" s="9">
        <f>(Table39[[#This Row],[Bounce_Rate]]-F321)/F321</f>
        <v>3.3293073901727852E-2</v>
      </c>
      <c r="I322" s="22" t="s">
        <v>42</v>
      </c>
      <c r="J322" s="34">
        <v>0.3533676305363373</v>
      </c>
      <c r="K322" s="9">
        <f>(Table40[[#This Row],[Bounce_Rate]]-J321)/J321</f>
        <v>0.13815817296155425</v>
      </c>
      <c r="M322" s="22" t="s">
        <v>42</v>
      </c>
      <c r="N322" s="34">
        <v>0.3180593444882</v>
      </c>
      <c r="O322" s="9">
        <f>(Table41[[#This Row],[Bounce_Rate]]-N321)/N321</f>
        <v>-1.3515050081933849E-2</v>
      </c>
      <c r="Q322" s="22" t="s">
        <v>42</v>
      </c>
      <c r="R322" s="34">
        <v>0.36788340242555262</v>
      </c>
      <c r="S322" s="9">
        <f>(Table42[[#This Row],[Bounce_Rate]]-R321)/R321</f>
        <v>9.8478732728942323E-2</v>
      </c>
    </row>
    <row r="323" spans="1:19" x14ac:dyDescent="0.25">
      <c r="A323" s="21" t="s">
        <v>41</v>
      </c>
      <c r="B323" s="35">
        <v>0.32927790210231034</v>
      </c>
      <c r="C323" s="9">
        <f>(Table38[[#This Row],[Bounce_Rate]]-B322)/B322</f>
        <v>-5.6791438414438469E-2</v>
      </c>
      <c r="E323" s="21" t="s">
        <v>41</v>
      </c>
      <c r="F323" s="33">
        <v>0.3484703303585408</v>
      </c>
      <c r="G323" s="9">
        <f>(Table39[[#This Row],[Bounce_Rate]]-F322)/F322</f>
        <v>-5.5841257618163546E-2</v>
      </c>
      <c r="I323" s="21" t="s">
        <v>41</v>
      </c>
      <c r="J323" s="33">
        <v>0.35457819779929289</v>
      </c>
      <c r="K323" s="9">
        <f>(Table40[[#This Row],[Bounce_Rate]]-J322)/J322</f>
        <v>3.4258012289303708E-3</v>
      </c>
      <c r="M323" s="21" t="s">
        <v>41</v>
      </c>
      <c r="N323" s="33">
        <v>0.3612639778866692</v>
      </c>
      <c r="O323" s="9">
        <f>(Table41[[#This Row],[Bounce_Rate]]-N322)/N322</f>
        <v>0.13583827718689173</v>
      </c>
      <c r="Q323" s="21" t="s">
        <v>41</v>
      </c>
      <c r="R323" s="33">
        <v>0.32289397502643546</v>
      </c>
      <c r="S323" s="9">
        <f>(Table42[[#This Row],[Bounce_Rate]]-R322)/R322</f>
        <v>-0.12229262614863828</v>
      </c>
    </row>
    <row r="324" spans="1:19" x14ac:dyDescent="0.25">
      <c r="A324" s="24" t="s">
        <v>34</v>
      </c>
      <c r="B324" s="37">
        <v>0.34484798227861313</v>
      </c>
      <c r="C324" s="9">
        <f>(Table38[[#This Row],[Bounce_Rate]]-B323)/B323</f>
        <v>4.7285530176467756E-2</v>
      </c>
      <c r="E324" s="24" t="s">
        <v>34</v>
      </c>
      <c r="F324" s="38">
        <v>0.32983905614858389</v>
      </c>
      <c r="G324" s="9">
        <f>(Table39[[#This Row],[Bounce_Rate]]-F323)/F323</f>
        <v>-5.3465883855268868E-2</v>
      </c>
      <c r="I324" s="24" t="s">
        <v>34</v>
      </c>
      <c r="J324" s="38">
        <v>0.31735525974907164</v>
      </c>
      <c r="K324" s="9">
        <f>(Table40[[#This Row],[Bounce_Rate]]-J323)/J323</f>
        <v>-0.10497807897171134</v>
      </c>
      <c r="M324" s="24" t="s">
        <v>34</v>
      </c>
      <c r="N324" s="38">
        <v>0.32295147707525734</v>
      </c>
      <c r="O324" s="9">
        <f>(Table41[[#This Row],[Bounce_Rate]]-N323)/N323</f>
        <v>-0.10605126211457132</v>
      </c>
      <c r="Q324" s="22" t="s">
        <v>34</v>
      </c>
      <c r="R324" s="34">
        <v>0.33989893718264375</v>
      </c>
      <c r="S324" s="9">
        <f>(Table42[[#This Row],[Bounce_Rate]]-R323)/R323</f>
        <v>5.2664228729619615E-2</v>
      </c>
    </row>
    <row r="325" spans="1:19" x14ac:dyDescent="0.25">
      <c r="A325" s="8"/>
      <c r="B325" s="1"/>
    </row>
    <row r="326" spans="1:19" x14ac:dyDescent="0.25">
      <c r="A326" s="23" t="s">
        <v>44</v>
      </c>
      <c r="B326" s="40" t="s">
        <v>52</v>
      </c>
    </row>
    <row r="327" spans="1:19" x14ac:dyDescent="0.25">
      <c r="A327" s="21" t="s">
        <v>36</v>
      </c>
      <c r="B327" s="12">
        <v>0.9944578183393169</v>
      </c>
    </row>
    <row r="328" spans="1:19" x14ac:dyDescent="0.25">
      <c r="A328" s="22" t="s">
        <v>35</v>
      </c>
      <c r="B328" s="12">
        <v>0.99231322467187588</v>
      </c>
    </row>
    <row r="329" spans="1:19" x14ac:dyDescent="0.25">
      <c r="A329" s="21" t="s">
        <v>39</v>
      </c>
      <c r="B329" s="12">
        <v>0.97963510146053523</v>
      </c>
    </row>
    <row r="330" spans="1:19" x14ac:dyDescent="0.25">
      <c r="A330" s="22" t="s">
        <v>32</v>
      </c>
      <c r="B330" s="12">
        <v>0.99951859858148207</v>
      </c>
    </row>
    <row r="331" spans="1:19" x14ac:dyDescent="0.25">
      <c r="A331" s="21" t="s">
        <v>40</v>
      </c>
      <c r="B331" s="12">
        <v>1.0283401293849022</v>
      </c>
    </row>
    <row r="332" spans="1:19" x14ac:dyDescent="0.25">
      <c r="A332" s="22" t="s">
        <v>38</v>
      </c>
      <c r="B332" s="12">
        <v>1.015806313785129</v>
      </c>
    </row>
    <row r="333" spans="1:19" x14ac:dyDescent="0.25">
      <c r="A333" s="21" t="s">
        <v>37</v>
      </c>
      <c r="B333" s="12">
        <v>1.0118486405774145</v>
      </c>
    </row>
    <row r="334" spans="1:19" x14ac:dyDescent="0.25">
      <c r="A334" s="22" t="s">
        <v>33</v>
      </c>
      <c r="B334" s="12">
        <v>0.98729609137586216</v>
      </c>
    </row>
    <row r="335" spans="1:19" x14ac:dyDescent="0.25">
      <c r="A335" s="21" t="s">
        <v>43</v>
      </c>
      <c r="B335" s="12">
        <v>0.98362197594853706</v>
      </c>
    </row>
    <row r="336" spans="1:19" x14ac:dyDescent="0.25">
      <c r="A336" s="22" t="s">
        <v>42</v>
      </c>
      <c r="B336" s="12">
        <v>1.030454950549702</v>
      </c>
    </row>
    <row r="337" spans="1:2" x14ac:dyDescent="0.25">
      <c r="A337" s="21" t="s">
        <v>41</v>
      </c>
      <c r="B337" s="12">
        <v>1.0064098040659226</v>
      </c>
    </row>
    <row r="338" spans="1:2" x14ac:dyDescent="0.25">
      <c r="A338" s="22" t="s">
        <v>34</v>
      </c>
      <c r="B338" s="12">
        <v>0.97029735125932293</v>
      </c>
    </row>
    <row r="388" spans="1:19" x14ac:dyDescent="0.25">
      <c r="A388" s="32" t="s">
        <v>46</v>
      </c>
      <c r="B388" s="31" t="s">
        <v>58</v>
      </c>
      <c r="C388" t="s">
        <v>47</v>
      </c>
      <c r="E388" s="39" t="s">
        <v>48</v>
      </c>
      <c r="F388" s="40" t="s">
        <v>58</v>
      </c>
      <c r="G388" s="40" t="s">
        <v>47</v>
      </c>
      <c r="I388" s="39" t="s">
        <v>49</v>
      </c>
      <c r="J388" s="40" t="s">
        <v>58</v>
      </c>
      <c r="K388" s="40" t="s">
        <v>47</v>
      </c>
      <c r="M388" s="39" t="s">
        <v>50</v>
      </c>
      <c r="N388" s="40" t="s">
        <v>58</v>
      </c>
      <c r="O388" s="40" t="s">
        <v>47</v>
      </c>
      <c r="Q388" s="39" t="s">
        <v>51</v>
      </c>
      <c r="R388" s="40" t="s">
        <v>58</v>
      </c>
      <c r="S388" s="40" t="s">
        <v>47</v>
      </c>
    </row>
    <row r="389" spans="1:19" x14ac:dyDescent="0.25">
      <c r="A389" s="21" t="s">
        <v>36</v>
      </c>
      <c r="B389" s="18">
        <v>60331</v>
      </c>
      <c r="C389" s="9">
        <v>0</v>
      </c>
      <c r="E389" s="21" t="s">
        <v>36</v>
      </c>
      <c r="F389" s="18">
        <v>65276</v>
      </c>
      <c r="G389" s="9">
        <v>0</v>
      </c>
      <c r="I389" s="21" t="s">
        <v>36</v>
      </c>
      <c r="J389" s="18">
        <v>67333</v>
      </c>
      <c r="K389" s="9">
        <v>0</v>
      </c>
      <c r="M389" s="21" t="s">
        <v>36</v>
      </c>
      <c r="N389" s="18">
        <v>71899</v>
      </c>
      <c r="O389" s="9">
        <v>0</v>
      </c>
      <c r="Q389" s="21" t="s">
        <v>36</v>
      </c>
      <c r="R389" s="18">
        <v>55599</v>
      </c>
      <c r="S389" s="9">
        <v>0</v>
      </c>
    </row>
    <row r="390" spans="1:19" x14ac:dyDescent="0.25">
      <c r="A390" s="22" t="s">
        <v>35</v>
      </c>
      <c r="B390" s="17">
        <v>53511</v>
      </c>
      <c r="C390" s="9">
        <f>(Table44[[#This Row],[Exits]]-B389)/B389</f>
        <v>-0.11304304586365219</v>
      </c>
      <c r="E390" s="22" t="s">
        <v>35</v>
      </c>
      <c r="F390" s="17">
        <v>75372</v>
      </c>
      <c r="G390" s="9">
        <f>(Table45[[#This Row],[Exits]]-F389)/F389</f>
        <v>0.15466633984925546</v>
      </c>
      <c r="I390" s="22" t="s">
        <v>35</v>
      </c>
      <c r="J390" s="17">
        <v>60548</v>
      </c>
      <c r="K390" s="9">
        <f>(Table46[[#This Row],[Exits]]-J389)/J389</f>
        <v>-0.10076782558329497</v>
      </c>
      <c r="M390" s="22" t="s">
        <v>35</v>
      </c>
      <c r="N390" s="17">
        <v>52209</v>
      </c>
      <c r="O390" s="9">
        <f>(Table47[[#This Row],[Exits]]-N389)/N389</f>
        <v>-0.27385638186901068</v>
      </c>
      <c r="Q390" s="22" t="s">
        <v>35</v>
      </c>
      <c r="R390" s="17">
        <v>44680</v>
      </c>
      <c r="S390" s="9">
        <f>(Table48[[#This Row],[Exits]]-R389)/R389</f>
        <v>-0.19638842425223474</v>
      </c>
    </row>
    <row r="391" spans="1:19" x14ac:dyDescent="0.25">
      <c r="A391" s="21" t="s">
        <v>39</v>
      </c>
      <c r="B391" s="18">
        <v>62530</v>
      </c>
      <c r="C391" s="9">
        <f>(Table44[[#This Row],[Exits]]-B390)/B390</f>
        <v>0.16854478518435462</v>
      </c>
      <c r="E391" s="21" t="s">
        <v>39</v>
      </c>
      <c r="F391" s="18">
        <v>74629</v>
      </c>
      <c r="G391" s="9">
        <f>(Table45[[#This Row],[Exits]]-F390)/F390</f>
        <v>-9.8577721169665136E-3</v>
      </c>
      <c r="I391" s="21" t="s">
        <v>39</v>
      </c>
      <c r="J391" s="18">
        <v>52980</v>
      </c>
      <c r="K391" s="9">
        <f>(Table46[[#This Row],[Exits]]-J390)/J390</f>
        <v>-0.12499174208892119</v>
      </c>
      <c r="M391" s="21" t="s">
        <v>39</v>
      </c>
      <c r="N391" s="18">
        <v>68412</v>
      </c>
      <c r="O391" s="9">
        <f>(Table47[[#This Row],[Exits]]-N390)/N390</f>
        <v>0.31034879043843017</v>
      </c>
      <c r="Q391" s="21" t="s">
        <v>39</v>
      </c>
      <c r="R391" s="18">
        <v>65125</v>
      </c>
      <c r="S391" s="9">
        <f>(Table48[[#This Row],[Exits]]-R390)/R390</f>
        <v>0.45758728737690241</v>
      </c>
    </row>
    <row r="392" spans="1:19" x14ac:dyDescent="0.25">
      <c r="A392" s="22" t="s">
        <v>32</v>
      </c>
      <c r="B392" s="17">
        <v>59097</v>
      </c>
      <c r="C392" s="9">
        <f>(Table44[[#This Row],[Exits]]-B391)/B391</f>
        <v>-5.4901647209339516E-2</v>
      </c>
      <c r="E392" s="22" t="s">
        <v>32</v>
      </c>
      <c r="F392" s="17">
        <v>61469</v>
      </c>
      <c r="G392" s="9">
        <f>(Table45[[#This Row],[Exits]]-F391)/F391</f>
        <v>-0.17633895670583821</v>
      </c>
      <c r="I392" s="22" t="s">
        <v>32</v>
      </c>
      <c r="J392" s="17">
        <v>60313</v>
      </c>
      <c r="K392" s="9">
        <f>(Table46[[#This Row],[Exits]]-J391)/J391</f>
        <v>0.13841072102680257</v>
      </c>
      <c r="M392" s="22" t="s">
        <v>32</v>
      </c>
      <c r="N392" s="17">
        <v>69505</v>
      </c>
      <c r="O392" s="9">
        <f>(Table47[[#This Row],[Exits]]-N391)/N391</f>
        <v>1.597672922879027E-2</v>
      </c>
      <c r="Q392" s="22" t="s">
        <v>32</v>
      </c>
      <c r="R392" s="17">
        <v>64893</v>
      </c>
      <c r="S392" s="9">
        <f>(Table48[[#This Row],[Exits]]-R391)/R391</f>
        <v>-3.5623800383877157E-3</v>
      </c>
    </row>
    <row r="393" spans="1:19" x14ac:dyDescent="0.25">
      <c r="A393" s="21" t="s">
        <v>40</v>
      </c>
      <c r="B393" s="18">
        <v>62950</v>
      </c>
      <c r="C393" s="9">
        <f>(Table44[[#This Row],[Exits]]-B392)/B392</f>
        <v>6.5197894986209121E-2</v>
      </c>
      <c r="E393" s="21" t="s">
        <v>40</v>
      </c>
      <c r="F393" s="18">
        <v>57467</v>
      </c>
      <c r="G393" s="9">
        <f>(Table45[[#This Row],[Exits]]-F392)/F392</f>
        <v>-6.5105988384388885E-2</v>
      </c>
      <c r="I393" s="21" t="s">
        <v>40</v>
      </c>
      <c r="J393" s="18">
        <v>63521</v>
      </c>
      <c r="K393" s="9">
        <f>(Table46[[#This Row],[Exits]]-J392)/J392</f>
        <v>5.3189196358993912E-2</v>
      </c>
      <c r="M393" s="21" t="s">
        <v>40</v>
      </c>
      <c r="N393" s="18">
        <v>55160</v>
      </c>
      <c r="O393" s="9">
        <f>(Table47[[#This Row],[Exits]]-N392)/N392</f>
        <v>-0.20638802963815553</v>
      </c>
      <c r="Q393" s="21" t="s">
        <v>40</v>
      </c>
      <c r="R393" s="18">
        <v>65310</v>
      </c>
      <c r="S393" s="9">
        <f>(Table48[[#This Row],[Exits]]-R392)/R392</f>
        <v>6.4259627386621049E-3</v>
      </c>
    </row>
    <row r="394" spans="1:19" x14ac:dyDescent="0.25">
      <c r="A394" s="22" t="s">
        <v>38</v>
      </c>
      <c r="B394" s="17">
        <v>48995</v>
      </c>
      <c r="C394" s="9">
        <f>(Table44[[#This Row],[Exits]]-B393)/B393</f>
        <v>-0.22168387609213661</v>
      </c>
      <c r="E394" s="22" t="s">
        <v>38</v>
      </c>
      <c r="F394" s="17">
        <v>72201</v>
      </c>
      <c r="G394" s="9">
        <f>(Table45[[#This Row],[Exits]]-F393)/F393</f>
        <v>0.25639062418431446</v>
      </c>
      <c r="I394" s="22" t="s">
        <v>38</v>
      </c>
      <c r="J394" s="17">
        <v>71857</v>
      </c>
      <c r="K394" s="9">
        <f>(Table46[[#This Row],[Exits]]-J393)/J393</f>
        <v>0.13123219092898411</v>
      </c>
      <c r="M394" s="22" t="s">
        <v>38</v>
      </c>
      <c r="N394" s="17">
        <v>71922</v>
      </c>
      <c r="O394" s="9">
        <f>(Table47[[#This Row],[Exits]]-N393)/N393</f>
        <v>0.30387962291515591</v>
      </c>
      <c r="Q394" s="22" t="s">
        <v>38</v>
      </c>
      <c r="R394" s="17">
        <v>65585</v>
      </c>
      <c r="S394" s="9">
        <f>(Table48[[#This Row],[Exits]]-R393)/R393</f>
        <v>4.2106874904302557E-3</v>
      </c>
    </row>
    <row r="395" spans="1:19" x14ac:dyDescent="0.25">
      <c r="A395" s="21" t="s">
        <v>37</v>
      </c>
      <c r="B395" s="18">
        <v>61858</v>
      </c>
      <c r="C395" s="9">
        <f>(Table44[[#This Row],[Exits]]-B394)/B394</f>
        <v>0.26253699357077254</v>
      </c>
      <c r="E395" s="21" t="s">
        <v>37</v>
      </c>
      <c r="F395" s="18">
        <v>63252</v>
      </c>
      <c r="G395" s="9">
        <f>(Table45[[#This Row],[Exits]]-F394)/F394</f>
        <v>-0.12394565172227531</v>
      </c>
      <c r="I395" s="21" t="s">
        <v>37</v>
      </c>
      <c r="J395" s="18">
        <v>70499</v>
      </c>
      <c r="K395" s="9">
        <f>(Table46[[#This Row],[Exits]]-J394)/J394</f>
        <v>-1.8898645921761277E-2</v>
      </c>
      <c r="M395" s="21" t="s">
        <v>37</v>
      </c>
      <c r="N395" s="18">
        <v>54095</v>
      </c>
      <c r="O395" s="9">
        <f>(Table47[[#This Row],[Exits]]-N394)/N394</f>
        <v>-0.24786574344428686</v>
      </c>
      <c r="Q395" s="21" t="s">
        <v>37</v>
      </c>
      <c r="R395" s="18">
        <v>76831</v>
      </c>
      <c r="S395" s="9">
        <f>(Table48[[#This Row],[Exits]]-R394)/R394</f>
        <v>0.1714721353968133</v>
      </c>
    </row>
    <row r="396" spans="1:19" x14ac:dyDescent="0.25">
      <c r="A396" s="22" t="s">
        <v>33</v>
      </c>
      <c r="B396" s="17">
        <v>77748</v>
      </c>
      <c r="C396" s="9">
        <f>(Table44[[#This Row],[Exits]]-B395)/B395</f>
        <v>0.25687865757056483</v>
      </c>
      <c r="E396" s="22" t="s">
        <v>33</v>
      </c>
      <c r="F396" s="17">
        <v>67662</v>
      </c>
      <c r="G396" s="9">
        <f>(Table45[[#This Row],[Exits]]-F395)/F395</f>
        <v>6.9721115537848599E-2</v>
      </c>
      <c r="I396" s="22" t="s">
        <v>33</v>
      </c>
      <c r="J396" s="17">
        <v>73410</v>
      </c>
      <c r="K396" s="9">
        <f>(Table46[[#This Row],[Exits]]-J395)/J395</f>
        <v>4.1291365834976383E-2</v>
      </c>
      <c r="M396" s="22" t="s">
        <v>33</v>
      </c>
      <c r="N396" s="17">
        <v>69079</v>
      </c>
      <c r="O396" s="9">
        <f>(Table47[[#This Row],[Exits]]-N395)/N395</f>
        <v>0.27699417691098993</v>
      </c>
      <c r="Q396" s="22" t="s">
        <v>33</v>
      </c>
      <c r="R396" s="17">
        <v>75079</v>
      </c>
      <c r="S396" s="9">
        <f>(Table48[[#This Row],[Exits]]-R395)/R395</f>
        <v>-2.2803295544767087E-2</v>
      </c>
    </row>
    <row r="397" spans="1:19" x14ac:dyDescent="0.25">
      <c r="A397" s="21" t="s">
        <v>43</v>
      </c>
      <c r="B397" s="18">
        <v>63334</v>
      </c>
      <c r="C397" s="9">
        <f>(Table44[[#This Row],[Exits]]-B396)/B396</f>
        <v>-0.18539383649740188</v>
      </c>
      <c r="E397" s="21" t="s">
        <v>43</v>
      </c>
      <c r="F397" s="18">
        <v>66589</v>
      </c>
      <c r="G397" s="9">
        <f>(Table45[[#This Row],[Exits]]-F396)/F396</f>
        <v>-1.5858236528627591E-2</v>
      </c>
      <c r="I397" s="21" t="s">
        <v>43</v>
      </c>
      <c r="J397" s="18">
        <v>64092</v>
      </c>
      <c r="K397" s="9">
        <f>(Table46[[#This Row],[Exits]]-J396)/J396</f>
        <v>-0.12693093583980383</v>
      </c>
      <c r="M397" s="21" t="s">
        <v>43</v>
      </c>
      <c r="N397" s="18">
        <v>66210</v>
      </c>
      <c r="O397" s="9">
        <f>(Table47[[#This Row],[Exits]]-N396)/N396</f>
        <v>-4.1532158832640886E-2</v>
      </c>
      <c r="Q397" s="21" t="s">
        <v>43</v>
      </c>
      <c r="R397" s="18">
        <v>71298</v>
      </c>
      <c r="S397" s="9">
        <f>(Table48[[#This Row],[Exits]]-R396)/R396</f>
        <v>-5.0360287164187056E-2</v>
      </c>
    </row>
    <row r="398" spans="1:19" x14ac:dyDescent="0.25">
      <c r="A398" s="22" t="s">
        <v>42</v>
      </c>
      <c r="B398" s="17">
        <v>69162</v>
      </c>
      <c r="C398" s="9">
        <f>(Table44[[#This Row],[Exits]]-B397)/B397</f>
        <v>9.2020083999115793E-2</v>
      </c>
      <c r="E398" s="22" t="s">
        <v>42</v>
      </c>
      <c r="F398" s="17">
        <v>82739</v>
      </c>
      <c r="G398" s="9">
        <f>(Table45[[#This Row],[Exits]]-F397)/F397</f>
        <v>0.24253255042124075</v>
      </c>
      <c r="I398" s="22" t="s">
        <v>42</v>
      </c>
      <c r="J398" s="17">
        <v>61092</v>
      </c>
      <c r="K398" s="9">
        <f>(Table46[[#This Row],[Exits]]-J397)/J397</f>
        <v>-4.6807713911252574E-2</v>
      </c>
      <c r="M398" s="22" t="s">
        <v>42</v>
      </c>
      <c r="N398" s="17">
        <v>65389</v>
      </c>
      <c r="O398" s="9">
        <f>(Table47[[#This Row],[Exits]]-N397)/N397</f>
        <v>-1.2399939586165231E-2</v>
      </c>
      <c r="Q398" s="22" t="s">
        <v>42</v>
      </c>
      <c r="R398" s="17">
        <v>62724</v>
      </c>
      <c r="S398" s="9">
        <f>(Table48[[#This Row],[Exits]]-R397)/R397</f>
        <v>-0.12025582765294959</v>
      </c>
    </row>
    <row r="399" spans="1:19" x14ac:dyDescent="0.25">
      <c r="A399" s="21" t="s">
        <v>41</v>
      </c>
      <c r="B399" s="18">
        <v>68224</v>
      </c>
      <c r="C399" s="9">
        <f>(Table44[[#This Row],[Exits]]-B398)/B398</f>
        <v>-1.356236083398398E-2</v>
      </c>
      <c r="E399" s="21" t="s">
        <v>41</v>
      </c>
      <c r="F399" s="18">
        <v>57532</v>
      </c>
      <c r="G399" s="9">
        <f>(Table45[[#This Row],[Exits]]-F398)/F398</f>
        <v>-0.3046568123859365</v>
      </c>
      <c r="I399" s="21" t="s">
        <v>41</v>
      </c>
      <c r="J399" s="18">
        <v>61802</v>
      </c>
      <c r="K399" s="9">
        <f>(Table46[[#This Row],[Exits]]-J398)/J398</f>
        <v>1.162181627709029E-2</v>
      </c>
      <c r="M399" s="21" t="s">
        <v>41</v>
      </c>
      <c r="N399" s="18">
        <v>69087</v>
      </c>
      <c r="O399" s="9">
        <f>(Table47[[#This Row],[Exits]]-N398)/N398</f>
        <v>5.6553854623866397E-2</v>
      </c>
      <c r="Q399" s="21" t="s">
        <v>41</v>
      </c>
      <c r="R399" s="18">
        <v>63554</v>
      </c>
      <c r="S399" s="9">
        <f>(Table48[[#This Row],[Exits]]-R398)/R398</f>
        <v>1.3232574453159875E-2</v>
      </c>
    </row>
    <row r="400" spans="1:19" x14ac:dyDescent="0.25">
      <c r="A400" s="22" t="s">
        <v>34</v>
      </c>
      <c r="B400" s="17">
        <v>67773</v>
      </c>
      <c r="C400" s="9">
        <f>(Table44[[#This Row],[Exits]]-B399)/B399</f>
        <v>-6.610576923076923E-3</v>
      </c>
      <c r="E400" s="22" t="s">
        <v>34</v>
      </c>
      <c r="F400" s="17">
        <v>60731</v>
      </c>
      <c r="G400" s="9">
        <f>(Table45[[#This Row],[Exits]]-F399)/F399</f>
        <v>5.5603837864145168E-2</v>
      </c>
      <c r="I400" s="22" t="s">
        <v>34</v>
      </c>
      <c r="J400" s="17">
        <v>69454</v>
      </c>
      <c r="K400" s="9">
        <f>(Table46[[#This Row],[Exits]]-J399)/J399</f>
        <v>0.12381476327626938</v>
      </c>
      <c r="M400" s="22" t="s">
        <v>34</v>
      </c>
      <c r="N400" s="17">
        <v>61497</v>
      </c>
      <c r="O400" s="9">
        <f>(Table47[[#This Row],[Exits]]-N399)/N399</f>
        <v>-0.10986147900473316</v>
      </c>
      <c r="Q400" s="22" t="s">
        <v>34</v>
      </c>
      <c r="R400" s="17">
        <v>64403</v>
      </c>
      <c r="S400" s="9">
        <f>(Table48[[#This Row],[Exits]]-R399)/R399</f>
        <v>1.3358718570034931E-2</v>
      </c>
    </row>
    <row r="401" spans="1:2" x14ac:dyDescent="0.25">
      <c r="A401" s="8"/>
      <c r="B401" s="2"/>
    </row>
    <row r="402" spans="1:2" x14ac:dyDescent="0.25">
      <c r="A402" s="8" t="s">
        <v>44</v>
      </c>
      <c r="B402" s="2" t="s">
        <v>52</v>
      </c>
    </row>
    <row r="403" spans="1:2" x14ac:dyDescent="0.25">
      <c r="A403" s="13" t="s">
        <v>36</v>
      </c>
      <c r="B403" s="12">
        <v>0.98929166287184722</v>
      </c>
    </row>
    <row r="404" spans="1:2" x14ac:dyDescent="0.25">
      <c r="A404" s="14" t="s">
        <v>35</v>
      </c>
      <c r="B404" s="12">
        <v>0.88395879675153166</v>
      </c>
    </row>
    <row r="405" spans="1:2" x14ac:dyDescent="0.25">
      <c r="A405" s="13" t="s">
        <v>39</v>
      </c>
      <c r="B405" s="12">
        <v>0.99928837488596234</v>
      </c>
    </row>
    <row r="406" spans="1:2" x14ac:dyDescent="0.25">
      <c r="A406" s="14" t="s">
        <v>32</v>
      </c>
      <c r="B406" s="12">
        <v>0.97335805240092432</v>
      </c>
    </row>
    <row r="407" spans="1:2" x14ac:dyDescent="0.25">
      <c r="A407" s="13" t="s">
        <v>40</v>
      </c>
      <c r="B407" s="12">
        <v>0.93980207251166614</v>
      </c>
    </row>
    <row r="408" spans="1:2" x14ac:dyDescent="0.25">
      <c r="A408" s="14" t="s">
        <v>38</v>
      </c>
      <c r="B408" s="12">
        <v>1.0205414216756996</v>
      </c>
    </row>
    <row r="409" spans="1:2" x14ac:dyDescent="0.25">
      <c r="A409" s="13" t="s">
        <v>37</v>
      </c>
      <c r="B409" s="12">
        <v>1.0081149961485798</v>
      </c>
    </row>
    <row r="410" spans="1:2" x14ac:dyDescent="0.25">
      <c r="A410" s="14" t="s">
        <v>33</v>
      </c>
      <c r="B410" s="12">
        <v>1.1206258596230703</v>
      </c>
    </row>
    <row r="411" spans="1:2" x14ac:dyDescent="0.25">
      <c r="A411" s="13" t="s">
        <v>43</v>
      </c>
      <c r="B411" s="12">
        <v>1.0235145018701386</v>
      </c>
    </row>
    <row r="412" spans="1:2" x14ac:dyDescent="0.25">
      <c r="A412" s="14" t="s">
        <v>42</v>
      </c>
      <c r="B412" s="12">
        <v>1.0531002002120982</v>
      </c>
    </row>
    <row r="413" spans="1:2" x14ac:dyDescent="0.25">
      <c r="A413" s="13" t="s">
        <v>41</v>
      </c>
      <c r="B413" s="12">
        <v>0.98855379561694501</v>
      </c>
    </row>
    <row r="414" spans="1:2" x14ac:dyDescent="0.25">
      <c r="A414" s="14" t="s">
        <v>34</v>
      </c>
      <c r="B414" s="12">
        <v>0.99985026543153654</v>
      </c>
    </row>
    <row r="463" spans="1:19" x14ac:dyDescent="0.25">
      <c r="A463" t="s">
        <v>46</v>
      </c>
      <c r="B463" t="s">
        <v>59</v>
      </c>
      <c r="C463" t="s">
        <v>60</v>
      </c>
      <c r="E463" s="39" t="s">
        <v>48</v>
      </c>
      <c r="F463" s="23" t="s">
        <v>59</v>
      </c>
      <c r="G463" s="40" t="s">
        <v>60</v>
      </c>
      <c r="I463" s="39" t="s">
        <v>49</v>
      </c>
      <c r="J463" s="23" t="s">
        <v>59</v>
      </c>
      <c r="K463" s="40" t="s">
        <v>60</v>
      </c>
      <c r="M463" s="39" t="s">
        <v>50</v>
      </c>
      <c r="N463" s="23" t="s">
        <v>59</v>
      </c>
      <c r="O463" s="40" t="s">
        <v>60</v>
      </c>
      <c r="Q463" s="39" t="s">
        <v>51</v>
      </c>
      <c r="R463" s="23" t="s">
        <v>59</v>
      </c>
      <c r="S463" s="40" t="s">
        <v>60</v>
      </c>
    </row>
    <row r="464" spans="1:19" x14ac:dyDescent="0.25">
      <c r="A464" s="21" t="s">
        <v>36</v>
      </c>
      <c r="B464" s="33">
        <v>0.18716282244179372</v>
      </c>
      <c r="C464" s="9">
        <v>0</v>
      </c>
      <c r="E464" s="21" t="s">
        <v>36</v>
      </c>
      <c r="F464" s="33">
        <v>0.1942252532105069</v>
      </c>
      <c r="G464" s="9">
        <v>0</v>
      </c>
      <c r="I464" s="8" t="s">
        <v>36</v>
      </c>
      <c r="J464" s="1">
        <v>0.18306562119366626</v>
      </c>
      <c r="K464" s="9">
        <v>0</v>
      </c>
      <c r="M464" s="21" t="s">
        <v>36</v>
      </c>
      <c r="N464" s="33">
        <v>0.17394133813311657</v>
      </c>
      <c r="O464" s="9">
        <v>0</v>
      </c>
      <c r="Q464" s="21" t="s">
        <v>36</v>
      </c>
      <c r="R464" s="33">
        <v>0.18349504950495049</v>
      </c>
      <c r="S464" s="9">
        <v>0</v>
      </c>
    </row>
    <row r="465" spans="1:19" x14ac:dyDescent="0.25">
      <c r="A465" s="22" t="s">
        <v>35</v>
      </c>
      <c r="B465" s="34">
        <v>0.20451444492430698</v>
      </c>
      <c r="C465" s="9">
        <f>(Table50[[#This Row],[Exit_Rate]]-B464)/B464</f>
        <v>9.270870280827001E-2</v>
      </c>
      <c r="E465" s="22" t="s">
        <v>35</v>
      </c>
      <c r="F465" s="34">
        <v>0.20308075324066466</v>
      </c>
      <c r="G465" s="9">
        <f>(Table51[[#This Row],[Exit_Rate]]-F464)/F464</f>
        <v>4.5593968259935329E-2</v>
      </c>
      <c r="I465" s="8" t="s">
        <v>35</v>
      </c>
      <c r="J465" s="1">
        <v>0.16948165730824569</v>
      </c>
      <c r="K465" s="9">
        <f>(Table52[[#This Row],[Exit_Rate]]-J464)/J464</f>
        <v>-7.4202702816876881E-2</v>
      </c>
      <c r="M465" s="22" t="s">
        <v>35</v>
      </c>
      <c r="N465" s="34">
        <v>0.18753300119612498</v>
      </c>
      <c r="O465" s="9">
        <f>(Table53[[#This Row],[Exit_Rate]]-N464)/N464</f>
        <v>7.813934978818414E-2</v>
      </c>
      <c r="Q465" s="22" t="s">
        <v>35</v>
      </c>
      <c r="R465" s="34">
        <v>0.18167180346266132</v>
      </c>
      <c r="S465" s="9">
        <f>(Table54[[#This Row],[Exit_Rate]]-R464)/R464</f>
        <v>-9.9362137954571005E-3</v>
      </c>
    </row>
    <row r="466" spans="1:19" x14ac:dyDescent="0.25">
      <c r="A466" s="21" t="s">
        <v>39</v>
      </c>
      <c r="B466" s="33">
        <v>0.19180981595092025</v>
      </c>
      <c r="C466" s="9">
        <f>(Table50[[#This Row],[Exit_Rate]]-B465)/B465</f>
        <v>-6.2120937120548378E-2</v>
      </c>
      <c r="E466" s="21" t="s">
        <v>39</v>
      </c>
      <c r="F466" s="33">
        <v>0.18795964215913441</v>
      </c>
      <c r="G466" s="9">
        <f>(Table51[[#This Row],[Exit_Rate]]-F465)/F465</f>
        <v>-7.4458612351169934E-2</v>
      </c>
      <c r="I466" s="8" t="s">
        <v>39</v>
      </c>
      <c r="J466" s="1">
        <v>0.18970616670366736</v>
      </c>
      <c r="K466" s="9">
        <f>(Table52[[#This Row],[Exit_Rate]]-J465)/J465</f>
        <v>0.11933155314051616</v>
      </c>
      <c r="M466" s="21" t="s">
        <v>39</v>
      </c>
      <c r="N466" s="33">
        <v>0.19624897446342204</v>
      </c>
      <c r="O466" s="9">
        <f>(Table53[[#This Row],[Exit_Rate]]-N465)/N465</f>
        <v>4.6477010508575813E-2</v>
      </c>
      <c r="Q466" s="21" t="s">
        <v>39</v>
      </c>
      <c r="R466" s="33">
        <v>0.19160836280399898</v>
      </c>
      <c r="S466" s="9">
        <f>(Table54[[#This Row],[Exit_Rate]]-R465)/R465</f>
        <v>5.4695110369066754E-2</v>
      </c>
    </row>
    <row r="467" spans="1:19" x14ac:dyDescent="0.25">
      <c r="A467" s="22" t="s">
        <v>32</v>
      </c>
      <c r="B467" s="34">
        <v>0.19277717611137932</v>
      </c>
      <c r="C467" s="9">
        <f>(Table50[[#This Row],[Exit_Rate]]-B466)/B466</f>
        <v>5.043329798651121E-3</v>
      </c>
      <c r="E467" s="22" t="s">
        <v>32</v>
      </c>
      <c r="F467" s="34">
        <v>0.18346764565425025</v>
      </c>
      <c r="G467" s="9">
        <f>(Table51[[#This Row],[Exit_Rate]]-F466)/F466</f>
        <v>-2.3898728755192299E-2</v>
      </c>
      <c r="I467" s="8" t="s">
        <v>32</v>
      </c>
      <c r="J467" s="1">
        <v>0.18370411432887829</v>
      </c>
      <c r="K467" s="9">
        <f>(Table52[[#This Row],[Exit_Rate]]-J466)/J466</f>
        <v>-3.1638678273251085E-2</v>
      </c>
      <c r="M467" s="22" t="s">
        <v>32</v>
      </c>
      <c r="N467" s="34">
        <v>0.18767331531439094</v>
      </c>
      <c r="O467" s="9">
        <f>(Table53[[#This Row],[Exit_Rate]]-N466)/N466</f>
        <v>-4.3697854587410774E-2</v>
      </c>
      <c r="Q467" s="22" t="s">
        <v>32</v>
      </c>
      <c r="R467" s="34">
        <v>0.19946761913251426</v>
      </c>
      <c r="S467" s="9">
        <f>(Table54[[#This Row],[Exit_Rate]]-R466)/R466</f>
        <v>4.1017292844126592E-2</v>
      </c>
    </row>
    <row r="468" spans="1:19" x14ac:dyDescent="0.25">
      <c r="A468" s="21" t="s">
        <v>40</v>
      </c>
      <c r="B468" s="33">
        <v>0.21465886460976075</v>
      </c>
      <c r="C468" s="9">
        <f>(Table50[[#This Row],[Exit_Rate]]-B467)/B467</f>
        <v>0.11350767212057833</v>
      </c>
      <c r="E468" s="21" t="s">
        <v>40</v>
      </c>
      <c r="F468" s="33">
        <v>0.16394176867798466</v>
      </c>
      <c r="G468" s="9">
        <f>(Table51[[#This Row],[Exit_Rate]]-F467)/F467</f>
        <v>-0.10642681387574264</v>
      </c>
      <c r="I468" s="8" t="s">
        <v>40</v>
      </c>
      <c r="J468" s="1">
        <v>0.18241890785865056</v>
      </c>
      <c r="K468" s="9">
        <f>(Table52[[#This Row],[Exit_Rate]]-J467)/J467</f>
        <v>-6.9960679700775451E-3</v>
      </c>
      <c r="M468" s="21" t="s">
        <v>40</v>
      </c>
      <c r="N468" s="33">
        <v>0.18696213643897464</v>
      </c>
      <c r="O468" s="9">
        <f>(Table53[[#This Row],[Exit_Rate]]-N467)/N467</f>
        <v>-3.7894512292540503E-3</v>
      </c>
      <c r="Q468" s="21" t="s">
        <v>40</v>
      </c>
      <c r="R468" s="33">
        <v>0.19369074133937547</v>
      </c>
      <c r="S468" s="9">
        <f>(Table54[[#This Row],[Exit_Rate]]-R467)/R467</f>
        <v>-2.8961481659341315E-2</v>
      </c>
    </row>
    <row r="469" spans="1:19" x14ac:dyDescent="0.25">
      <c r="A469" s="22" t="s">
        <v>38</v>
      </c>
      <c r="B469" s="34">
        <v>0.1625828759531979</v>
      </c>
      <c r="C469" s="9">
        <f>(Table50[[#This Row],[Exit_Rate]]-B468)/B468</f>
        <v>-0.24259882652055592</v>
      </c>
      <c r="E469" s="22" t="s">
        <v>38</v>
      </c>
      <c r="F469" s="34">
        <v>0.21013463564555843</v>
      </c>
      <c r="G469" s="9">
        <f>(Table51[[#This Row],[Exit_Rate]]-F468)/F468</f>
        <v>0.28176386859840497</v>
      </c>
      <c r="I469" s="8" t="s">
        <v>38</v>
      </c>
      <c r="J469" s="1">
        <v>0.17819422642473298</v>
      </c>
      <c r="K469" s="9">
        <f>(Table52[[#This Row],[Exit_Rate]]-J468)/J468</f>
        <v>-2.3159229947759145E-2</v>
      </c>
      <c r="M469" s="22" t="s">
        <v>38</v>
      </c>
      <c r="N469" s="34">
        <v>0.20819498921711946</v>
      </c>
      <c r="O469" s="9">
        <f>(Table53[[#This Row],[Exit_Rate]]-N468)/N468</f>
        <v>0.11356766232223352</v>
      </c>
      <c r="Q469" s="22" t="s">
        <v>38</v>
      </c>
      <c r="R469" s="34">
        <v>0.19306570739734416</v>
      </c>
      <c r="S469" s="9">
        <f>(Table54[[#This Row],[Exit_Rate]]-R468)/R468</f>
        <v>-3.2269686083557145E-3</v>
      </c>
    </row>
    <row r="470" spans="1:19" x14ac:dyDescent="0.25">
      <c r="A470" s="21" t="s">
        <v>37</v>
      </c>
      <c r="B470" s="33">
        <v>0.19288852578634394</v>
      </c>
      <c r="C470" s="9">
        <f>(Table50[[#This Row],[Exit_Rate]]-B469)/B469</f>
        <v>0.18640124093923652</v>
      </c>
      <c r="E470" s="21" t="s">
        <v>37</v>
      </c>
      <c r="F470" s="33">
        <v>0.16414168937329701</v>
      </c>
      <c r="G470" s="9">
        <f>(Table51[[#This Row],[Exit_Rate]]-F469)/F469</f>
        <v>-0.21887370509371598</v>
      </c>
      <c r="I470" s="8" t="s">
        <v>37</v>
      </c>
      <c r="J470" s="1">
        <v>0.19262706052400769</v>
      </c>
      <c r="K470" s="9">
        <f>(Table52[[#This Row],[Exit_Rate]]-J469)/J469</f>
        <v>8.0994959201840105E-2</v>
      </c>
      <c r="M470" s="21" t="s">
        <v>37</v>
      </c>
      <c r="N470" s="33">
        <v>0.18414880326256056</v>
      </c>
      <c r="O470" s="9">
        <f>(Table53[[#This Row],[Exit_Rate]]-N469)/N469</f>
        <v>-0.11549838949045001</v>
      </c>
      <c r="Q470" s="21" t="s">
        <v>37</v>
      </c>
      <c r="R470" s="33">
        <v>0.20563006340378495</v>
      </c>
      <c r="S470" s="9">
        <f>(Table54[[#This Row],[Exit_Rate]]-R469)/R469</f>
        <v>6.5078134153479544E-2</v>
      </c>
    </row>
    <row r="471" spans="1:19" x14ac:dyDescent="0.25">
      <c r="A471" s="22" t="s">
        <v>33</v>
      </c>
      <c r="B471" s="34">
        <v>0.18500944702763672</v>
      </c>
      <c r="C471" s="9">
        <f>(Table50[[#This Row],[Exit_Rate]]-B470)/B470</f>
        <v>-4.0847835435450459E-2</v>
      </c>
      <c r="E471" s="22" t="s">
        <v>33</v>
      </c>
      <c r="F471" s="34">
        <v>0.19185532165865166</v>
      </c>
      <c r="G471" s="9">
        <f>(Table51[[#This Row],[Exit_Rate]]-F470)/F470</f>
        <v>0.16883969204391025</v>
      </c>
      <c r="I471" s="8" t="s">
        <v>33</v>
      </c>
      <c r="J471" s="1">
        <v>0.18403985148452798</v>
      </c>
      <c r="K471" s="9">
        <f>(Table52[[#This Row],[Exit_Rate]]-J470)/J470</f>
        <v>-4.457945325085548E-2</v>
      </c>
      <c r="M471" s="22" t="s">
        <v>33</v>
      </c>
      <c r="N471" s="34">
        <v>0.18645810839991361</v>
      </c>
      <c r="O471" s="9">
        <f>(Table53[[#This Row],[Exit_Rate]]-N470)/N470</f>
        <v>1.2540429785255975E-2</v>
      </c>
      <c r="Q471" s="22" t="s">
        <v>33</v>
      </c>
      <c r="R471" s="34">
        <v>0.18945230194678206</v>
      </c>
      <c r="S471" s="9">
        <f>(Table54[[#This Row],[Exit_Rate]]-R470)/R470</f>
        <v>-7.8674106252817094E-2</v>
      </c>
    </row>
    <row r="472" spans="1:19" x14ac:dyDescent="0.25">
      <c r="A472" s="21" t="s">
        <v>43</v>
      </c>
      <c r="B472" s="33">
        <v>0.18942652222547898</v>
      </c>
      <c r="C472" s="9">
        <f>(Table50[[#This Row],[Exit_Rate]]-B471)/B471</f>
        <v>2.3874862980280354E-2</v>
      </c>
      <c r="E472" s="21" t="s">
        <v>43</v>
      </c>
      <c r="F472" s="33">
        <v>0.20272351981295209</v>
      </c>
      <c r="G472" s="9">
        <f>(Table51[[#This Row],[Exit_Rate]]-F471)/F471</f>
        <v>5.6647884772448955E-2</v>
      </c>
      <c r="I472" s="8" t="s">
        <v>43</v>
      </c>
      <c r="J472" s="1">
        <v>0.19890449220265344</v>
      </c>
      <c r="K472" s="9">
        <f>(Table52[[#This Row],[Exit_Rate]]-J471)/J471</f>
        <v>8.0768597660899083E-2</v>
      </c>
      <c r="M472" s="21" t="s">
        <v>43</v>
      </c>
      <c r="N472" s="33">
        <v>0.20146358532763317</v>
      </c>
      <c r="O472" s="9">
        <f>(Table53[[#This Row],[Exit_Rate]]-N471)/N471</f>
        <v>8.0476397923848669E-2</v>
      </c>
      <c r="Q472" s="21" t="s">
        <v>43</v>
      </c>
      <c r="R472" s="33">
        <v>0.21431856507741837</v>
      </c>
      <c r="S472" s="9">
        <f>(Table54[[#This Row],[Exit_Rate]]-R471)/R471</f>
        <v>0.13125342302581969</v>
      </c>
    </row>
    <row r="473" spans="1:19" x14ac:dyDescent="0.25">
      <c r="A473" s="22" t="s">
        <v>42</v>
      </c>
      <c r="B473" s="34">
        <v>0.20369743147205133</v>
      </c>
      <c r="C473" s="9">
        <f>(Table50[[#This Row],[Exit_Rate]]-B472)/B472</f>
        <v>7.5337439968334183E-2</v>
      </c>
      <c r="E473" s="22" t="s">
        <v>42</v>
      </c>
      <c r="F473" s="34">
        <v>0.21504781063919925</v>
      </c>
      <c r="G473" s="9">
        <f>(Table51[[#This Row],[Exit_Rate]]-F472)/F472</f>
        <v>6.0793591378141443E-2</v>
      </c>
      <c r="I473" s="8" t="s">
        <v>42</v>
      </c>
      <c r="J473" s="1">
        <v>0.18114912808712902</v>
      </c>
      <c r="K473" s="9">
        <f>(Table52[[#This Row],[Exit_Rate]]-J472)/J472</f>
        <v>-8.9265777353255568E-2</v>
      </c>
      <c r="M473" s="22" t="s">
        <v>42</v>
      </c>
      <c r="N473" s="34">
        <v>0.18859962850583201</v>
      </c>
      <c r="O473" s="9">
        <f>(Table53[[#This Row],[Exit_Rate]]-N472)/N472</f>
        <v>-6.3852516080665209E-2</v>
      </c>
      <c r="Q473" s="22" t="s">
        <v>42</v>
      </c>
      <c r="R473" s="34">
        <v>0.17439610302949418</v>
      </c>
      <c r="S473" s="9">
        <f>(Table54[[#This Row],[Exit_Rate]]-R472)/R472</f>
        <v>-0.18627626605050748</v>
      </c>
    </row>
    <row r="474" spans="1:19" x14ac:dyDescent="0.25">
      <c r="A474" s="21" t="s">
        <v>41</v>
      </c>
      <c r="B474" s="33">
        <v>0.20717005654178081</v>
      </c>
      <c r="C474" s="9">
        <f>(Table50[[#This Row],[Exit_Rate]]-B473)/B473</f>
        <v>1.7047957083376121E-2</v>
      </c>
      <c r="E474" s="21" t="s">
        <v>41</v>
      </c>
      <c r="F474" s="33">
        <v>0.18728108438911964</v>
      </c>
      <c r="G474" s="9">
        <f>(Table51[[#This Row],[Exit_Rate]]-F473)/F473</f>
        <v>-0.12911885114080884</v>
      </c>
      <c r="I474" s="8" t="s">
        <v>41</v>
      </c>
      <c r="J474" s="1">
        <v>0.19028002278360195</v>
      </c>
      <c r="K474" s="9">
        <f>(Table52[[#This Row],[Exit_Rate]]-J473)/J473</f>
        <v>5.0405402404593201E-2</v>
      </c>
      <c r="M474" s="21" t="s">
        <v>41</v>
      </c>
      <c r="N474" s="33">
        <v>0.19407769063082905</v>
      </c>
      <c r="O474" s="9">
        <f>(Table53[[#This Row],[Exit_Rate]]-N473)/N473</f>
        <v>2.9045985765701811E-2</v>
      </c>
      <c r="Q474" s="21" t="s">
        <v>41</v>
      </c>
      <c r="R474" s="33">
        <v>0.18213864019350476</v>
      </c>
      <c r="S474" s="9">
        <f>(Table54[[#This Row],[Exit_Rate]]-R473)/R473</f>
        <v>4.4396273939109436E-2</v>
      </c>
    </row>
    <row r="475" spans="1:19" x14ac:dyDescent="0.25">
      <c r="A475" s="22" t="s">
        <v>34</v>
      </c>
      <c r="B475" s="34">
        <v>0.17875502124550627</v>
      </c>
      <c r="C475" s="9">
        <f>(Table50[[#This Row],[Exit_Rate]]-B474)/B474</f>
        <v>-0.13715802259552873</v>
      </c>
      <c r="E475" s="22" t="s">
        <v>34</v>
      </c>
      <c r="F475" s="34">
        <v>0.18391128311817309</v>
      </c>
      <c r="G475" s="9">
        <f>(Table51[[#This Row],[Exit_Rate]]-F474)/F474</f>
        <v>-1.7993281499508029E-2</v>
      </c>
      <c r="I475" s="8" t="s">
        <v>34</v>
      </c>
      <c r="J475" s="1">
        <v>0.2096370123088625</v>
      </c>
      <c r="K475" s="9">
        <f>(Table52[[#This Row],[Exit_Rate]]-J474)/J474</f>
        <v>0.1017289636720009</v>
      </c>
      <c r="M475" s="22" t="s">
        <v>34</v>
      </c>
      <c r="N475" s="34">
        <v>0.1703753982546059</v>
      </c>
      <c r="O475" s="9">
        <f>(Table53[[#This Row],[Exit_Rate]]-N474)/N474</f>
        <v>-0.12212785662886522</v>
      </c>
      <c r="Q475" s="22" t="s">
        <v>34</v>
      </c>
      <c r="R475" s="34">
        <v>0.18210067662518697</v>
      </c>
      <c r="S475" s="9">
        <f>(Table54[[#This Row],[Exit_Rate]]-R474)/R474</f>
        <v>-2.0843225949996694E-4</v>
      </c>
    </row>
    <row r="476" spans="1:19" x14ac:dyDescent="0.25">
      <c r="A476" s="8"/>
      <c r="B476" s="1"/>
    </row>
    <row r="477" spans="1:19" x14ac:dyDescent="0.25">
      <c r="A477" s="23" t="s">
        <v>44</v>
      </c>
      <c r="B477" s="40" t="s">
        <v>52</v>
      </c>
    </row>
    <row r="478" spans="1:19" x14ac:dyDescent="0.25">
      <c r="A478" s="21" t="s">
        <v>36</v>
      </c>
      <c r="B478" s="12">
        <v>0.97056860711671777</v>
      </c>
    </row>
    <row r="479" spans="1:19" x14ac:dyDescent="0.25">
      <c r="A479" s="22" t="s">
        <v>35</v>
      </c>
      <c r="B479" s="12">
        <v>0.9962481300885716</v>
      </c>
    </row>
    <row r="480" spans="1:19" x14ac:dyDescent="0.25">
      <c r="A480" s="21" t="s">
        <v>39</v>
      </c>
      <c r="B480" s="12">
        <v>1.0078829734610391</v>
      </c>
    </row>
    <row r="481" spans="1:2" x14ac:dyDescent="0.25">
      <c r="A481" s="22" t="s">
        <v>32</v>
      </c>
      <c r="B481" s="12">
        <v>0.99709901639760123</v>
      </c>
    </row>
    <row r="482" spans="1:2" x14ac:dyDescent="0.25">
      <c r="A482" s="21" t="s">
        <v>40</v>
      </c>
      <c r="B482" s="12">
        <v>0.99139550731532988</v>
      </c>
    </row>
    <row r="483" spans="1:2" x14ac:dyDescent="0.25">
      <c r="A483" s="22" t="s">
        <v>38</v>
      </c>
      <c r="B483" s="12">
        <v>1.0024499549083687</v>
      </c>
    </row>
    <row r="484" spans="1:2" x14ac:dyDescent="0.25">
      <c r="A484" s="21" t="s">
        <v>37</v>
      </c>
      <c r="B484" s="12">
        <v>0.98904114872441451</v>
      </c>
    </row>
    <row r="485" spans="1:2" x14ac:dyDescent="0.25">
      <c r="A485" s="22" t="s">
        <v>33</v>
      </c>
      <c r="B485" s="12">
        <v>0.98628163443614314</v>
      </c>
    </row>
    <row r="486" spans="1:2" x14ac:dyDescent="0.25">
      <c r="A486" s="21" t="s">
        <v>43</v>
      </c>
      <c r="B486" s="12">
        <v>1.0600006389676473</v>
      </c>
    </row>
    <row r="487" spans="1:2" x14ac:dyDescent="0.25">
      <c r="A487" s="22" t="s">
        <v>42</v>
      </c>
      <c r="B487" s="12">
        <v>1.0137335465205808</v>
      </c>
    </row>
    <row r="488" spans="1:2" x14ac:dyDescent="0.25">
      <c r="A488" s="21" t="s">
        <v>41</v>
      </c>
      <c r="B488" s="12">
        <v>1.0116883639212313</v>
      </c>
    </row>
    <row r="489" spans="1:2" x14ac:dyDescent="0.25">
      <c r="A489" s="22" t="s">
        <v>34</v>
      </c>
      <c r="B489" s="12">
        <v>0.97361047814235391</v>
      </c>
    </row>
    <row r="539" spans="1:15" x14ac:dyDescent="0.25">
      <c r="A539" t="s">
        <v>46</v>
      </c>
      <c r="B539" t="s">
        <v>61</v>
      </c>
      <c r="C539" t="s">
        <v>47</v>
      </c>
      <c r="E539" s="39" t="s">
        <v>48</v>
      </c>
      <c r="F539" s="23" t="s">
        <v>61</v>
      </c>
      <c r="G539" s="40" t="s">
        <v>47</v>
      </c>
      <c r="I539" s="39" t="s">
        <v>49</v>
      </c>
      <c r="J539" s="23" t="s">
        <v>61</v>
      </c>
      <c r="K539" s="40" t="s">
        <v>47</v>
      </c>
      <c r="M539" s="39" t="s">
        <v>50</v>
      </c>
      <c r="N539" s="23" t="s">
        <v>61</v>
      </c>
      <c r="O539" s="40" t="s">
        <v>47</v>
      </c>
    </row>
    <row r="540" spans="1:15" x14ac:dyDescent="0.25">
      <c r="A540" s="21" t="s">
        <v>36</v>
      </c>
      <c r="B540" s="29">
        <v>753.07290322580639</v>
      </c>
      <c r="C540" s="9">
        <v>0</v>
      </c>
      <c r="E540" s="21" t="s">
        <v>36</v>
      </c>
      <c r="F540" s="29">
        <v>736.71870967741916</v>
      </c>
      <c r="G540" s="9">
        <v>0</v>
      </c>
      <c r="I540" s="21" t="s">
        <v>36</v>
      </c>
      <c r="J540" s="29">
        <v>765.05129032258071</v>
      </c>
      <c r="K540" s="9">
        <v>0</v>
      </c>
      <c r="M540" s="21" t="s">
        <v>36</v>
      </c>
      <c r="N540" s="29">
        <v>754.21096774193541</v>
      </c>
      <c r="O540" s="9">
        <v>0</v>
      </c>
    </row>
    <row r="541" spans="1:15" x14ac:dyDescent="0.25">
      <c r="A541" s="22" t="s">
        <v>35</v>
      </c>
      <c r="B541" s="30">
        <v>780.73857142857128</v>
      </c>
      <c r="C541" s="9">
        <f>(Table56[[#This Row],[Avg Session Duartion]]-B540)/B540</f>
        <v>3.6737038451733317E-2</v>
      </c>
      <c r="E541" s="22" t="s">
        <v>35</v>
      </c>
      <c r="F541" s="30">
        <v>774.34</v>
      </c>
      <c r="G541" s="9">
        <f>(Table57[[#This Row],[Avg Session Duartion]]-F540)/F540</f>
        <v>5.1066017230719976E-2</v>
      </c>
      <c r="I541" s="22" t="s">
        <v>35</v>
      </c>
      <c r="J541" s="30">
        <v>737.87821428571431</v>
      </c>
      <c r="K541" s="9">
        <f>(Table58[[#This Row],[Avg Session Duartion]]-J540)/J540</f>
        <v>-3.5517979487896804E-2</v>
      </c>
      <c r="M541" s="22" t="s">
        <v>35</v>
      </c>
      <c r="N541" s="30">
        <v>744.65071428571423</v>
      </c>
      <c r="O541" s="9">
        <f>(Table59[[#This Row],[Avg Session Duartion]]-N540)/N540</f>
        <v>-1.2675834567672795E-2</v>
      </c>
    </row>
    <row r="542" spans="1:15" x14ac:dyDescent="0.25">
      <c r="A542" s="21" t="s">
        <v>39</v>
      </c>
      <c r="B542" s="29">
        <v>761.67354838709707</v>
      </c>
      <c r="C542" s="9">
        <f>(Table56[[#This Row],[Avg Session Duartion]]-B541)/B541</f>
        <v>-2.4419215008923686E-2</v>
      </c>
      <c r="E542" s="21" t="s">
        <v>39</v>
      </c>
      <c r="F542" s="29">
        <v>751.75451612903225</v>
      </c>
      <c r="G542" s="9">
        <f>(Table57[[#This Row],[Avg Session Duartion]]-F541)/F541</f>
        <v>-2.9167399166990956E-2</v>
      </c>
      <c r="I542" s="21" t="s">
        <v>39</v>
      </c>
      <c r="J542" s="29">
        <v>765.06387096774176</v>
      </c>
      <c r="K542" s="9">
        <f>(Table58[[#This Row],[Avg Session Duartion]]-J541)/J541</f>
        <v>3.6843013055133891E-2</v>
      </c>
      <c r="M542" s="21" t="s">
        <v>39</v>
      </c>
      <c r="N542" s="29">
        <v>785.22483870967721</v>
      </c>
      <c r="O542" s="9">
        <f>(Table59[[#This Row],[Avg Session Duartion]]-N541)/N541</f>
        <v>5.4487457871953568E-2</v>
      </c>
    </row>
    <row r="543" spans="1:15" x14ac:dyDescent="0.25">
      <c r="A543" s="22" t="s">
        <v>32</v>
      </c>
      <c r="B543" s="30">
        <v>753.73133333333328</v>
      </c>
      <c r="C543" s="9">
        <f>(Table56[[#This Row],[Avg Session Duartion]]-B542)/B542</f>
        <v>-1.0427321613809546E-2</v>
      </c>
      <c r="E543" s="22" t="s">
        <v>32</v>
      </c>
      <c r="F543" s="30">
        <v>733.96199999999999</v>
      </c>
      <c r="G543" s="9">
        <f>(Table57[[#This Row],[Avg Session Duartion]]-F542)/F542</f>
        <v>-2.3667987018754846E-2</v>
      </c>
      <c r="I543" s="22" t="s">
        <v>32</v>
      </c>
      <c r="J543" s="30">
        <v>742.59733333333338</v>
      </c>
      <c r="K543" s="9">
        <f>(Table58[[#This Row],[Avg Session Duartion]]-J542)/J542</f>
        <v>-2.9365571277062259E-2</v>
      </c>
      <c r="M543" s="22" t="s">
        <v>32</v>
      </c>
      <c r="N543" s="30">
        <v>745.4173333333332</v>
      </c>
      <c r="O543" s="9">
        <f>(Table59[[#This Row],[Avg Session Duartion]]-N542)/N542</f>
        <v>-5.0695677739585769E-2</v>
      </c>
    </row>
    <row r="544" spans="1:15" x14ac:dyDescent="0.25">
      <c r="A544" s="21" t="s">
        <v>40</v>
      </c>
      <c r="B544" s="29">
        <v>769.39677419354837</v>
      </c>
      <c r="C544" s="9">
        <f>(Table56[[#This Row],[Avg Session Duartion]]-B543)/B543</f>
        <v>2.0783852504758664E-2</v>
      </c>
      <c r="E544" s="21" t="s">
        <v>40</v>
      </c>
      <c r="F544" s="29">
        <v>768.59677419354841</v>
      </c>
      <c r="G544" s="9">
        <f>(Table57[[#This Row],[Avg Session Duartion]]-F543)/F543</f>
        <v>4.7188783879204131E-2</v>
      </c>
      <c r="I544" s="21" t="s">
        <v>40</v>
      </c>
      <c r="J544" s="29">
        <v>770.53419354838707</v>
      </c>
      <c r="K544" s="9">
        <f>(Table58[[#This Row],[Avg Session Duartion]]-J543)/J543</f>
        <v>3.7620469345953776E-2</v>
      </c>
      <c r="M544" s="21" t="s">
        <v>40</v>
      </c>
      <c r="N544" s="29">
        <v>721.18322580645167</v>
      </c>
      <c r="O544" s="9">
        <f>(Table59[[#This Row],[Avg Session Duartion]]-N543)/N543</f>
        <v>-3.251079153004429E-2</v>
      </c>
    </row>
    <row r="545" spans="1:15" x14ac:dyDescent="0.25">
      <c r="A545" s="22" t="s">
        <v>38</v>
      </c>
      <c r="B545" s="30">
        <v>708.25233333333335</v>
      </c>
      <c r="C545" s="9">
        <f>(Table56[[#This Row],[Avg Session Duartion]]-B544)/B544</f>
        <v>-7.9470622845155839E-2</v>
      </c>
      <c r="E545" s="22" t="s">
        <v>38</v>
      </c>
      <c r="F545" s="30">
        <v>736.83899999999983</v>
      </c>
      <c r="G545" s="9">
        <f>(Table57[[#This Row],[Avg Session Duartion]]-F544)/F544</f>
        <v>-4.131916143789504E-2</v>
      </c>
      <c r="I545" s="22" t="s">
        <v>38</v>
      </c>
      <c r="J545" s="30">
        <v>743.11833333333334</v>
      </c>
      <c r="K545" s="9">
        <f>(Table58[[#This Row],[Avg Session Duartion]]-J544)/J544</f>
        <v>-3.558032913348199E-2</v>
      </c>
      <c r="M545" s="22" t="s">
        <v>38</v>
      </c>
      <c r="N545" s="30">
        <v>724.80600000000027</v>
      </c>
      <c r="O545" s="9">
        <f>(Table59[[#This Row],[Avg Session Duartion]]-N544)/N544</f>
        <v>5.0233755638138759E-3</v>
      </c>
    </row>
    <row r="546" spans="1:15" x14ac:dyDescent="0.25">
      <c r="A546" s="21" t="s">
        <v>37</v>
      </c>
      <c r="B546" s="29">
        <v>765.7077419354838</v>
      </c>
      <c r="C546" s="9">
        <f>(Table56[[#This Row],[Avg Session Duartion]]-B545)/B545</f>
        <v>8.1122794656730779E-2</v>
      </c>
      <c r="E546" s="21" t="s">
        <v>37</v>
      </c>
      <c r="F546" s="29">
        <v>769.40935483870987</v>
      </c>
      <c r="G546" s="9">
        <f>(Table57[[#This Row],[Avg Session Duartion]]-F545)/F545</f>
        <v>4.420281070723734E-2</v>
      </c>
      <c r="I546" s="21" t="s">
        <v>37</v>
      </c>
      <c r="J546" s="29">
        <v>735.42096774193521</v>
      </c>
      <c r="K546" s="9">
        <f>(Table58[[#This Row],[Avg Session Duartion]]-J545)/J545</f>
        <v>-1.0358196327724554E-2</v>
      </c>
      <c r="M546" s="21" t="s">
        <v>37</v>
      </c>
      <c r="N546" s="29">
        <v>731.73258064516131</v>
      </c>
      <c r="O546" s="9">
        <f>(Table59[[#This Row],[Avg Session Duartion]]-N545)/N545</f>
        <v>9.5564615154414227E-3</v>
      </c>
    </row>
    <row r="547" spans="1:15" x14ac:dyDescent="0.25">
      <c r="A547" s="22" t="s">
        <v>33</v>
      </c>
      <c r="B547" s="30">
        <v>772.67935483870986</v>
      </c>
      <c r="C547" s="9">
        <f>(Table56[[#This Row],[Avg Session Duartion]]-B546)/B546</f>
        <v>9.1047961531691892E-3</v>
      </c>
      <c r="E547" s="22" t="s">
        <v>33</v>
      </c>
      <c r="F547" s="30">
        <v>737.27709677419352</v>
      </c>
      <c r="G547" s="9">
        <f>(Table57[[#This Row],[Avg Session Duartion]]-F546)/F546</f>
        <v>-4.1762239908367353E-2</v>
      </c>
      <c r="I547" s="22" t="s">
        <v>33</v>
      </c>
      <c r="J547" s="30">
        <v>762.04193548387104</v>
      </c>
      <c r="K547" s="9">
        <f>(Table58[[#This Row],[Avg Session Duartion]]-J546)/J546</f>
        <v>3.6198271343382923E-2</v>
      </c>
      <c r="M547" s="22" t="s">
        <v>33</v>
      </c>
      <c r="N547" s="30">
        <v>772.87032258064517</v>
      </c>
      <c r="O547" s="9">
        <f>(Table59[[#This Row],[Avg Session Duartion]]-N546)/N546</f>
        <v>5.6219639556315947E-2</v>
      </c>
    </row>
    <row r="548" spans="1:15" x14ac:dyDescent="0.25">
      <c r="A548" s="21" t="s">
        <v>43</v>
      </c>
      <c r="B548" s="29">
        <v>754.51066666666691</v>
      </c>
      <c r="C548" s="9">
        <f>(Table56[[#This Row],[Avg Session Duartion]]-B547)/B547</f>
        <v>-2.351387811550304E-2</v>
      </c>
      <c r="E548" s="21" t="s">
        <v>43</v>
      </c>
      <c r="F548" s="29">
        <v>747.81700000000023</v>
      </c>
      <c r="G548" s="9">
        <f>(Table57[[#This Row],[Avg Session Duartion]]-F547)/F547</f>
        <v>1.4295714965135795E-2</v>
      </c>
      <c r="I548" s="21" t="s">
        <v>43</v>
      </c>
      <c r="J548" s="29">
        <v>769.37299999999993</v>
      </c>
      <c r="K548" s="9">
        <f>(Table58[[#This Row],[Avg Session Duartion]]-J547)/J547</f>
        <v>9.6202901372795316E-3</v>
      </c>
      <c r="M548" s="21" t="s">
        <v>43</v>
      </c>
      <c r="N548" s="29">
        <v>714.20466666666653</v>
      </c>
      <c r="O548" s="9">
        <f>(Table59[[#This Row],[Avg Session Duartion]]-N547)/N547</f>
        <v>-7.5906208583726764E-2</v>
      </c>
    </row>
    <row r="549" spans="1:15" x14ac:dyDescent="0.25">
      <c r="A549" s="22" t="s">
        <v>42</v>
      </c>
      <c r="B549" s="30">
        <v>758.65612903225804</v>
      </c>
      <c r="C549" s="9">
        <f>(Table56[[#This Row],[Avg Session Duartion]]-B548)/B548</f>
        <v>5.4942395763671039E-3</v>
      </c>
      <c r="E549" s="22" t="s">
        <v>42</v>
      </c>
      <c r="F549" s="30">
        <v>756.3658064516128</v>
      </c>
      <c r="G549" s="9">
        <f>(Table57[[#This Row],[Avg Session Duartion]]-F548)/F548</f>
        <v>1.1431682419111307E-2</v>
      </c>
      <c r="I549" s="22" t="s">
        <v>42</v>
      </c>
      <c r="J549" s="30">
        <v>728.09548387096788</v>
      </c>
      <c r="K549" s="9">
        <f>(Table58[[#This Row],[Avg Session Duartion]]-J548)/J548</f>
        <v>-5.3650850925405565E-2</v>
      </c>
      <c r="M549" s="22" t="s">
        <v>42</v>
      </c>
      <c r="N549" s="30">
        <v>751.94258064516134</v>
      </c>
      <c r="O549" s="9">
        <f>(Table59[[#This Row],[Avg Session Duartion]]-N548)/N548</f>
        <v>5.28390750436077E-2</v>
      </c>
    </row>
    <row r="550" spans="1:15" x14ac:dyDescent="0.25">
      <c r="A550" s="21" t="s">
        <v>41</v>
      </c>
      <c r="B550" s="29">
        <v>743.80066666666664</v>
      </c>
      <c r="C550" s="9">
        <f>(Table56[[#This Row],[Avg Session Duartion]]-B549)/B549</f>
        <v>-1.9581285640624856E-2</v>
      </c>
      <c r="E550" s="21" t="s">
        <v>41</v>
      </c>
      <c r="F550" s="29">
        <v>740.28233333333321</v>
      </c>
      <c r="G550" s="9">
        <f>(Table57[[#This Row],[Avg Session Duartion]]-F549)/F549</f>
        <v>-2.1264146238620978E-2</v>
      </c>
      <c r="I550" s="21" t="s">
        <v>41</v>
      </c>
      <c r="J550" s="29">
        <v>733.16</v>
      </c>
      <c r="K550" s="9">
        <f>(Table58[[#This Row],[Avg Session Duartion]]-J549)/J549</f>
        <v>6.9558406022603662E-3</v>
      </c>
      <c r="M550" s="21" t="s">
        <v>41</v>
      </c>
      <c r="N550" s="29">
        <v>758.93966666666665</v>
      </c>
      <c r="O550" s="9">
        <f>(Table59[[#This Row],[Avg Session Duartion]]-N549)/N549</f>
        <v>9.3053461814888334E-3</v>
      </c>
    </row>
    <row r="551" spans="1:15" x14ac:dyDescent="0.25">
      <c r="A551" s="22" t="s">
        <v>34</v>
      </c>
      <c r="B551" s="30">
        <v>758.16064516129018</v>
      </c>
      <c r="C551" s="9">
        <f>(Table56[[#This Row],[Avg Session Duartion]]-B550)/B550</f>
        <v>1.9306218908054489E-2</v>
      </c>
      <c r="E551" s="22" t="s">
        <v>34</v>
      </c>
      <c r="F551" s="30">
        <v>728.20483870967757</v>
      </c>
      <c r="G551" s="9">
        <f>(Table57[[#This Row],[Avg Session Duartion]]-F550)/F550</f>
        <v>-1.6314714102757606E-2</v>
      </c>
      <c r="I551" s="22" t="s">
        <v>34</v>
      </c>
      <c r="J551" s="30">
        <v>784.98290322580624</v>
      </c>
      <c r="K551" s="9">
        <f>(Table58[[#This Row],[Avg Session Duartion]]-J550)/J550</f>
        <v>7.0684302506691957E-2</v>
      </c>
      <c r="M551" s="22" t="s">
        <v>34</v>
      </c>
      <c r="N551" s="30">
        <v>757.85741935483861</v>
      </c>
      <c r="O551" s="9">
        <f>(Table59[[#This Row],[Avg Session Duartion]]-N550)/N550</f>
        <v>-1.4259991398016811E-3</v>
      </c>
    </row>
    <row r="552" spans="1:15" x14ac:dyDescent="0.25">
      <c r="A552" s="8"/>
      <c r="B552" s="41"/>
    </row>
    <row r="553" spans="1:15" x14ac:dyDescent="0.25">
      <c r="A553" s="39" t="s">
        <v>51</v>
      </c>
      <c r="B553" s="23" t="s">
        <v>61</v>
      </c>
      <c r="C553" s="40" t="s">
        <v>47</v>
      </c>
      <c r="E553" t="s">
        <v>44</v>
      </c>
      <c r="F553" t="s">
        <v>52</v>
      </c>
    </row>
    <row r="554" spans="1:15" x14ac:dyDescent="0.25">
      <c r="A554" s="21" t="s">
        <v>36</v>
      </c>
      <c r="B554" s="29">
        <v>746.03516129032255</v>
      </c>
      <c r="C554" s="9">
        <v>0</v>
      </c>
      <c r="E554" s="13" t="s">
        <v>36</v>
      </c>
      <c r="F554" s="12">
        <v>0.99875448119156718</v>
      </c>
    </row>
    <row r="555" spans="1:15" x14ac:dyDescent="0.25">
      <c r="A555" s="22" t="s">
        <v>35</v>
      </c>
      <c r="B555" s="30">
        <v>775.36107142857145</v>
      </c>
      <c r="C555" s="9">
        <f>(Table60[[#This Row],[Avg Session Duartion]]-B554)/B554</f>
        <v>3.9309018743201848E-2</v>
      </c>
      <c r="E555" s="14" t="s">
        <v>35</v>
      </c>
      <c r="F555" s="12">
        <v>1.0141489095577798</v>
      </c>
    </row>
    <row r="556" spans="1:15" x14ac:dyDescent="0.25">
      <c r="A556" s="21" t="s">
        <v>39</v>
      </c>
      <c r="B556" s="29">
        <v>769.69483870967747</v>
      </c>
      <c r="C556" s="9">
        <f>(Table60[[#This Row],[Avg Session Duartion]]-B555)/B555</f>
        <v>-7.3078633009704434E-3</v>
      </c>
      <c r="E556" s="13" t="s">
        <v>39</v>
      </c>
      <c r="F556" s="12">
        <v>1.0195862185287783</v>
      </c>
    </row>
    <row r="557" spans="1:15" x14ac:dyDescent="0.25">
      <c r="A557" s="22" t="s">
        <v>32</v>
      </c>
      <c r="B557" s="30">
        <v>759.32599999999991</v>
      </c>
      <c r="C557" s="9">
        <f>(Table60[[#This Row],[Avg Session Duartion]]-B556)/B556</f>
        <v>-1.3471363179542641E-2</v>
      </c>
      <c r="E557" s="14" t="s">
        <v>32</v>
      </c>
      <c r="F557" s="12">
        <v>0.99342037242181103</v>
      </c>
    </row>
    <row r="558" spans="1:15" x14ac:dyDescent="0.25">
      <c r="A558" s="21" t="s">
        <v>40</v>
      </c>
      <c r="B558" s="29">
        <v>753.70838709677412</v>
      </c>
      <c r="C558" s="9">
        <f>(Table60[[#This Row],[Avg Session Duartion]]-B557)/B557</f>
        <v>-7.398156922357184E-3</v>
      </c>
      <c r="E558" s="13" t="s">
        <v>40</v>
      </c>
      <c r="F558" s="12">
        <v>1.0062895985717291</v>
      </c>
    </row>
    <row r="559" spans="1:15" x14ac:dyDescent="0.25">
      <c r="A559" s="22" t="s">
        <v>38</v>
      </c>
      <c r="B559" s="30">
        <v>729.80899999999997</v>
      </c>
      <c r="C559" s="9">
        <f>(Table60[[#This Row],[Avg Session Duartion]]-B558)/B558</f>
        <v>-3.1709063486519931E-2</v>
      </c>
      <c r="E559" s="14" t="s">
        <v>38</v>
      </c>
      <c r="F559" s="12">
        <v>0.96889512572773362</v>
      </c>
    </row>
    <row r="560" spans="1:15" x14ac:dyDescent="0.25">
      <c r="A560" s="21" t="s">
        <v>37</v>
      </c>
      <c r="B560" s="29">
        <v>755.31580645161296</v>
      </c>
      <c r="C560" s="9">
        <f>(Table60[[#This Row],[Avg Session Duartion]]-B559)/B559</f>
        <v>3.4949975201200571E-2</v>
      </c>
      <c r="E560" s="13" t="s">
        <v>37</v>
      </c>
      <c r="F560" s="12">
        <v>0.99941872876349758</v>
      </c>
    </row>
    <row r="561" spans="1:6" x14ac:dyDescent="0.25">
      <c r="A561" s="22" t="s">
        <v>33</v>
      </c>
      <c r="B561" s="30">
        <v>719.50709677419354</v>
      </c>
      <c r="C561" s="9">
        <f>(Table60[[#This Row],[Avg Session Duartion]]-B560)/B560</f>
        <v>-4.7408924017682916E-2</v>
      </c>
      <c r="E561" s="14" t="s">
        <v>33</v>
      </c>
      <c r="F561" s="12">
        <v>1.0012245177904182</v>
      </c>
    </row>
    <row r="562" spans="1:6" x14ac:dyDescent="0.25">
      <c r="A562" s="21" t="s">
        <v>43</v>
      </c>
      <c r="B562" s="29">
        <v>774.18333333333351</v>
      </c>
      <c r="C562" s="9">
        <f>(Table60[[#This Row],[Avg Session Duartion]]-B561)/B561</f>
        <v>7.5991240120178105E-2</v>
      </c>
      <c r="E562" s="13" t="s">
        <v>43</v>
      </c>
      <c r="F562" s="12">
        <v>1.00008425186465</v>
      </c>
    </row>
    <row r="563" spans="1:6" x14ac:dyDescent="0.25">
      <c r="A563" s="22" t="s">
        <v>42</v>
      </c>
      <c r="B563" s="30">
        <v>759.54451612903233</v>
      </c>
      <c r="C563" s="9">
        <f>(Table60[[#This Row],[Avg Session Duartion]]-B562)/B562</f>
        <v>-1.8908721712300496E-2</v>
      </c>
      <c r="E563" s="14" t="s">
        <v>42</v>
      </c>
      <c r="F563" s="12">
        <v>0.99862561270112038</v>
      </c>
    </row>
    <row r="564" spans="1:6" x14ac:dyDescent="0.25">
      <c r="A564" s="21" t="s">
        <v>41</v>
      </c>
      <c r="B564" s="29">
        <v>772.03066666666666</v>
      </c>
      <c r="C564" s="9">
        <f>(Table60[[#This Row],[Avg Session Duartion]]-B563)/B563</f>
        <v>1.6438997678857797E-2</v>
      </c>
      <c r="E564" s="13" t="s">
        <v>41</v>
      </c>
      <c r="F564" s="12">
        <v>0.99692572691879044</v>
      </c>
    </row>
    <row r="565" spans="1:6" x14ac:dyDescent="0.25">
      <c r="A565" s="22" t="s">
        <v>34</v>
      </c>
      <c r="B565" s="30">
        <v>740.44096774193554</v>
      </c>
      <c r="C565" s="9">
        <f>(Table60[[#This Row],[Avg Session Duartion]]-B564)/B564</f>
        <v>-4.0917673725479546E-2</v>
      </c>
      <c r="E565" s="14" t="s">
        <v>34</v>
      </c>
      <c r="F565" s="12">
        <v>1.0026264559621232</v>
      </c>
    </row>
    <row r="614" spans="1:15" x14ac:dyDescent="0.25">
      <c r="A614" t="s">
        <v>46</v>
      </c>
      <c r="B614" t="s">
        <v>62</v>
      </c>
      <c r="C614" t="s">
        <v>47</v>
      </c>
      <c r="E614" s="39" t="s">
        <v>48</v>
      </c>
      <c r="F614" s="23" t="s">
        <v>62</v>
      </c>
      <c r="G614" s="40" t="s">
        <v>47</v>
      </c>
      <c r="I614" s="39" t="s">
        <v>49</v>
      </c>
      <c r="J614" s="23" t="s">
        <v>62</v>
      </c>
      <c r="K614" s="40" t="s">
        <v>47</v>
      </c>
      <c r="M614" s="39" t="s">
        <v>50</v>
      </c>
      <c r="N614" s="23" t="s">
        <v>62</v>
      </c>
      <c r="O614" s="40" t="s">
        <v>47</v>
      </c>
    </row>
    <row r="615" spans="1:15" x14ac:dyDescent="0.25">
      <c r="A615" s="21" t="s">
        <v>36</v>
      </c>
      <c r="B615" s="29">
        <v>2.3585126542916304</v>
      </c>
      <c r="C615" s="9">
        <v>0</v>
      </c>
      <c r="E615" s="21" t="s">
        <v>36</v>
      </c>
      <c r="F615" s="29">
        <v>1.9523875914952946</v>
      </c>
      <c r="G615" s="9">
        <v>0</v>
      </c>
      <c r="I615" s="21" t="s">
        <v>36</v>
      </c>
      <c r="J615" s="29">
        <v>1.9698582889705332</v>
      </c>
      <c r="K615" s="9">
        <v>0</v>
      </c>
      <c r="M615" s="21" t="s">
        <v>36</v>
      </c>
      <c r="N615" s="29">
        <v>2.1256948908487825</v>
      </c>
      <c r="O615" s="9">
        <v>0</v>
      </c>
    </row>
    <row r="616" spans="1:15" x14ac:dyDescent="0.25">
      <c r="A616" s="22" t="s">
        <v>35</v>
      </c>
      <c r="B616" s="30">
        <v>2.0352920128193159</v>
      </c>
      <c r="C616" s="9">
        <f>(Table62[[#This Row],[Pages_per_Session]]-B615)/B615</f>
        <v>-0.13704426850717594</v>
      </c>
      <c r="E616" s="22" t="s">
        <v>35</v>
      </c>
      <c r="F616" s="30">
        <v>2.1703634396655067</v>
      </c>
      <c r="G616" s="9">
        <f>(Table63[[#This Row],[Pages_per_Session]]-F615)/F615</f>
        <v>0.11164578648201137</v>
      </c>
      <c r="I616" s="22" t="s">
        <v>35</v>
      </c>
      <c r="J616" s="30">
        <v>2.2366257849232136</v>
      </c>
      <c r="K616" s="9">
        <f>(Table64[[#This Row],[Pages_per_Session]]-J615)/J615</f>
        <v>0.13542471427835334</v>
      </c>
      <c r="M616" s="22" t="s">
        <v>35</v>
      </c>
      <c r="N616" s="30">
        <v>1.9696416569386961</v>
      </c>
      <c r="O616" s="9">
        <f>(Table65[[#This Row],[Pages_per_Session]]-N615)/N615</f>
        <v>-7.3412809421475766E-2</v>
      </c>
    </row>
    <row r="617" spans="1:15" x14ac:dyDescent="0.25">
      <c r="A617" s="21" t="s">
        <v>39</v>
      </c>
      <c r="B617" s="29">
        <v>1.8825649080661555</v>
      </c>
      <c r="C617" s="9">
        <f>(Table62[[#This Row],[Pages_per_Session]]-B616)/B616</f>
        <v>-7.5039406528010014E-2</v>
      </c>
      <c r="E617" s="21" t="s">
        <v>39</v>
      </c>
      <c r="F617" s="29">
        <v>1.9777542003516688</v>
      </c>
      <c r="G617" s="9">
        <f>(Table63[[#This Row],[Pages_per_Session]]-F616)/F616</f>
        <v>-8.8745154748608626E-2</v>
      </c>
      <c r="I617" s="21" t="s">
        <v>39</v>
      </c>
      <c r="J617" s="29">
        <v>2.0593909003760786</v>
      </c>
      <c r="K617" s="9">
        <f>(Table64[[#This Row],[Pages_per_Session]]-J616)/J616</f>
        <v>-7.9242082310707021E-2</v>
      </c>
      <c r="M617" s="21" t="s">
        <v>39</v>
      </c>
      <c r="N617" s="29">
        <v>2.0372623618586765</v>
      </c>
      <c r="O617" s="9">
        <f>(Table65[[#This Row],[Pages_per_Session]]-N616)/N616</f>
        <v>3.4331475820367996E-2</v>
      </c>
    </row>
    <row r="618" spans="1:15" x14ac:dyDescent="0.25">
      <c r="A618" s="22" t="s">
        <v>32</v>
      </c>
      <c r="B618" s="30">
        <v>2.0117731213208998</v>
      </c>
      <c r="C618" s="9">
        <f>(Table62[[#This Row],[Pages_per_Session]]-B617)/B617</f>
        <v>6.863413457944037E-2</v>
      </c>
      <c r="E618" s="22" t="s">
        <v>32</v>
      </c>
      <c r="F618" s="30">
        <v>2.0398173515981735</v>
      </c>
      <c r="G618" s="9">
        <f>(Table63[[#This Row],[Pages_per_Session]]-F617)/F617</f>
        <v>3.1380619105988522E-2</v>
      </c>
      <c r="I618" s="22" t="s">
        <v>32</v>
      </c>
      <c r="J618" s="30">
        <v>2.0926108876750398</v>
      </c>
      <c r="K618" s="9">
        <f>(Table64[[#This Row],[Pages_per_Session]]-J617)/J617</f>
        <v>1.6130977024757479E-2</v>
      </c>
      <c r="M618" s="22" t="s">
        <v>32</v>
      </c>
      <c r="N618" s="30">
        <v>2.29231502457261</v>
      </c>
      <c r="O618" s="9">
        <f>(Table65[[#This Row],[Pages_per_Session]]-N617)/N617</f>
        <v>0.12519382259692793</v>
      </c>
    </row>
    <row r="619" spans="1:15" x14ac:dyDescent="0.25">
      <c r="A619" s="21" t="s">
        <v>40</v>
      </c>
      <c r="B619" s="29">
        <v>1.937383974049826</v>
      </c>
      <c r="C619" s="9">
        <f>(Table62[[#This Row],[Pages_per_Session]]-B618)/B618</f>
        <v>-3.6976906830443697E-2</v>
      </c>
      <c r="E619" s="21" t="s">
        <v>40</v>
      </c>
      <c r="F619" s="29">
        <v>2.2144147672714407</v>
      </c>
      <c r="G619" s="9">
        <f>(Table63[[#This Row],[Pages_per_Session]]-F618)/F618</f>
        <v>8.5594632056871262E-2</v>
      </c>
      <c r="I619" s="21" t="s">
        <v>40</v>
      </c>
      <c r="J619" s="29">
        <v>2.021778763528264</v>
      </c>
      <c r="K619" s="9">
        <f>(Table64[[#This Row],[Pages_per_Session]]-J618)/J618</f>
        <v>-3.3848683749071282E-2</v>
      </c>
      <c r="M619" s="21" t="s">
        <v>40</v>
      </c>
      <c r="N619" s="29">
        <v>1.877982953641288</v>
      </c>
      <c r="O619" s="9">
        <f>(Table65[[#This Row],[Pages_per_Session]]-N618)/N618</f>
        <v>-0.18074831185498691</v>
      </c>
    </row>
    <row r="620" spans="1:15" x14ac:dyDescent="0.25">
      <c r="A620" s="22" t="s">
        <v>38</v>
      </c>
      <c r="B620" s="30">
        <v>1.993675366345804</v>
      </c>
      <c r="C620" s="9">
        <f>(Table62[[#This Row],[Pages_per_Session]]-B619)/B619</f>
        <v>2.9055361791967781E-2</v>
      </c>
      <c r="E620" s="22" t="s">
        <v>38</v>
      </c>
      <c r="F620" s="30">
        <v>2.0854591914152358</v>
      </c>
      <c r="G620" s="9">
        <f>(Table63[[#This Row],[Pages_per_Session]]-F619)/F619</f>
        <v>-5.8234607970530046E-2</v>
      </c>
      <c r="I620" s="22" t="s">
        <v>38</v>
      </c>
      <c r="J620" s="30">
        <v>2.1148603644945587</v>
      </c>
      <c r="K620" s="9">
        <f>(Table64[[#This Row],[Pages_per_Session]]-J619)/J619</f>
        <v>4.6039459235319762E-2</v>
      </c>
      <c r="M620" s="22" t="s">
        <v>38</v>
      </c>
      <c r="N620" s="30">
        <v>2.2718036064236955</v>
      </c>
      <c r="O620" s="9">
        <f>(Table65[[#This Row],[Pages_per_Session]]-N619)/N619</f>
        <v>0.20970406148725398</v>
      </c>
    </row>
    <row r="621" spans="1:15" x14ac:dyDescent="0.25">
      <c r="A621" s="21" t="s">
        <v>37</v>
      </c>
      <c r="B621" s="29">
        <v>2.1710987746259565</v>
      </c>
      <c r="C621" s="9">
        <f>(Table62[[#This Row],[Pages_per_Session]]-B620)/B620</f>
        <v>8.899312860816995E-2</v>
      </c>
      <c r="E621" s="21" t="s">
        <v>37</v>
      </c>
      <c r="F621" s="29">
        <v>2.1272073882298388</v>
      </c>
      <c r="G621" s="9">
        <f>(Table63[[#This Row],[Pages_per_Session]]-F620)/F620</f>
        <v>2.0018707144430749E-2</v>
      </c>
      <c r="I621" s="21" t="s">
        <v>37</v>
      </c>
      <c r="J621" s="29">
        <v>2.110797748402427</v>
      </c>
      <c r="K621" s="9">
        <f>(Table64[[#This Row],[Pages_per_Session]]-J620)/J620</f>
        <v>-1.920985498776753E-3</v>
      </c>
      <c r="M621" s="21" t="s">
        <v>37</v>
      </c>
      <c r="N621" s="29">
        <v>2.0260221253586406</v>
      </c>
      <c r="O621" s="9">
        <f>(Table65[[#This Row],[Pages_per_Session]]-N620)/N620</f>
        <v>-0.10818782062414609</v>
      </c>
    </row>
    <row r="622" spans="1:15" x14ac:dyDescent="0.25">
      <c r="A622" s="22" t="s">
        <v>33</v>
      </c>
      <c r="B622" s="30">
        <v>2.1660859346006349</v>
      </c>
      <c r="C622" s="9">
        <f>(Table62[[#This Row],[Pages_per_Session]]-B621)/B621</f>
        <v>-2.3088954237861282E-3</v>
      </c>
      <c r="E622" s="22" t="s">
        <v>33</v>
      </c>
      <c r="F622" s="30">
        <v>1.9704437901229739</v>
      </c>
      <c r="G622" s="9">
        <f>(Table63[[#This Row],[Pages_per_Session]]-F621)/F621</f>
        <v>-7.3694553231744911E-2</v>
      </c>
      <c r="I622" s="22" t="s">
        <v>33</v>
      </c>
      <c r="J622" s="30">
        <v>2.2920375339742227</v>
      </c>
      <c r="K622" s="9">
        <f>(Table64[[#This Row],[Pages_per_Session]]-J621)/J621</f>
        <v>8.5863169841340056E-2</v>
      </c>
      <c r="M622" s="22" t="s">
        <v>33</v>
      </c>
      <c r="N622" s="30">
        <v>2.1288038981336768</v>
      </c>
      <c r="O622" s="9">
        <f>(Table65[[#This Row],[Pages_per_Session]]-N621)/N621</f>
        <v>5.0730824450814949E-2</v>
      </c>
    </row>
    <row r="623" spans="1:15" x14ac:dyDescent="0.25">
      <c r="A623" s="21" t="s">
        <v>43</v>
      </c>
      <c r="B623" s="29">
        <v>2.1837835719510919</v>
      </c>
      <c r="C623" s="9">
        <f>(Table62[[#This Row],[Pages_per_Session]]-B622)/B622</f>
        <v>8.1703302107078556E-3</v>
      </c>
      <c r="E623" s="21" t="s">
        <v>43</v>
      </c>
      <c r="F623" s="29">
        <v>1.8483804893420668</v>
      </c>
      <c r="G623" s="9">
        <f>(Table63[[#This Row],[Pages_per_Session]]-F622)/F622</f>
        <v>-6.194711130191094E-2</v>
      </c>
      <c r="I623" s="21" t="s">
        <v>43</v>
      </c>
      <c r="J623" s="29">
        <v>2.2071112511473072</v>
      </c>
      <c r="K623" s="9">
        <f>(Table64[[#This Row],[Pages_per_Session]]-J622)/J622</f>
        <v>-3.7052745240022153E-2</v>
      </c>
      <c r="M623" s="21" t="s">
        <v>43</v>
      </c>
      <c r="N623" s="29">
        <v>2.1690591690591692</v>
      </c>
      <c r="O623" s="9">
        <f>(Table65[[#This Row],[Pages_per_Session]]-N622)/N622</f>
        <v>1.8909807033322432E-2</v>
      </c>
    </row>
    <row r="624" spans="1:15" x14ac:dyDescent="0.25">
      <c r="A624" s="22" t="s">
        <v>42</v>
      </c>
      <c r="B624" s="30">
        <v>2.0116301804070269</v>
      </c>
      <c r="C624" s="9">
        <f>(Table62[[#This Row],[Pages_per_Session]]-B623)/B623</f>
        <v>-7.8832625061949366E-2</v>
      </c>
      <c r="E624" s="22" t="s">
        <v>42</v>
      </c>
      <c r="F624" s="30">
        <v>2.0180802517702596</v>
      </c>
      <c r="G624" s="9">
        <f>(Table63[[#This Row],[Pages_per_Session]]-F623)/F623</f>
        <v>9.1809972787906716E-2</v>
      </c>
      <c r="I624" s="22" t="s">
        <v>42</v>
      </c>
      <c r="J624" s="30">
        <v>1.9665350772334731</v>
      </c>
      <c r="K624" s="9">
        <f>(Table64[[#This Row],[Pages_per_Session]]-J623)/J623</f>
        <v>-0.10900047461983491</v>
      </c>
      <c r="M624" s="22" t="s">
        <v>42</v>
      </c>
      <c r="N624" s="30">
        <v>1.9238469392284814</v>
      </c>
      <c r="O624" s="9">
        <f>(Table65[[#This Row],[Pages_per_Session]]-N623)/N623</f>
        <v>-0.11305004184696758</v>
      </c>
    </row>
    <row r="625" spans="1:15" x14ac:dyDescent="0.25">
      <c r="A625" s="21" t="s">
        <v>41</v>
      </c>
      <c r="B625" s="29">
        <v>2.1314546090018252</v>
      </c>
      <c r="C625" s="9">
        <f>(Table62[[#This Row],[Pages_per_Session]]-B624)/B624</f>
        <v>5.9565833601956275E-2</v>
      </c>
      <c r="E625" s="21" t="s">
        <v>41</v>
      </c>
      <c r="F625" s="29">
        <v>1.9132785251619333</v>
      </c>
      <c r="G625" s="9">
        <f>(Table63[[#This Row],[Pages_per_Session]]-F624)/F624</f>
        <v>-5.1931396938448934E-2</v>
      </c>
      <c r="I625" s="21" t="s">
        <v>41</v>
      </c>
      <c r="J625" s="29">
        <v>2.1536987427722667</v>
      </c>
      <c r="K625" s="9">
        <f>(Table64[[#This Row],[Pages_per_Session]]-J624)/J624</f>
        <v>9.5174333631564786E-2</v>
      </c>
      <c r="M625" s="21" t="s">
        <v>41</v>
      </c>
      <c r="N625" s="29">
        <v>2.1846523959151609</v>
      </c>
      <c r="O625" s="9">
        <f>(Table65[[#This Row],[Pages_per_Session]]-N624)/N624</f>
        <v>0.13556455629015379</v>
      </c>
    </row>
    <row r="626" spans="1:15" x14ac:dyDescent="0.25">
      <c r="A626" s="24" t="s">
        <v>34</v>
      </c>
      <c r="B626" s="42">
        <v>2.2043605918776707</v>
      </c>
      <c r="C626" s="9">
        <f>(Table62[[#This Row],[Pages_per_Session]]-B625)/B625</f>
        <v>3.4204802001384385E-2</v>
      </c>
      <c r="E626" s="22" t="s">
        <v>34</v>
      </c>
      <c r="F626" s="30">
        <v>2.2111596202006134</v>
      </c>
      <c r="G626" s="9">
        <f>(Table63[[#This Row],[Pages_per_Session]]-F625)/F625</f>
        <v>0.15569144331114493</v>
      </c>
      <c r="I626" s="22" t="s">
        <v>34</v>
      </c>
      <c r="J626" s="30">
        <v>2.0615914974113898</v>
      </c>
      <c r="K626" s="9">
        <f>(Table64[[#This Row],[Pages_per_Session]]-J625)/J625</f>
        <v>-4.2767005213698243E-2</v>
      </c>
      <c r="M626" s="22" t="s">
        <v>34</v>
      </c>
      <c r="N626" s="30">
        <v>2.0855964129706241</v>
      </c>
      <c r="O626" s="9">
        <f>(Table65[[#This Row],[Pages_per_Session]]-N625)/N625</f>
        <v>-4.5341759233528664E-2</v>
      </c>
    </row>
    <row r="627" spans="1:15" x14ac:dyDescent="0.25">
      <c r="A627" s="8"/>
      <c r="B627" s="12"/>
    </row>
    <row r="628" spans="1:15" x14ac:dyDescent="0.25">
      <c r="A628" s="39" t="s">
        <v>51</v>
      </c>
      <c r="B628" s="23" t="s">
        <v>62</v>
      </c>
      <c r="C628" s="40" t="s">
        <v>47</v>
      </c>
      <c r="E628" t="s">
        <v>44</v>
      </c>
      <c r="F628" t="s">
        <v>52</v>
      </c>
    </row>
    <row r="629" spans="1:15" x14ac:dyDescent="0.25">
      <c r="A629" s="21" t="s">
        <v>36</v>
      </c>
      <c r="B629" s="29">
        <v>1.8111285781744062</v>
      </c>
      <c r="C629" s="9">
        <v>0</v>
      </c>
      <c r="E629" s="13" t="s">
        <v>36</v>
      </c>
      <c r="F629" s="12">
        <v>0.98260275975276434</v>
      </c>
    </row>
    <row r="630" spans="1:15" x14ac:dyDescent="0.25">
      <c r="A630" s="22" t="s">
        <v>35</v>
      </c>
      <c r="B630" s="30">
        <v>2.0582480395684959</v>
      </c>
      <c r="C630" s="9">
        <f>(Table66[[#This Row],[Pages_per_Session]]-B629)/B629</f>
        <v>0.13644501244808518</v>
      </c>
      <c r="E630" s="14" t="s">
        <v>35</v>
      </c>
      <c r="F630" s="12">
        <v>1.0068936907911843</v>
      </c>
    </row>
    <row r="631" spans="1:15" x14ac:dyDescent="0.25">
      <c r="A631" s="21" t="s">
        <v>39</v>
      </c>
      <c r="B631" s="29">
        <v>2.0506808734003847</v>
      </c>
      <c r="C631" s="9">
        <f>(Table66[[#This Row],[Pages_per_Session]]-B630)/B630</f>
        <v>-3.6765083812238582E-3</v>
      </c>
      <c r="E631" s="13" t="s">
        <v>39</v>
      </c>
      <c r="F631" s="12">
        <v>0.96241436502458189</v>
      </c>
    </row>
    <row r="632" spans="1:15" x14ac:dyDescent="0.25">
      <c r="A632" s="22" t="s">
        <v>32</v>
      </c>
      <c r="B632" s="30">
        <v>2.0768283029467343</v>
      </c>
      <c r="C632" s="9">
        <f>(Table66[[#This Row],[Pages_per_Session]]-B631)/B631</f>
        <v>1.2750608778533417E-2</v>
      </c>
      <c r="E632" s="14" t="s">
        <v>32</v>
      </c>
      <c r="F632" s="12">
        <v>1.0110456173437061</v>
      </c>
    </row>
    <row r="633" spans="1:15" x14ac:dyDescent="0.25">
      <c r="A633" s="21" t="s">
        <v>40</v>
      </c>
      <c r="B633" s="29">
        <v>2.0586166686000014</v>
      </c>
      <c r="C633" s="9">
        <f>(Table66[[#This Row],[Pages_per_Session]]-B632)/B632</f>
        <v>-8.7689648301176783E-3</v>
      </c>
      <c r="E633" s="13" t="s">
        <v>40</v>
      </c>
      <c r="F633" s="12">
        <v>0.97227386508793268</v>
      </c>
    </row>
    <row r="634" spans="1:15" x14ac:dyDescent="0.25">
      <c r="A634" s="22" t="s">
        <v>38</v>
      </c>
      <c r="B634" s="30">
        <v>1.927480396273306</v>
      </c>
      <c r="C634" s="9">
        <f>(Table66[[#This Row],[Pages_per_Session]]-B633)/B633</f>
        <v>-6.3701161234586176E-2</v>
      </c>
      <c r="E634" s="14" t="s">
        <v>38</v>
      </c>
      <c r="F634" s="12">
        <v>0.99949915261359434</v>
      </c>
    </row>
    <row r="635" spans="1:15" x14ac:dyDescent="0.25">
      <c r="A635" s="21" t="s">
        <v>37</v>
      </c>
      <c r="B635" s="29">
        <v>2.2015166334743514</v>
      </c>
      <c r="C635" s="9">
        <f>(Table66[[#This Row],[Pages_per_Session]]-B634)/B634</f>
        <v>0.14217329407390175</v>
      </c>
      <c r="E635" s="13" t="s">
        <v>37</v>
      </c>
      <c r="F635" s="12">
        <v>1.0229029175658588</v>
      </c>
    </row>
    <row r="636" spans="1:15" x14ac:dyDescent="0.25">
      <c r="A636" s="22" t="s">
        <v>33</v>
      </c>
      <c r="B636" s="30">
        <v>2.3216011810262507</v>
      </c>
      <c r="C636" s="9">
        <f>(Table66[[#This Row],[Pages_per_Session]]-B635)/B635</f>
        <v>5.454628219746234E-2</v>
      </c>
      <c r="E636" s="14" t="s">
        <v>33</v>
      </c>
      <c r="F636" s="12">
        <v>1.0462072375340541</v>
      </c>
    </row>
    <row r="637" spans="1:15" x14ac:dyDescent="0.25">
      <c r="A637" s="21" t="s">
        <v>43</v>
      </c>
      <c r="B637" s="29">
        <v>2.085959544023777</v>
      </c>
      <c r="C637" s="9">
        <f>(Table66[[#This Row],[Pages_per_Session]]-B636)/B636</f>
        <v>-0.10149961971431699</v>
      </c>
      <c r="E637" s="13" t="s">
        <v>43</v>
      </c>
      <c r="F637" s="12">
        <v>1.0092135563307219</v>
      </c>
    </row>
    <row r="638" spans="1:15" x14ac:dyDescent="0.25">
      <c r="A638" s="22" t="s">
        <v>42</v>
      </c>
      <c r="B638" s="30">
        <v>2.138883767952187</v>
      </c>
      <c r="C638" s="9">
        <f>(Table66[[#This Row],[Pages_per_Session]]-B637)/B637</f>
        <v>2.5371644469345828E-2</v>
      </c>
      <c r="E638" s="14" t="s">
        <v>42</v>
      </c>
      <c r="F638" s="12">
        <v>0.96734998427739061</v>
      </c>
    </row>
    <row r="639" spans="1:15" x14ac:dyDescent="0.25">
      <c r="A639" s="21" t="s">
        <v>41</v>
      </c>
      <c r="B639" s="29">
        <v>1.9279715333952172</v>
      </c>
      <c r="C639" s="9">
        <f>(Table66[[#This Row],[Pages_per_Session]]-B638)/B638</f>
        <v>-9.8608553544216992E-2</v>
      </c>
      <c r="E639" s="13" t="s">
        <v>41</v>
      </c>
      <c r="F639" s="12">
        <v>0.99159193314363625</v>
      </c>
    </row>
    <row r="640" spans="1:15" x14ac:dyDescent="0.25">
      <c r="A640" s="22" t="s">
        <v>34</v>
      </c>
      <c r="B640" s="30">
        <v>2.1269876590728667</v>
      </c>
      <c r="C640" s="9">
        <f>(Table66[[#This Row],[Pages_per_Session]]-B639)/B639</f>
        <v>0.10322565568547372</v>
      </c>
      <c r="E640" s="14" t="s">
        <v>34</v>
      </c>
      <c r="F640" s="12">
        <v>1.0280049205345696</v>
      </c>
    </row>
    <row r="641" spans="1:2" x14ac:dyDescent="0.25">
      <c r="A641" s="8"/>
      <c r="B641" s="12"/>
    </row>
    <row r="642" spans="1:2" x14ac:dyDescent="0.25">
      <c r="A642" s="8"/>
      <c r="B642" s="12"/>
    </row>
    <row r="643" spans="1:2" x14ac:dyDescent="0.25">
      <c r="A643" s="8"/>
      <c r="B643" s="12"/>
    </row>
    <row r="644" spans="1:2" x14ac:dyDescent="0.25">
      <c r="A644" s="8"/>
      <c r="B644" s="12"/>
    </row>
    <row r="645" spans="1:2" x14ac:dyDescent="0.25">
      <c r="A645" s="8"/>
      <c r="B645" s="12"/>
    </row>
    <row r="646" spans="1:2" x14ac:dyDescent="0.25">
      <c r="A646" s="8"/>
      <c r="B646" s="12"/>
    </row>
    <row r="647" spans="1:2" x14ac:dyDescent="0.25">
      <c r="A647" s="8"/>
      <c r="B647" s="12"/>
    </row>
    <row r="648" spans="1:2" x14ac:dyDescent="0.25">
      <c r="A648" s="8"/>
      <c r="B648" s="12"/>
    </row>
    <row r="649" spans="1:2" x14ac:dyDescent="0.25">
      <c r="A649" s="8"/>
      <c r="B649" s="12"/>
    </row>
    <row r="669" spans="1:15" x14ac:dyDescent="0.25">
      <c r="A669" t="s">
        <v>46</v>
      </c>
      <c r="B669" t="s">
        <v>63</v>
      </c>
      <c r="C669" t="s">
        <v>47</v>
      </c>
      <c r="E669" s="39" t="s">
        <v>48</v>
      </c>
      <c r="F669" s="23" t="s">
        <v>63</v>
      </c>
      <c r="G669" s="40" t="s">
        <v>47</v>
      </c>
      <c r="I669" s="39" t="s">
        <v>49</v>
      </c>
      <c r="J669" s="23" t="s">
        <v>63</v>
      </c>
      <c r="K669" s="40" t="s">
        <v>47</v>
      </c>
      <c r="M669" s="39" t="s">
        <v>50</v>
      </c>
      <c r="N669" s="23" t="s">
        <v>63</v>
      </c>
      <c r="O669" s="40" t="s">
        <v>47</v>
      </c>
    </row>
    <row r="670" spans="1:15" x14ac:dyDescent="0.25">
      <c r="A670" s="21" t="s">
        <v>36</v>
      </c>
      <c r="B670" s="29">
        <v>2.180629405636509</v>
      </c>
      <c r="C670" s="9">
        <v>0</v>
      </c>
      <c r="E670" s="21" t="s">
        <v>36</v>
      </c>
      <c r="F670" s="29">
        <v>1.9139942936221832</v>
      </c>
      <c r="G670" s="9">
        <v>0</v>
      </c>
      <c r="I670" s="21" t="s">
        <v>36</v>
      </c>
      <c r="J670" s="29">
        <v>2.0232576049287641</v>
      </c>
      <c r="K670" s="9">
        <v>0</v>
      </c>
      <c r="M670" s="21" t="s">
        <v>36</v>
      </c>
      <c r="N670" s="29">
        <v>2.190350528574835</v>
      </c>
      <c r="O670" s="9">
        <v>0</v>
      </c>
    </row>
    <row r="671" spans="1:15" x14ac:dyDescent="0.25">
      <c r="A671" s="22" t="s">
        <v>35</v>
      </c>
      <c r="B671" s="30">
        <v>2.0221420180536662</v>
      </c>
      <c r="C671" s="9">
        <f>(Table68[[#This Row],[Pages_per_Visit]]-B670)/B670</f>
        <v>-7.2679652568741496E-2</v>
      </c>
      <c r="E671" s="22" t="s">
        <v>35</v>
      </c>
      <c r="F671" s="30">
        <v>2.1834124588929482</v>
      </c>
      <c r="G671" s="9">
        <f>(Table69[[#This Row],[Pages_per_Visit]]-F670)/F670</f>
        <v>0.14076226150125992</v>
      </c>
      <c r="I671" s="22" t="s">
        <v>35</v>
      </c>
      <c r="J671" s="30">
        <v>2.2256736130579697</v>
      </c>
      <c r="K671" s="9">
        <f>(Table70[[#This Row],[Pages_per_Visit]]-J670)/J670</f>
        <v>0.10004460511410382</v>
      </c>
      <c r="M671" s="22" t="s">
        <v>35</v>
      </c>
      <c r="N671" s="30">
        <v>1.9405765986811838</v>
      </c>
      <c r="O671" s="9">
        <f>(Table71[[#This Row],[Pages_per_Visit]]-N670)/N670</f>
        <v>-0.11403377068426036</v>
      </c>
    </row>
    <row r="672" spans="1:15" x14ac:dyDescent="0.25">
      <c r="A672" s="21" t="s">
        <v>39</v>
      </c>
      <c r="B672" s="29">
        <v>1.8647645305769902</v>
      </c>
      <c r="C672" s="9">
        <f>(Table68[[#This Row],[Pages_per_Visit]]-B671)/B671</f>
        <v>-7.7827119001341732E-2</v>
      </c>
      <c r="E672" s="21" t="s">
        <v>39</v>
      </c>
      <c r="F672" s="29">
        <v>1.9862331165582792</v>
      </c>
      <c r="G672" s="9">
        <f>(Table69[[#This Row],[Pages_per_Visit]]-F671)/F671</f>
        <v>-9.0307876338969209E-2</v>
      </c>
      <c r="I672" s="21" t="s">
        <v>39</v>
      </c>
      <c r="J672" s="29">
        <v>2.1048371293770067</v>
      </c>
      <c r="K672" s="9">
        <f>(Table70[[#This Row],[Pages_per_Visit]]-J671)/J671</f>
        <v>-5.4292095198513593E-2</v>
      </c>
      <c r="M672" s="21" t="s">
        <v>39</v>
      </c>
      <c r="N672" s="29">
        <v>2.0756799885676176</v>
      </c>
      <c r="O672" s="9">
        <f>(Table71[[#This Row],[Pages_per_Visit]]-N671)/N671</f>
        <v>6.9620230388354715E-2</v>
      </c>
    </row>
    <row r="673" spans="1:15" x14ac:dyDescent="0.25">
      <c r="A673" s="22" t="s">
        <v>32</v>
      </c>
      <c r="B673" s="30">
        <v>2.0149996384837352</v>
      </c>
      <c r="C673" s="9">
        <f>(Table68[[#This Row],[Pages_per_Visit]]-B672)/B672</f>
        <v>8.0565189568604492E-2</v>
      </c>
      <c r="E673" s="22" t="s">
        <v>32</v>
      </c>
      <c r="F673" s="30">
        <v>1.9982703605403633</v>
      </c>
      <c r="G673" s="9">
        <f>(Table69[[#This Row],[Pages_per_Visit]]-F672)/F672</f>
        <v>6.0603379742968731E-3</v>
      </c>
      <c r="I673" s="22" t="s">
        <v>32</v>
      </c>
      <c r="J673" s="30">
        <v>2.0760966479281149</v>
      </c>
      <c r="K673" s="9">
        <f>(Table70[[#This Row],[Pages_per_Visit]]-J672)/J672</f>
        <v>-1.3654491859614102E-2</v>
      </c>
      <c r="M673" s="22" t="s">
        <v>32</v>
      </c>
      <c r="N673" s="30">
        <v>2.2805004956927073</v>
      </c>
      <c r="O673" s="9">
        <f>(Table71[[#This Row],[Pages_per_Visit]]-N672)/N672</f>
        <v>9.8676341369187626E-2</v>
      </c>
    </row>
    <row r="674" spans="1:15" x14ac:dyDescent="0.25">
      <c r="A674" s="21" t="s">
        <v>40</v>
      </c>
      <c r="B674" s="29">
        <v>1.9399472107007483</v>
      </c>
      <c r="C674" s="9">
        <f>(Table68[[#This Row],[Pages_per_Visit]]-B673)/B673</f>
        <v>-3.7246869105873909E-2</v>
      </c>
      <c r="E674" s="21" t="s">
        <v>40</v>
      </c>
      <c r="F674" s="29">
        <v>2.1306795042457618</v>
      </c>
      <c r="G674" s="9">
        <f>(Table69[[#This Row],[Pages_per_Visit]]-F673)/F673</f>
        <v>6.6261876430771346E-2</v>
      </c>
      <c r="I674" s="21" t="s">
        <v>40</v>
      </c>
      <c r="J674" s="29">
        <v>2.0896619598288497</v>
      </c>
      <c r="K674" s="9">
        <f>(Table70[[#This Row],[Pages_per_Visit]]-J673)/J673</f>
        <v>6.5340464348192257E-3</v>
      </c>
      <c r="M674" s="21" t="s">
        <v>40</v>
      </c>
      <c r="N674" s="29">
        <v>1.9318177353771206</v>
      </c>
      <c r="O674" s="9">
        <f>(Table71[[#This Row],[Pages_per_Visit]]-N673)/N673</f>
        <v>-0.15289747183750269</v>
      </c>
    </row>
    <row r="675" spans="1:15" x14ac:dyDescent="0.25">
      <c r="A675" s="22" t="s">
        <v>38</v>
      </c>
      <c r="B675" s="30">
        <v>2.0111450728100264</v>
      </c>
      <c r="C675" s="9">
        <f>(Table68[[#This Row],[Pages_per_Visit]]-B674)/B674</f>
        <v>3.6700927590478112E-2</v>
      </c>
      <c r="E675" s="22" t="s">
        <v>38</v>
      </c>
      <c r="F675" s="30">
        <v>2.0853326212166272</v>
      </c>
      <c r="G675" s="9">
        <f>(Table69[[#This Row],[Pages_per_Visit]]-F674)/F674</f>
        <v>-2.1282826881646337E-2</v>
      </c>
      <c r="I675" s="22" t="s">
        <v>38</v>
      </c>
      <c r="J675" s="30">
        <v>2.1517737081385668</v>
      </c>
      <c r="K675" s="9">
        <f>(Table70[[#This Row],[Pages_per_Visit]]-J674)/J674</f>
        <v>2.9723347366099474E-2</v>
      </c>
      <c r="M675" s="22" t="s">
        <v>38</v>
      </c>
      <c r="N675" s="30">
        <v>2.239288260841382</v>
      </c>
      <c r="O675" s="9">
        <f>(Table71[[#This Row],[Pages_per_Visit]]-N674)/N674</f>
        <v>0.15916124996349013</v>
      </c>
    </row>
    <row r="676" spans="1:15" x14ac:dyDescent="0.25">
      <c r="A676" s="21" t="s">
        <v>37</v>
      </c>
      <c r="B676" s="29">
        <v>2.1627091440016724</v>
      </c>
      <c r="C676" s="9">
        <f>(Table68[[#This Row],[Pages_per_Visit]]-B675)/B675</f>
        <v>7.5362077674424807E-2</v>
      </c>
      <c r="E676" s="21" t="s">
        <v>37</v>
      </c>
      <c r="F676" s="29">
        <v>2.1921915088489787</v>
      </c>
      <c r="G676" s="9">
        <f>(Table69[[#This Row],[Pages_per_Visit]]-F675)/F675</f>
        <v>5.1243090212633693E-2</v>
      </c>
      <c r="I676" s="21" t="s">
        <v>37</v>
      </c>
      <c r="J676" s="29">
        <v>2.0882636555041394</v>
      </c>
      <c r="K676" s="9">
        <f>(Table70[[#This Row],[Pages_per_Visit]]-J675)/J675</f>
        <v>-2.9515209891363543E-2</v>
      </c>
      <c r="M676" s="21" t="s">
        <v>37</v>
      </c>
      <c r="N676" s="29">
        <v>2.0118137738330044</v>
      </c>
      <c r="O676" s="9">
        <f>(Table71[[#This Row],[Pages_per_Visit]]-N675)/N675</f>
        <v>-0.1015833874478077</v>
      </c>
    </row>
    <row r="677" spans="1:15" x14ac:dyDescent="0.25">
      <c r="A677" s="22" t="s">
        <v>33</v>
      </c>
      <c r="B677" s="30">
        <v>2.2026322272248402</v>
      </c>
      <c r="C677" s="9">
        <f>(Table68[[#This Row],[Pages_per_Visit]]-B676)/B676</f>
        <v>1.8459756058227021E-2</v>
      </c>
      <c r="E677" s="22" t="s">
        <v>33</v>
      </c>
      <c r="F677" s="30">
        <v>1.9223163379882482</v>
      </c>
      <c r="G677" s="9">
        <f>(Table69[[#This Row],[Pages_per_Visit]]-F676)/F676</f>
        <v>-0.12310747932895236</v>
      </c>
      <c r="I677" s="22" t="s">
        <v>33</v>
      </c>
      <c r="J677" s="30">
        <v>2.3504236738830682</v>
      </c>
      <c r="K677" s="9">
        <f>(Table70[[#This Row],[Pages_per_Visit]]-J676)/J676</f>
        <v>0.12553971223314675</v>
      </c>
      <c r="M677" s="22" t="s">
        <v>33</v>
      </c>
      <c r="N677" s="30">
        <v>2.1254819166513679</v>
      </c>
      <c r="O677" s="9">
        <f>(Table71[[#This Row],[Pages_per_Visit]]-N676)/N676</f>
        <v>5.6500330347076529E-2</v>
      </c>
    </row>
    <row r="678" spans="1:15" x14ac:dyDescent="0.25">
      <c r="A678" s="21" t="s">
        <v>43</v>
      </c>
      <c r="B678" s="29">
        <v>2.1955857920554762</v>
      </c>
      <c r="C678" s="9">
        <f>(Table68[[#This Row],[Pages_per_Visit]]-B677)/B677</f>
        <v>-3.199097462694438E-3</v>
      </c>
      <c r="E678" s="21" t="s">
        <v>43</v>
      </c>
      <c r="F678" s="29">
        <v>1.8841858304030839</v>
      </c>
      <c r="G678" s="9">
        <f>(Table69[[#This Row],[Pages_per_Visit]]-F677)/F677</f>
        <v>-1.9835709051439922E-2</v>
      </c>
      <c r="I678" s="21" t="s">
        <v>43</v>
      </c>
      <c r="J678" s="29">
        <v>2.0865170430998758</v>
      </c>
      <c r="K678" s="9">
        <f>(Table70[[#This Row],[Pages_per_Visit]]-J677)/J677</f>
        <v>-0.11228045127166358</v>
      </c>
      <c r="M678" s="21" t="s">
        <v>43</v>
      </c>
      <c r="N678" s="29">
        <v>2.1397551923953384</v>
      </c>
      <c r="O678" s="9">
        <f>(Table71[[#This Row],[Pages_per_Visit]]-N677)/N677</f>
        <v>6.7153127166838652E-3</v>
      </c>
    </row>
    <row r="679" spans="1:15" x14ac:dyDescent="0.25">
      <c r="A679" s="22" t="s">
        <v>42</v>
      </c>
      <c r="B679" s="30">
        <v>2.0786758988863787</v>
      </c>
      <c r="C679" s="9">
        <f>(Table68[[#This Row],[Pages_per_Visit]]-B678)/B678</f>
        <v>-5.3247699813018065E-2</v>
      </c>
      <c r="E679" s="22" t="s">
        <v>42</v>
      </c>
      <c r="F679" s="30">
        <v>2.0914709719504239</v>
      </c>
      <c r="G679" s="9">
        <f>(Table69[[#This Row],[Pages_per_Visit]]-F678)/F678</f>
        <v>0.11001310921810484</v>
      </c>
      <c r="I679" s="22" t="s">
        <v>42</v>
      </c>
      <c r="J679" s="30">
        <v>1.9942463485305422</v>
      </c>
      <c r="K679" s="9">
        <f>(Table70[[#This Row],[Pages_per_Visit]]-J678)/J678</f>
        <v>-4.4222353646462369E-2</v>
      </c>
      <c r="M679" s="22" t="s">
        <v>42</v>
      </c>
      <c r="N679" s="30">
        <v>1.9421567693833079</v>
      </c>
      <c r="O679" s="9">
        <f>(Table71[[#This Row],[Pages_per_Visit]]-N678)/N678</f>
        <v>-9.2346275739529748E-2</v>
      </c>
    </row>
    <row r="680" spans="1:15" x14ac:dyDescent="0.25">
      <c r="A680" s="21" t="s">
        <v>41</v>
      </c>
      <c r="B680" s="29">
        <v>2.0759227156680429</v>
      </c>
      <c r="C680" s="9">
        <f>(Table68[[#This Row],[Pages_per_Visit]]-B679)/B679</f>
        <v>-1.3244889305787501E-3</v>
      </c>
      <c r="E680" s="21" t="s">
        <v>41</v>
      </c>
      <c r="F680" s="29">
        <v>1.9238828871144513</v>
      </c>
      <c r="G680" s="9">
        <f>(Table69[[#This Row],[Pages_per_Visit]]-F679)/F679</f>
        <v>-8.0129290381537766E-2</v>
      </c>
      <c r="I680" s="21" t="s">
        <v>41</v>
      </c>
      <c r="J680" s="29">
        <v>2.1464825033869741</v>
      </c>
      <c r="K680" s="9">
        <f>(Table70[[#This Row],[Pages_per_Visit]]-J679)/J679</f>
        <v>7.6337687652584627E-2</v>
      </c>
      <c r="M680" s="21" t="s">
        <v>41</v>
      </c>
      <c r="N680" s="29">
        <v>2.2363110943585878</v>
      </c>
      <c r="O680" s="9">
        <f>(Table71[[#This Row],[Pages_per_Visit]]-N679)/N679</f>
        <v>0.15145755976675482</v>
      </c>
    </row>
    <row r="681" spans="1:15" x14ac:dyDescent="0.25">
      <c r="A681" s="22" t="s">
        <v>34</v>
      </c>
      <c r="B681" s="30">
        <v>2.1985827529617796</v>
      </c>
      <c r="C681" s="9">
        <f>(Table68[[#This Row],[Pages_per_Visit]]-B680)/B680</f>
        <v>5.9086996046605764E-2</v>
      </c>
      <c r="E681" s="22" t="s">
        <v>34</v>
      </c>
      <c r="F681" s="30">
        <v>2.1826167421263096</v>
      </c>
      <c r="G681" s="9">
        <f>(Table69[[#This Row],[Pages_per_Visit]]-F680)/F680</f>
        <v>0.13448524166661829</v>
      </c>
      <c r="I681" s="22" t="s">
        <v>34</v>
      </c>
      <c r="J681" s="30">
        <v>2.0436102098471483</v>
      </c>
      <c r="K681" s="9">
        <f>(Table70[[#This Row],[Pages_per_Visit]]-J680)/J680</f>
        <v>-4.79259874597169E-2</v>
      </c>
      <c r="M681" s="22" t="s">
        <v>34</v>
      </c>
      <c r="N681" s="30">
        <v>2.0977781394024282</v>
      </c>
      <c r="O681" s="9">
        <f>(Table71[[#This Row],[Pages_per_Visit]]-N680)/N680</f>
        <v>-6.194708567409455E-2</v>
      </c>
    </row>
    <row r="682" spans="1:15" x14ac:dyDescent="0.25">
      <c r="A682" s="8"/>
      <c r="B682" s="12"/>
    </row>
    <row r="683" spans="1:15" x14ac:dyDescent="0.25">
      <c r="A683" s="39" t="s">
        <v>51</v>
      </c>
      <c r="B683" s="23" t="s">
        <v>63</v>
      </c>
      <c r="C683" s="40" t="s">
        <v>47</v>
      </c>
      <c r="E683" t="s">
        <v>44</v>
      </c>
      <c r="F683" t="s">
        <v>52</v>
      </c>
    </row>
    <row r="684" spans="1:15" x14ac:dyDescent="0.25">
      <c r="A684" s="21" t="s">
        <v>36</v>
      </c>
      <c r="B684" s="29">
        <v>1.8197979603848602</v>
      </c>
      <c r="C684" s="9">
        <v>0</v>
      </c>
      <c r="E684" s="13" t="s">
        <v>36</v>
      </c>
      <c r="F684" s="12">
        <v>0.9731816955180651</v>
      </c>
    </row>
    <row r="685" spans="1:15" x14ac:dyDescent="0.25">
      <c r="A685" s="22" t="s">
        <v>35</v>
      </c>
      <c r="B685" s="30">
        <v>2.0424030029231997</v>
      </c>
      <c r="C685" s="9">
        <f>(Table72[[#This Row],[Pages_per_Visit]]-B684)/B684</f>
        <v>0.12232404222019339</v>
      </c>
      <c r="E685" s="14" t="s">
        <v>35</v>
      </c>
      <c r="F685" s="12">
        <v>1.0006799452401687</v>
      </c>
    </row>
    <row r="686" spans="1:15" x14ac:dyDescent="0.25">
      <c r="A686" s="21" t="s">
        <v>39</v>
      </c>
      <c r="B686" s="29">
        <v>2.0398259564891221</v>
      </c>
      <c r="C686" s="9">
        <f>(Table72[[#This Row],[Pages_per_Visit]]-B685)/B685</f>
        <v>-1.2617717611994855E-3</v>
      </c>
      <c r="E686" s="13" t="s">
        <v>39</v>
      </c>
      <c r="F686" s="12">
        <v>0.96773455842205403</v>
      </c>
    </row>
    <row r="687" spans="1:15" x14ac:dyDescent="0.25">
      <c r="A687" s="22" t="s">
        <v>32</v>
      </c>
      <c r="B687" s="30">
        <v>2.1957344852023084</v>
      </c>
      <c r="C687" s="9">
        <f>(Table72[[#This Row],[Pages_per_Visit]]-B686)/B686</f>
        <v>7.6432270222470663E-2</v>
      </c>
      <c r="E687" s="14" t="s">
        <v>32</v>
      </c>
      <c r="F687" s="12">
        <v>1.0152270793391613</v>
      </c>
    </row>
    <row r="688" spans="1:15" x14ac:dyDescent="0.25">
      <c r="A688" s="21" t="s">
        <v>40</v>
      </c>
      <c r="B688" s="29">
        <v>1.9948942464132524</v>
      </c>
      <c r="C688" s="9">
        <f>(Table72[[#This Row],[Pages_per_Visit]]-B687)/B687</f>
        <v>-9.1468362929387231E-2</v>
      </c>
      <c r="E688" s="13" t="s">
        <v>40</v>
      </c>
      <c r="F688" s="12">
        <v>0.96923928958922723</v>
      </c>
    </row>
    <row r="689" spans="1:6" x14ac:dyDescent="0.25">
      <c r="A689" s="22" t="s">
        <v>38</v>
      </c>
      <c r="B689" s="30">
        <v>1.9189115907563168</v>
      </c>
      <c r="C689" s="9">
        <f>(Table72[[#This Row],[Pages_per_Visit]]-B688)/B688</f>
        <v>-3.8088563237650162E-2</v>
      </c>
      <c r="E689" s="14" t="s">
        <v>38</v>
      </c>
      <c r="F689" s="12">
        <v>0.99993464497068218</v>
      </c>
    </row>
    <row r="690" spans="1:6" x14ac:dyDescent="0.25">
      <c r="A690" s="21" t="s">
        <v>37</v>
      </c>
      <c r="B690" s="29">
        <v>2.1629145513380839</v>
      </c>
      <c r="C690" s="9">
        <f>(Table72[[#This Row],[Pages_per_Visit]]-B689)/B689</f>
        <v>0.12715695801576565</v>
      </c>
      <c r="E690" s="13" t="s">
        <v>37</v>
      </c>
      <c r="F690" s="12">
        <v>1.0202516152662895</v>
      </c>
    </row>
    <row r="691" spans="1:6" x14ac:dyDescent="0.25">
      <c r="A691" s="22" t="s">
        <v>33</v>
      </c>
      <c r="B691" s="30">
        <v>2.2275527525772039</v>
      </c>
      <c r="C691" s="9">
        <f>(Table72[[#This Row],[Pages_per_Visit]]-B690)/B690</f>
        <v>2.9884768771439297E-2</v>
      </c>
      <c r="E691" s="14" t="s">
        <v>33</v>
      </c>
      <c r="F691" s="12">
        <v>1.0404795019395807</v>
      </c>
    </row>
    <row r="692" spans="1:6" x14ac:dyDescent="0.25">
      <c r="A692" s="21" t="s">
        <v>43</v>
      </c>
      <c r="B692" s="29">
        <v>2.1250678709908208</v>
      </c>
      <c r="C692" s="9">
        <f>(Table72[[#This Row],[Pages_per_Visit]]-B691)/B691</f>
        <v>-4.6007835939154057E-2</v>
      </c>
      <c r="E692" s="13" t="s">
        <v>43</v>
      </c>
      <c r="F692" s="12">
        <v>1.0023042196599099</v>
      </c>
    </row>
    <row r="693" spans="1:6" x14ac:dyDescent="0.25">
      <c r="A693" s="22" t="s">
        <v>42</v>
      </c>
      <c r="B693" s="30">
        <v>2.1361017734329528</v>
      </c>
      <c r="C693" s="9">
        <f>(Table72[[#This Row],[Pages_per_Visit]]-B692)/B692</f>
        <v>5.1922588415904969E-3</v>
      </c>
      <c r="E693" s="14" t="s">
        <v>42</v>
      </c>
      <c r="F693" s="12">
        <v>0.98419548639830023</v>
      </c>
    </row>
    <row r="694" spans="1:6" x14ac:dyDescent="0.25">
      <c r="A694" s="21" t="s">
        <v>41</v>
      </c>
      <c r="B694" s="29">
        <v>2.016213748750455</v>
      </c>
      <c r="C694" s="9">
        <f>(Table72[[#This Row],[Pages_per_Visit]]-B693)/B693</f>
        <v>-5.6124678221592617E-2</v>
      </c>
      <c r="E694" s="13" t="s">
        <v>41</v>
      </c>
      <c r="F694" s="12">
        <v>0.99920069589461924</v>
      </c>
    </row>
    <row r="695" spans="1:6" x14ac:dyDescent="0.25">
      <c r="A695" s="22" t="s">
        <v>34</v>
      </c>
      <c r="B695" s="30">
        <v>2.1714813746016737</v>
      </c>
      <c r="C695" s="9">
        <f>(Table72[[#This Row],[Pages_per_Visit]]-B694)/B694</f>
        <v>7.7009506530468563E-2</v>
      </c>
      <c r="E695" s="14" t="s">
        <v>34</v>
      </c>
      <c r="F695" s="12">
        <v>1.0275712677619417</v>
      </c>
    </row>
    <row r="730" spans="1:2" x14ac:dyDescent="0.25">
      <c r="A730" s="8"/>
      <c r="B730" s="2"/>
    </row>
    <row r="731" spans="1:2" x14ac:dyDescent="0.25">
      <c r="A731" s="8"/>
      <c r="B731" s="2"/>
    </row>
    <row r="732" spans="1:2" x14ac:dyDescent="0.25">
      <c r="A732" s="8"/>
      <c r="B732" s="2"/>
    </row>
    <row r="733" spans="1:2" x14ac:dyDescent="0.25">
      <c r="A733" s="8"/>
      <c r="B733" s="2"/>
    </row>
    <row r="734" spans="1:2" x14ac:dyDescent="0.25">
      <c r="A734" s="8"/>
      <c r="B734" s="2"/>
    </row>
    <row r="735" spans="1:2" x14ac:dyDescent="0.25">
      <c r="A735" s="8"/>
      <c r="B735" s="2"/>
    </row>
    <row r="736" spans="1:2" x14ac:dyDescent="0.25">
      <c r="A736" s="8"/>
      <c r="B736" s="2"/>
    </row>
    <row r="737" spans="1:2" x14ac:dyDescent="0.25">
      <c r="A737" s="8"/>
      <c r="B737" s="2"/>
    </row>
    <row r="738" spans="1:2" x14ac:dyDescent="0.25">
      <c r="A738" s="8"/>
      <c r="B738" s="2"/>
    </row>
    <row r="739" spans="1:2" x14ac:dyDescent="0.25">
      <c r="A739" s="8"/>
      <c r="B739" s="2"/>
    </row>
    <row r="740" spans="1:2" x14ac:dyDescent="0.25">
      <c r="A740" s="8"/>
      <c r="B740" s="2"/>
    </row>
    <row r="741" spans="1:2" x14ac:dyDescent="0.25">
      <c r="A741" s="8"/>
      <c r="B741" s="2"/>
    </row>
    <row r="742" spans="1:2" x14ac:dyDescent="0.25">
      <c r="A742" s="8"/>
      <c r="B742" s="2"/>
    </row>
  </sheetData>
  <pageMargins left="0.7" right="0.7" top="0.75" bottom="0.75" header="0.3" footer="0.3"/>
  <pageSetup orientation="portrait" r:id="rId1"/>
  <drawing r:id="rId2"/>
  <tableParts count="60">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1 8 5 9 4 8 1 - d 0 a 0 - 4 6 1 8 - a 0 b f - 0 f 3 4 1 6 4 9 3 b a e "   x m l n s = " h t t p : / / s c h e m a s . m i c r o s o f t . c o m / D a t a M a s h u p " > A A A A A I w F A A B Q S w M E F A A C A A g A S Z f R W N 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B J l 9 F 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Z f R W I Z B Q O q E A g A A N g g A A B M A H A B G b 3 J t d W x h c y 9 T Z W N 0 a W 9 u M S 5 t I K I Y A C i g F A A A A A A A A A A A A A A A A A A A A A A A A A A A A J V U 3 W / a M B B / R + J / s L K X d I v Y E i j a V v H A g G l 9 W N c 1 b N M E K H K T K 2 R L 7 D Z 2 a C P U / 3 3 n J J A P k r H x A O b O / n 3 c 2 S f A l T 5 n x M 5 + z Y t u p 9 s R G x q B R z w q K R m R A G S 3 Q / B j 8 z h y A S M T s e 1 N u R u H w K T + 0 Q + g N + F M 4 h + h a 7 P 3 y y m e G z M a J M I X S + c 6 4 r 8 Q X C z v c e G 8 e b d U s O l X z x V b 7 c x Y T C H w Q 1 9 C N N I M z S A T H s Q h E 6 O 3 B p k x l 3 s + W 4 9 M 6 9 w y y N e Y S 7 B l E s C o W P a u O I P V m Z F p f K E h X 4 g 5 j 3 w C 6 k E k N B Q 8 p 7 e 4 M c / k c T 2 z Y 5 B F H h 8 H g e 3 S g E Z i J K O 4 D D n Z U L Z G x H l y D w X c P K J M 3 P E o z A S r p N A b + I 3 d T s O S A F q T u E e V F Z 4 N s t P m X N L A + e 4 L X + I u c s n k c N B T M G n 2 G / M f Y s j S X M F k p y U 8 y T R / T d c q C 4 8 N Z 2 0 Q A r v Z n n G m c U R V w / e w L A 5 v I U q 3 f O A x c 6 H h 7 O z p S O h z U a Q b Y D R E 2 3 n 7 i j p l i T y s 1 6 q p i l O r g 5 a v W q q g H d Z l 9 r H n K e 5 Y S B 4 W 1 B j N e P V j f Y j 0 E 2 i E v 0 D d D V E d 6 q m A v l D L 1 V m B j T c c L y c e v e G P J V 8 2 B H i v V U y v 8 e e Q 6 h Y 1 K z S b J V a J U O B n f F a b i s I 0 c o V G j m W W C a x m g q o G J P g B 8 N u j S Y V i S p M v d y p x m q Z / m s Y 6 + H A u p 8 d W / o 4 / O I 3 f L 9 m o M x y c 7 F l e m S 1 d t f 6 h r Y P m v l Z w z B a c G l k j U P l d m C f H T I 1 W v a N S l e t v u l K g e j J / B v X w / v J V x 0 5 x Y 4 p 4 y z s 8 b + 5 e 1 S d 2 z 6 N + k D g i n 0 x e M Z n S I i 3 2 w 2 z 1 c l G f X i 0 z 2 j p Z v a p M V b x W E e W y t B g d n j a a P g O 6 X b f b b B a w e l 3 4 b z b b / y + z w 9 R s i 5 C q 1 W 7 H Z 8 2 E F 3 8 A U E s B A i 0 A F A A C A A g A S Z f R W N H d V o y m A A A A + A A A A B I A A A A A A A A A A A A A A A A A A A A A A E N v b m Z p Z y 9 Q Y W N r Y W d l L n h t b F B L A Q I t A B Q A A g A I A E m X 0 V g P y u m r p A A A A O k A A A A T A A A A A A A A A A A A A A A A A P I A A A B b Q 2 9 u d G V u d F 9 U e X B l c 1 0 u e G 1 s U E s B A i 0 A F A A C A A g A S Z f R W I Z B Q O q E A g A A N g g A A B M A A A A A A A A A A A A A A A A A 4 w E A A E Z v c m 1 1 b G F z L 1 N l Y 3 R p b 2 4 x L m 1 Q S w U G A A A A A A M A A w D C A A A A t 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B c A A A A A A A B 2 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x N S w m c X V v d D t r Z X l D b 2 x 1 b W 5 O Y W 1 l c y Z x d W 9 0 O z p b X S w m c X V v d D t x d W V y e V J l b G F 0 a W 9 u c 2 h p c H M m c X V v d D s 6 W 1 0 s J n F 1 b 3 Q 7 Y 2 9 s d W 1 u S W R l b n R p d G l l c y Z x d W 9 0 O z p b J n F 1 b 3 Q 7 U 2 V j d G l v b j E v Z G F 0 Y S 9 D a G F u Z 2 V k I F R 5 c G U u e 0 R h d G U s M H 0 m c X V v d D s s J n F 1 b 3 Q 7 U 2 V j d G l v b j E v Z G F 0 Y S 9 D a G F u Z 2 V k I F R 5 c G U u e 1 R v d G F s X 1 Z p c 2 l 0 c y w x f S Z x d W 9 0 O y w m c X V v d D t T Z W N 0 a W 9 u M S 9 k Y X R h L 0 N o Y W 5 n Z W Q g V H l w Z S 5 7 V W 5 p c X V l X 1 Z p c 2 l 0 b 3 J z L D J 9 J n F 1 b 3 Q 7 L C Z x d W 9 0 O 1 N l Y 3 R p b 2 4 x L 2 R h d G E v Q 2 h h b m d l Z C B U e X B l L n t Q Y W d l X 1 Z p Z X d z L D N 9 J n F 1 b 3 Q 7 L C Z x d W 9 0 O 1 N l Y 3 R p b 2 4 x L 2 R h d G E v Q 2 h h b m d l Z C B U e X B l L n t T Z X N z a W 9 u c y w 0 f S Z x d W 9 0 O y w m c X V v d D t T Z W N 0 a W 9 u M S 9 k Y X R h L 0 N o Y W 5 n Z W Q g V H l w Z S 5 7 U 2 V z c 2 l v b l 9 E d X J h d G l v b i w 1 f S Z x d W 9 0 O y w m c X V v d D t T Z W N 0 a W 9 u M S 9 k Y X R h L 0 N o Y W 5 n Z W Q g V H l w Z S 5 7 Q m 9 1 b m N l c y w 2 f S Z x d W 9 0 O y w m c X V v d D t T Z W N 0 a W 9 u M S 9 k Y X R h L 0 N o Y W 5 n Z W Q g V H l w Z S 5 7 R X h p d H M s N 3 0 m c X V v d D s s J n F 1 b 3 Q 7 U 2 V j d G l v b j E v Z G F 0 Y S 9 D a G F u Z 2 V k I F R 5 c G U x L n t Z Z W F y L D h 9 J n F 1 b 3 Q 7 L C Z x d W 9 0 O 1 N l Y 3 R p b 2 4 x L 2 R h d G E v Q 2 h h b m d l Z C B U e X B l M S 5 7 T W 9 u d G g s O X 0 m c X V v d D s s J n F 1 b 3 Q 7 U 2 V j d G l v b j E v Z G F 0 Y S 9 D a G F u Z 2 V k I F R 5 c G U x L n t X Z W V r Z G F 5 L D E w f S Z x d W 9 0 O y w m c X V v d D t T Z W N 0 a W 9 u M S 9 k Y X R h L 0 N o Y W 5 n Z W Q g V H l w Z T E u e 0 1 v b n R o X 0 l E L D E x f S Z x d W 9 0 O y w m c X V v d D t T Z W N 0 a W 9 u M S 9 k Y X R h L 0 N o Y W 5 n Z W Q g V H l w Z T E u e 1 d l Z W t k Y X l f S U Q s M T J 9 J n F 1 b 3 Q 7 L C Z x d W 9 0 O 1 N l Y 3 R p b 2 4 x L 2 R h d G E v Q 2 h h b m d l Z C B U e X B l M i 5 7 Z G F p b H l f c 2 V z c 2 l v b l 9 k d X J h d G l v b i w x M 3 0 m c X V v d D s s J n F 1 b 3 Q 7 U 2 V j d G l v b j E v Z G F 0 Y S 9 D a G F u Z 2 V k I F R 5 c G U z L n t h d m d f c 2 V z c 2 l v b l 9 k d X J h d G l v b i w x N H 0 m c X V v d D t d L C Z x d W 9 0 O 0 N v b H V t b k N v d W 5 0 J n F 1 b 3 Q 7 O j E 1 L C Z x d W 9 0 O 0 t l e U N v b H V t b k 5 h b W V z J n F 1 b 3 Q 7 O l t d L C Z x d W 9 0 O 0 N v b H V t b k l k Z W 5 0 a X R p Z X M m c X V v d D s 6 W y Z x d W 9 0 O 1 N l Y 3 R p b 2 4 x L 2 R h d G E v Q 2 h h b m d l Z C B U e X B l L n t E Y X R l L D B 9 J n F 1 b 3 Q 7 L C Z x d W 9 0 O 1 N l Y 3 R p b 2 4 x L 2 R h d G E v Q 2 h h b m d l Z C B U e X B l L n t U b 3 R h b F 9 W a X N p d H M s M X 0 m c X V v d D s s J n F 1 b 3 Q 7 U 2 V j d G l v b j E v Z G F 0 Y S 9 D a G F u Z 2 V k I F R 5 c G U u e 1 V u a X F 1 Z V 9 W a X N p d G 9 y c y w y f S Z x d W 9 0 O y w m c X V v d D t T Z W N 0 a W 9 u M S 9 k Y X R h L 0 N o Y W 5 n Z W Q g V H l w Z S 5 7 U G F n Z V 9 W a W V 3 c y w z f S Z x d W 9 0 O y w m c X V v d D t T Z W N 0 a W 9 u M S 9 k Y X R h L 0 N o Y W 5 n Z W Q g V H l w Z S 5 7 U 2 V z c 2 l v b n M s N H 0 m c X V v d D s s J n F 1 b 3 Q 7 U 2 V j d G l v b j E v Z G F 0 Y S 9 D a G F u Z 2 V k I F R 5 c G U u e 1 N l c 3 N p b 2 5 f R H V y Y X R p b 2 4 s N X 0 m c X V v d D s s J n F 1 b 3 Q 7 U 2 V j d G l v b j E v Z G F 0 Y S 9 D a G F u Z 2 V k I F R 5 c G U u e 0 J v d W 5 j Z X M s N n 0 m c X V v d D s s J n F 1 b 3 Q 7 U 2 V j d G l v b j E v Z G F 0 Y S 9 D a G F u Z 2 V k I F R 5 c G U u e 0 V 4 a X R z L D d 9 J n F 1 b 3 Q 7 L C Z x d W 9 0 O 1 N l Y 3 R p b 2 4 x L 2 R h d G E v Q 2 h h b m d l Z C B U e X B l M S 5 7 W W V h c i w 4 f S Z x d W 9 0 O y w m c X V v d D t T Z W N 0 a W 9 u M S 9 k Y X R h L 0 N o Y W 5 n Z W Q g V H l w Z T E u e 0 1 v b n R o L D l 9 J n F 1 b 3 Q 7 L C Z x d W 9 0 O 1 N l Y 3 R p b 2 4 x L 2 R h d G E v Q 2 h h b m d l Z C B U e X B l M S 5 7 V 2 V l a 2 R h e S w x M H 0 m c X V v d D s s J n F 1 b 3 Q 7 U 2 V j d G l v b j E v Z G F 0 Y S 9 D a G F u Z 2 V k I F R 5 c G U x L n t N b 2 5 0 a F 9 J R C w x M X 0 m c X V v d D s s J n F 1 b 3 Q 7 U 2 V j d G l v b j E v Z G F 0 Y S 9 D a G F u Z 2 V k I F R 5 c G U x L n t X Z W V r Z G F 5 X 0 l E L D E y f S Z x d W 9 0 O y w m c X V v d D t T Z W N 0 a W 9 u M S 9 k Y X R h L 0 N o Y W 5 n Z W Q g V H l w Z T I u e 2 R h a W x 5 X 3 N l c 3 N p b 2 5 f Z H V y Y X R p b 2 4 s M T N 9 J n F 1 b 3 Q 7 L C Z x d W 9 0 O 1 N l Y 3 R p b 2 4 x L 2 R h d G E v Q 2 h h b m d l Z C B U e X B l M y 5 7 Y X Z n X 3 N l c 3 N p b 2 5 f Z H V y Y X R p b 2 4 s M T R 9 J n F 1 b 3 Q 7 X S w m c X V v d D t S Z W x h d G l v b n N o a X B J b m Z v J n F 1 b 3 Q 7 O l t d f S I g L z 4 8 R W 5 0 c n k g V H l w Z T 0 i R m l s b F N 0 Y X R 1 c y I g V m F s d W U 9 I n N D b 2 1 w b G V 0 Z S I g L z 4 8 R W 5 0 c n k g V H l w Z T 0 i R m l s b E N v b H V t b k 5 h b W V z I i B W Y W x 1 Z T 0 i c 1 s m c X V v d D t E Y X R l J n F 1 b 3 Q 7 L C Z x d W 9 0 O 1 Z p c 2 l 0 c y Z x d W 9 0 O y w m c X V v d D t W a X N p d G 9 y c y Z x d W 9 0 O y w m c X V v d D t Q Y W d l X 1 Z p Z X d z J n F 1 b 3 Q 7 L C Z x d W 9 0 O 1 N l c 3 N p b 2 5 z J n F 1 b 3 Q 7 L C Z x d W 9 0 O 1 N l c 3 N p b 2 5 f R H V y Y X R p b 2 4 m c X V v d D s s J n F 1 b 3 Q 7 Q m 9 1 b m N l c y Z x d W 9 0 O y w m c X V v d D t F e G l 0 c y Z x d W 9 0 O y w m c X V v d D t Z Z W F y J n F 1 b 3 Q 7 L C Z x d W 9 0 O 0 1 v b n R o J n F 1 b 3 Q 7 L C Z x d W 9 0 O 1 d l Z W t k Y X k m c X V v d D s s J n F 1 b 3 Q 7 T W 9 u d G h f S U Q m c X V v d D s s J n F 1 b 3 Q 7 V 2 V l a 2 R h e V 9 J R C Z x d W 9 0 O y w m c X V v d D t k Y W l s e V 9 z Z X N z a W 9 u X 2 R 1 c m F 0 a W 9 u J n F 1 b 3 Q 7 L C Z x d W 9 0 O 2 F 2 Z 1 9 z Z X N z a W 9 u X 2 R 1 c m F 0 a W 9 u J n F 1 b 3 Q 7 X S I g L z 4 8 R W 5 0 c n k g V H l w Z T 0 i R m l s b E N v b H V t b l R 5 c G V z I i B W Y W x 1 Z T 0 i c 0 N R T U d B d 0 1 G Q X d N R k J n W U Z C U V V G I i A v P j x F b n R y e S B U e X B l P S J G a W x s T G F z d F V w Z G F 0 Z W Q i I F Z h b H V l P S J k M j A y N C 0 w N i 0 x N 1 Q x N T o 1 M z o x N S 4 0 M T M 5 N T U 1 W i I g L z 4 8 R W 5 0 c n k g V H l w Z T 0 i R m l s b E V y c m 9 y Q 2 9 1 b n Q i I F Z h b H V l P S J s M C I g L z 4 8 R W 5 0 c n k g V H l w Z T 0 i R m l s b E V y c m 9 y Q 2 9 k Z S I g V m F s d W U 9 I n N V b m t u b 3 d u I i A v P j x F b n R y e S B U e X B l P S J G a W x s Q 2 9 1 b n Q i I F Z h b H V l P S J s M T g y N i I g L z 4 8 R W 5 0 c n k g V H l w Z T 0 i Q W R k Z W R U b 0 R h d G F N b 2 R l b C I g V m F s d W U 9 I m w x I i A v P j x F b n R y e S B U e X B l P S J R d W V y e U l E I i B W Y W x 1 Z T 0 i c z J h M T k z N T N m L W F i Y z U t N G V m O S 0 5 Z W J j L T I z M j N j O T M x O D c 1 M C I g L z 4 8 L 1 N 0 Y W J s Z U V u d H J p Z X M + P C 9 J d G V t P j x J d G V t P j x J d G V t T G 9 j Y X R p b 2 4 + P E l 0 Z W 1 U e X B l P k Z v c m 1 1 b G E 8 L 0 l 0 Z W 1 U e X B l P j x J d G V t U G F 0 a D 5 T Z W N 0 a W 9 u M S 9 k Y X R h L 1 N v d X J j Z T w v S X R l b V B h d G g + P C 9 J d G V t T G 9 j Y X R p b 2 4 + P F N 0 Y W J s Z U V u d H J p Z X M g L z 4 8 L 0 l 0 Z W 0 + P E l 0 Z W 0 + P E l 0 Z W 1 M b 2 N h d G l v b j 4 8 S X R l b V R 5 c G U + R m 9 y b X V s Y T w v S X R l b V R 5 c G U + P E l 0 Z W 1 Q Y X R o P l N l Y 3 R p b 2 4 x L 2 R h d G E v U H J v b W 9 0 Z W Q l M j B I Z W F k Z X J z P C 9 J d G V t U G F 0 a D 4 8 L 0 l 0 Z W 1 M b 2 N h d G l v b j 4 8 U 3 R h Y m x l R W 5 0 c m l l c y A v P j w v S X R l b T 4 8 S X R l b T 4 8 S X R l b U x v Y 2 F 0 a W 9 u P j x J d G V t V H l w Z T 5 G b 3 J t d W x h P C 9 J d G V t V H l w Z T 4 8 S X R l b V B h d G g + U 2 V j d G l v b j E v Z G F 0 Y S 9 D a G F u Z 2 V k J T I w V H l w Z T w v S X R l b V B h d G g + P C 9 J d G V t T G 9 j Y X R p b 2 4 + P F N 0 Y W J s Z U V u d H J p Z X M g L z 4 8 L 0 l 0 Z W 0 + P E l 0 Z W 0 + P E l 0 Z W 1 M b 2 N h d G l v b j 4 8 S X R l b V R 5 c G U + R m 9 y b X V s Y T w v S X R l b V R 5 c G U + P E l 0 Z W 1 Q Y X R o P l N l Y 3 R p b 2 4 x L 2 R h d G E v U m V u Y W 1 l Z C U y M E N v b H V t b n M 8 L 0 l 0 Z W 1 Q Y X R o P j w v S X R l b U x v Y 2 F 0 a W 9 u P j x T d G F i b G V F b n R y a W V z I C 8 + P C 9 J d G V t P j x J d G V t P j x J d G V t T G 9 j Y X R p b 2 4 + P E l 0 Z W 1 U e X B l P k Z v c m 1 1 b G E 8 L 0 l 0 Z W 1 U e X B l P j x J d G V t U G F 0 a D 5 T Z W N 0 a W 9 u M S 9 k Y X R h L 0 F k Z G V k J T I w Q 3 V z d G 9 t P C 9 J d G V t U G F 0 a D 4 8 L 0 l 0 Z W 1 M b 2 N h d G l v b j 4 8 U 3 R h Y m x l R W 5 0 c m l l c y A v P j w v S X R l b T 4 8 S X R l b T 4 8 S X R l b U x v Y 2 F 0 a W 9 u P j x J d G V t V H l w Z T 5 G b 3 J t d W x h P C 9 J d G V t V H l w Z T 4 8 S X R l b V B h d G g + U 2 V j d G l v b j E v Z G F 0 Y S 9 G a W x 0 Z X J l Z C U y M F J v d 3 M 8 L 0 l 0 Z W 1 Q Y X R o P j w v S X R l b U x v Y 2 F 0 a W 9 u P j x T d G F i b G V F b n R y a W V z I C 8 + P C 9 J d G V t P j x J d G V t P j x J d G V t T G 9 j Y X R p b 2 4 + P E l 0 Z W 1 U e X B l P k Z v c m 1 1 b G E 8 L 0 l 0 Z W 1 U e X B l P j x J d G V t U G F 0 a D 5 T Z W N 0 a W 9 u M S 9 k Y X R h L 0 F k Z G V k J T I w Q 3 V z d G 9 t M T w v S X R l b V B h d G g + P C 9 J d G V t T G 9 j Y X R p b 2 4 + P F N 0 Y W J s Z U V u d H J p Z X M g L z 4 8 L 0 l 0 Z W 0 + P E l 0 Z W 0 + P E l 0 Z W 1 M b 2 N h d G l v b j 4 8 S X R l b V R 5 c G U + R m 9 y b X V s Y T w v S X R l b V R 5 c G U + P E l 0 Z W 1 Q Y X R o P l N l Y 3 R p b 2 4 x L 2 R h d G E v Q W R k Z W Q l M j B D d X N 0 b 2 0 y P C 9 J d G V t U G F 0 a D 4 8 L 0 l 0 Z W 1 M b 2 N h d G l v b j 4 8 U 3 R h Y m x l R W 5 0 c m l l c y A v P j w v S X R l b T 4 8 S X R l b T 4 8 S X R l b U x v Y 2 F 0 a W 9 u P j x J d G V t V H l w Z T 5 G b 3 J t d W x h P C 9 J d G V t V H l w Z T 4 8 S X R l b V B h d G g + U 2 V j d G l v b j E v Z G F 0 Y S 9 B Z G R l Z C U y M E N 1 c 3 R v b T M 8 L 0 l 0 Z W 1 Q Y X R o P j w v S X R l b U x v Y 2 F 0 a W 9 u P j x T d G F i b G V F b n R y a W V z I C 8 + P C 9 J d G V t P j x J d G V t P j x J d G V t T G 9 j Y X R p b 2 4 + P E l 0 Z W 1 U e X B l P k Z v c m 1 1 b G E 8 L 0 l 0 Z W 1 U e X B l P j x J d G V t U G F 0 a D 5 T Z W N 0 a W 9 u M S 9 k Y X R h L 0 F k Z G V k J T I w Q 3 V z d G 9 t N D w v S X R l b V B h d G g + P C 9 J d G V t T G 9 j Y X R p b 2 4 + P F N 0 Y W J s Z U V u d H J p Z X M g L z 4 8 L 0 l 0 Z W 0 + P E l 0 Z W 0 + P E l 0 Z W 1 M b 2 N h d G l v b j 4 8 S X R l b V R 5 c G U + R m 9 y b X V s Y T w v S X R l b V R 5 c G U + P E l 0 Z W 1 Q Y X R o P l N l Y 3 R p b 2 4 x L 2 R h d G E v R m l s d G V y Z W Q l M j B S b 3 d z M T w v S X R l b V B h d G g + P C 9 J d G V t T G 9 j Y X R p b 2 4 + P F N 0 Y W J s Z U V u d H J p Z X M g L z 4 8 L 0 l 0 Z W 0 + P E l 0 Z W 0 + P E l 0 Z W 1 M b 2 N h d G l v b j 4 8 S X R l b V R 5 c G U + R m 9 y b X V s Y T w v S X R l b V R 5 c G U + P E l 0 Z W 1 Q Y X R o P l N l Y 3 R p b 2 4 x L 2 R h d G E v R m l s d G V y Z W Q l M j B S b 3 d z M j w v S X R l b V B h d G g + P C 9 J d G V t T G 9 j Y X R p b 2 4 + P F N 0 Y W J s Z U V u d H J p Z X M g L z 4 8 L 0 l 0 Z W 0 + P E l 0 Z W 0 + P E l 0 Z W 1 M b 2 N h d G l v b j 4 8 S X R l b V R 5 c G U + R m 9 y b X V s Y T w v S X R l b V R 5 c G U + P E l 0 Z W 1 Q Y X R o P l N l Y 3 R p b 2 4 x L 2 R h d G E v Q 2 h h b m d l Z C U y M F R 5 c G U x P C 9 J d G V t U G F 0 a D 4 8 L 0 l 0 Z W 1 M b 2 N h d G l v b j 4 8 U 3 R h Y m x l R W 5 0 c m l l c y A v P j w v S X R l b T 4 8 S X R l b T 4 8 S X R l b U x v Y 2 F 0 a W 9 u P j x J d G V t V H l w Z T 5 G b 3 J t d W x h P C 9 J d G V t V H l w Z T 4 8 S X R l b V B h d G g + U 2 V j d G l v b j E v Z G F 0 Y S 9 B Z G R l Z C U y M E N 1 c 3 R v b T U 8 L 0 l 0 Z W 1 Q Y X R o P j w v S X R l b U x v Y 2 F 0 a W 9 u P j x T d G F i b G V F b n R y a W V z I C 8 + P C 9 J d G V t P j x J d G V t P j x J d G V t T G 9 j Y X R p b 2 4 + P E l 0 Z W 1 U e X B l P k Z v c m 1 1 b G E 8 L 0 l 0 Z W 1 U e X B l P j x J d G V t U G F 0 a D 5 T Z W N 0 a W 9 u M S 9 k Y X R h L 0 N o Y W 5 n Z W Q l M j B U e X B l M j w v S X R l b V B h d G g + P C 9 J d G V t T G 9 j Y X R p b 2 4 + P F N 0 Y W J s Z U V u d H J p Z X M g L z 4 8 L 0 l 0 Z W 0 + P E l 0 Z W 0 + P E l 0 Z W 1 M b 2 N h d G l v b j 4 8 S X R l b V R 5 c G U + R m 9 y b X V s Y T w v S X R l b V R 5 c G U + P E l 0 Z W 1 Q Y X R o P l N l Y 3 R p b 2 4 x L 2 R h d G E v Q W R k Z W Q l M j B D d X N 0 b 2 0 2 P C 9 J d G V t U G F 0 a D 4 8 L 0 l 0 Z W 1 M b 2 N h d G l v b j 4 8 U 3 R h Y m x l R W 5 0 c m l l c y A v P j w v S X R l b T 4 8 S X R l b T 4 8 S X R l b U x v Y 2 F 0 a W 9 u P j x J d G V t V H l w Z T 5 G b 3 J t d W x h P C 9 J d G V t V H l w Z T 4 8 S X R l b V B h d G g + U 2 V j d G l v b j E v Z G F 0 Y S 9 D a G F u Z 2 V k J T I w V H l w Z T M 8 L 0 l 0 Z W 1 Q Y X R o P j w v S X R l b U x v Y 2 F 0 a W 9 u P j x T d G F i b G V F b n R y a W V z I C 8 + P C 9 J d G V t P j w v S X R l b X M + P C 9 M b 2 N h b F B h Y 2 t h Z 2 V N Z X R h Z G F 0 Y U Z p b G U + F g A A A F B L B Q Y A A A A A A A A A A A A A A A A A A A A A A A A m A Q A A A Q A A A N C M n d 8 B F d E R j H o A w E / C l + s B A A A A f X U 1 9 y 1 B g U i + L l p 7 q s F U 9 Q A A A A A C A A A A A A A Q Z g A A A A E A A C A A A A D A 8 t C 9 C y X I 0 s h 7 0 S 1 f 8 I 4 x b K I T / C 5 w i h y A a j t m I S n E 6 A A A A A A O g A A A A A I A A C A A A A A h q q 6 9 H 9 z A h j C C 9 t b i M A Q P d t C w b P + 4 I W G z p q x I i T Q A b 1 A A A A C 0 b I E q 4 I z A W X x e c b e x / 6 d Y i 2 / x v Q s U I Z w g Y N I f j h e 3 Q S U 3 l + C O a G V I 8 9 H e Y 4 K x C b F 4 r S p 7 n 9 3 9 z G p v M F M / 0 s n x x t Z i m l S 6 X 1 I x k E c a 3 D / 9 7 U A A A A D N G Y g t C 4 8 K K l t O S H f e i H B v u a 7 6 L P L r Z E C J N i 2 C H 1 W u 4 t N c s w J v B J d o J B Z 0 l 2 o C x C A i h w i R 3 D W 4 J e P s G 6 4 W 6 / S 1 < / D a t a M a s h u p > 
</file>

<file path=customXml/itemProps1.xml><?xml version="1.0" encoding="utf-8"?>
<ds:datastoreItem xmlns:ds="http://schemas.openxmlformats.org/officeDocument/2006/customXml" ds:itemID="{AF2EEF40-C5BB-48E6-B572-CDAD3BCD605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KPIs</vt:lpstr>
      <vt:lpstr>YoY Analysis</vt:lpstr>
      <vt:lpstr>MoM Analysis</vt:lpstr>
      <vt:lpstr>months</vt:lpstr>
      <vt:lpstr>visits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2024-06-26T22:42:29Z</dcterms:modified>
</cp:coreProperties>
</file>