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activeTab="3"/>
  </bookViews>
  <sheets>
    <sheet name="process" sheetId="8" r:id="rId1"/>
    <sheet name="visits" sheetId="1" r:id="rId2"/>
    <sheet name="page_views" sheetId="2" r:id="rId3"/>
    <sheet name="sessions" sheetId="3" r:id="rId4"/>
  </sheets>
  <definedNames>
    <definedName name="months">Table1[Month]</definedName>
    <definedName name="sinde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1" i="3" l="1"/>
  <c r="K52" i="3"/>
  <c r="K53" i="3"/>
  <c r="K50" i="3"/>
  <c r="K36" i="3"/>
  <c r="K37" i="3"/>
  <c r="K38" i="3"/>
  <c r="K39" i="3"/>
  <c r="K40" i="3"/>
  <c r="K41" i="3"/>
  <c r="K42" i="3"/>
  <c r="K43" i="3"/>
  <c r="K44" i="3"/>
  <c r="K45" i="3"/>
  <c r="K35" i="3"/>
  <c r="J7" i="3"/>
  <c r="J8" i="3"/>
  <c r="J9" i="3"/>
  <c r="J10" i="3"/>
  <c r="J11" i="3"/>
  <c r="J12" i="3"/>
  <c r="J13" i="3"/>
  <c r="J14" i="3"/>
  <c r="J15" i="3"/>
  <c r="J16" i="3"/>
  <c r="J17" i="3"/>
  <c r="J18" i="3"/>
  <c r="J3" i="3"/>
  <c r="J2" i="3"/>
  <c r="E3" i="3" s="1"/>
  <c r="N58" i="2"/>
  <c r="N59" i="2"/>
  <c r="N60" i="2"/>
  <c r="N61" i="2"/>
  <c r="N62" i="2"/>
  <c r="N63" i="2"/>
  <c r="N64" i="2"/>
  <c r="N65" i="2"/>
  <c r="N66" i="2"/>
  <c r="N67" i="2"/>
  <c r="N57" i="2"/>
  <c r="R58" i="2"/>
  <c r="R59" i="2"/>
  <c r="R60" i="2"/>
  <c r="R61" i="2"/>
  <c r="R57" i="2"/>
  <c r="K7" i="2"/>
  <c r="K8" i="2"/>
  <c r="K9" i="2"/>
  <c r="K10" i="2"/>
  <c r="K11" i="2"/>
  <c r="K12" i="2"/>
  <c r="K13" i="2"/>
  <c r="K14" i="2"/>
  <c r="K15" i="2"/>
  <c r="K16" i="2"/>
  <c r="K17" i="2"/>
  <c r="K18" i="2"/>
  <c r="K4" i="2"/>
  <c r="K3" i="2"/>
  <c r="E4" i="2" s="1"/>
  <c r="L55" i="1"/>
  <c r="L56" i="1"/>
  <c r="L57" i="1"/>
  <c r="L58" i="1"/>
  <c r="L59" i="1"/>
  <c r="L60" i="1"/>
  <c r="L61" i="1"/>
  <c r="L62" i="1"/>
  <c r="L63" i="1"/>
  <c r="L64" i="1"/>
  <c r="L54" i="1"/>
  <c r="P55" i="1"/>
  <c r="P56" i="1"/>
  <c r="P57" i="1"/>
  <c r="P54" i="1"/>
  <c r="F3" i="3" l="1"/>
  <c r="G3" i="3" s="1"/>
  <c r="E74" i="3"/>
  <c r="F74" i="3" s="1"/>
  <c r="E70" i="3"/>
  <c r="F70" i="3" s="1"/>
  <c r="E66" i="3"/>
  <c r="F66" i="3" s="1"/>
  <c r="E67" i="3"/>
  <c r="F67" i="3" s="1"/>
  <c r="E73" i="3"/>
  <c r="F73" i="3" s="1"/>
  <c r="E69" i="3"/>
  <c r="F69" i="3" s="1"/>
  <c r="E65" i="3"/>
  <c r="F65" i="3" s="1"/>
  <c r="E71" i="3"/>
  <c r="F71" i="3" s="1"/>
  <c r="E72" i="3"/>
  <c r="F72" i="3" s="1"/>
  <c r="E68" i="3"/>
  <c r="F68" i="3" s="1"/>
  <c r="E64" i="3"/>
  <c r="F64" i="3" s="1"/>
  <c r="E63" i="3"/>
  <c r="F63" i="3" s="1"/>
  <c r="E62" i="3"/>
  <c r="F62" i="3" s="1"/>
  <c r="G62" i="3" s="1"/>
  <c r="E58" i="3"/>
  <c r="F58" i="3" s="1"/>
  <c r="G58" i="3" s="1"/>
  <c r="E54" i="3"/>
  <c r="F54" i="3" s="1"/>
  <c r="G54" i="3" s="1"/>
  <c r="E50" i="3"/>
  <c r="F50" i="3" s="1"/>
  <c r="G50" i="3" s="1"/>
  <c r="E46" i="3"/>
  <c r="F46" i="3" s="1"/>
  <c r="G46" i="3" s="1"/>
  <c r="E42" i="3"/>
  <c r="F42" i="3" s="1"/>
  <c r="G42" i="3" s="1"/>
  <c r="E38" i="3"/>
  <c r="F38" i="3" s="1"/>
  <c r="G38" i="3" s="1"/>
  <c r="E34" i="3"/>
  <c r="F34" i="3" s="1"/>
  <c r="G34" i="3" s="1"/>
  <c r="E30" i="3"/>
  <c r="F30" i="3" s="1"/>
  <c r="G30" i="3" s="1"/>
  <c r="E26" i="3"/>
  <c r="F26" i="3" s="1"/>
  <c r="G26" i="3" s="1"/>
  <c r="E22" i="3"/>
  <c r="F22" i="3" s="1"/>
  <c r="G22" i="3" s="1"/>
  <c r="E18" i="3"/>
  <c r="F18" i="3" s="1"/>
  <c r="G18" i="3" s="1"/>
  <c r="E14" i="3"/>
  <c r="F14" i="3" s="1"/>
  <c r="G14" i="3" s="1"/>
  <c r="E10" i="3"/>
  <c r="F10" i="3" s="1"/>
  <c r="G10" i="3" s="1"/>
  <c r="E6" i="3"/>
  <c r="F6" i="3" s="1"/>
  <c r="G6" i="3" s="1"/>
  <c r="E61" i="3"/>
  <c r="F61" i="3" s="1"/>
  <c r="G61" i="3" s="1"/>
  <c r="E57" i="3"/>
  <c r="F57" i="3" s="1"/>
  <c r="G57" i="3" s="1"/>
  <c r="E53" i="3"/>
  <c r="F53" i="3" s="1"/>
  <c r="G53" i="3" s="1"/>
  <c r="E49" i="3"/>
  <c r="F49" i="3" s="1"/>
  <c r="G49" i="3" s="1"/>
  <c r="E45" i="3"/>
  <c r="F45" i="3" s="1"/>
  <c r="G45" i="3" s="1"/>
  <c r="E41" i="3"/>
  <c r="F41" i="3" s="1"/>
  <c r="G41" i="3" s="1"/>
  <c r="E37" i="3"/>
  <c r="F37" i="3" s="1"/>
  <c r="G37" i="3" s="1"/>
  <c r="E33" i="3"/>
  <c r="F33" i="3" s="1"/>
  <c r="G33" i="3" s="1"/>
  <c r="E29" i="3"/>
  <c r="F29" i="3" s="1"/>
  <c r="G29" i="3" s="1"/>
  <c r="E25" i="3"/>
  <c r="F25" i="3" s="1"/>
  <c r="G25" i="3" s="1"/>
  <c r="E21" i="3"/>
  <c r="F21" i="3" s="1"/>
  <c r="G21" i="3" s="1"/>
  <c r="E17" i="3"/>
  <c r="F17" i="3" s="1"/>
  <c r="G17" i="3" s="1"/>
  <c r="E13" i="3"/>
  <c r="F13" i="3" s="1"/>
  <c r="G13" i="3" s="1"/>
  <c r="E9" i="3"/>
  <c r="F9" i="3" s="1"/>
  <c r="G9" i="3" s="1"/>
  <c r="E5" i="3"/>
  <c r="F5" i="3" s="1"/>
  <c r="G5" i="3" s="1"/>
  <c r="E60" i="3"/>
  <c r="F60" i="3" s="1"/>
  <c r="G60" i="3" s="1"/>
  <c r="E56" i="3"/>
  <c r="F56" i="3" s="1"/>
  <c r="G56" i="3" s="1"/>
  <c r="E52" i="3"/>
  <c r="F52" i="3" s="1"/>
  <c r="G52" i="3" s="1"/>
  <c r="E48" i="3"/>
  <c r="F48" i="3" s="1"/>
  <c r="G48" i="3" s="1"/>
  <c r="E44" i="3"/>
  <c r="F44" i="3" s="1"/>
  <c r="G44" i="3" s="1"/>
  <c r="E40" i="3"/>
  <c r="F40" i="3" s="1"/>
  <c r="G40" i="3" s="1"/>
  <c r="E36" i="3"/>
  <c r="F36" i="3" s="1"/>
  <c r="G36" i="3" s="1"/>
  <c r="E32" i="3"/>
  <c r="F32" i="3" s="1"/>
  <c r="G32" i="3" s="1"/>
  <c r="E28" i="3"/>
  <c r="F28" i="3" s="1"/>
  <c r="G28" i="3" s="1"/>
  <c r="E24" i="3"/>
  <c r="F24" i="3" s="1"/>
  <c r="G24" i="3" s="1"/>
  <c r="E20" i="3"/>
  <c r="F20" i="3" s="1"/>
  <c r="G20" i="3" s="1"/>
  <c r="E16" i="3"/>
  <c r="F16" i="3" s="1"/>
  <c r="G16" i="3" s="1"/>
  <c r="E12" i="3"/>
  <c r="F12" i="3" s="1"/>
  <c r="G12" i="3" s="1"/>
  <c r="E8" i="3"/>
  <c r="F8" i="3" s="1"/>
  <c r="G8" i="3" s="1"/>
  <c r="E4" i="3"/>
  <c r="F4" i="3" s="1"/>
  <c r="G4" i="3" s="1"/>
  <c r="E59" i="3"/>
  <c r="F59" i="3" s="1"/>
  <c r="G59" i="3" s="1"/>
  <c r="E55" i="3"/>
  <c r="F55" i="3" s="1"/>
  <c r="G55" i="3" s="1"/>
  <c r="E51" i="3"/>
  <c r="F51" i="3" s="1"/>
  <c r="G51" i="3" s="1"/>
  <c r="E47" i="3"/>
  <c r="F47" i="3" s="1"/>
  <c r="G47" i="3" s="1"/>
  <c r="E43" i="3"/>
  <c r="F43" i="3" s="1"/>
  <c r="G43" i="3" s="1"/>
  <c r="E39" i="3"/>
  <c r="F39" i="3" s="1"/>
  <c r="G39" i="3" s="1"/>
  <c r="E35" i="3"/>
  <c r="F35" i="3" s="1"/>
  <c r="G35" i="3" s="1"/>
  <c r="E31" i="3"/>
  <c r="F31" i="3" s="1"/>
  <c r="G31" i="3" s="1"/>
  <c r="E27" i="3"/>
  <c r="F27" i="3" s="1"/>
  <c r="G27" i="3" s="1"/>
  <c r="E23" i="3"/>
  <c r="F23" i="3" s="1"/>
  <c r="G23" i="3" s="1"/>
  <c r="E19" i="3"/>
  <c r="F19" i="3" s="1"/>
  <c r="G19" i="3" s="1"/>
  <c r="E15" i="3"/>
  <c r="F15" i="3" s="1"/>
  <c r="G15" i="3" s="1"/>
  <c r="E11" i="3"/>
  <c r="F11" i="3" s="1"/>
  <c r="G11" i="3" s="1"/>
  <c r="E7" i="3"/>
  <c r="F7" i="3" s="1"/>
  <c r="G7" i="3" s="1"/>
  <c r="E66" i="2"/>
  <c r="F66" i="2" s="1"/>
  <c r="E67" i="2"/>
  <c r="F67" i="2" s="1"/>
  <c r="E71" i="2"/>
  <c r="F71" i="2" s="1"/>
  <c r="E70" i="2"/>
  <c r="F70" i="2" s="1"/>
  <c r="E74" i="2"/>
  <c r="F74" i="2" s="1"/>
  <c r="E73" i="2"/>
  <c r="F73" i="2" s="1"/>
  <c r="E69" i="2"/>
  <c r="F69" i="2" s="1"/>
  <c r="E65" i="2"/>
  <c r="F65" i="2" s="1"/>
  <c r="E72" i="2"/>
  <c r="F72" i="2" s="1"/>
  <c r="E68" i="2"/>
  <c r="F68" i="2" s="1"/>
  <c r="E64" i="2"/>
  <c r="F64" i="2" s="1"/>
  <c r="F4" i="2"/>
  <c r="G4" i="2" s="1"/>
  <c r="E63" i="2"/>
  <c r="F63" i="2" s="1"/>
  <c r="E59" i="2"/>
  <c r="F59" i="2" s="1"/>
  <c r="G59" i="2" s="1"/>
  <c r="E55" i="2"/>
  <c r="F55" i="2" s="1"/>
  <c r="G55" i="2" s="1"/>
  <c r="E51" i="2"/>
  <c r="F51" i="2" s="1"/>
  <c r="G51" i="2" s="1"/>
  <c r="E47" i="2"/>
  <c r="F47" i="2" s="1"/>
  <c r="G47" i="2" s="1"/>
  <c r="E43" i="2"/>
  <c r="F43" i="2" s="1"/>
  <c r="G43" i="2" s="1"/>
  <c r="E39" i="2"/>
  <c r="F39" i="2" s="1"/>
  <c r="G39" i="2" s="1"/>
  <c r="E35" i="2"/>
  <c r="F35" i="2" s="1"/>
  <c r="G35" i="2" s="1"/>
  <c r="E31" i="2"/>
  <c r="F31" i="2" s="1"/>
  <c r="G31" i="2" s="1"/>
  <c r="E27" i="2"/>
  <c r="F27" i="2" s="1"/>
  <c r="G27" i="2" s="1"/>
  <c r="E23" i="2"/>
  <c r="F23" i="2" s="1"/>
  <c r="G23" i="2" s="1"/>
  <c r="E19" i="2"/>
  <c r="F19" i="2" s="1"/>
  <c r="G19" i="2" s="1"/>
  <c r="E15" i="2"/>
  <c r="F15" i="2" s="1"/>
  <c r="G15" i="2" s="1"/>
  <c r="E11" i="2"/>
  <c r="F11" i="2" s="1"/>
  <c r="G11" i="2" s="1"/>
  <c r="E7" i="2"/>
  <c r="F7" i="2" s="1"/>
  <c r="G7" i="2" s="1"/>
  <c r="E3" i="2"/>
  <c r="F3" i="2" s="1"/>
  <c r="G3" i="2" s="1"/>
  <c r="E62" i="2"/>
  <c r="F62" i="2" s="1"/>
  <c r="G62" i="2" s="1"/>
  <c r="E58" i="2"/>
  <c r="F58" i="2" s="1"/>
  <c r="G58" i="2" s="1"/>
  <c r="E54" i="2"/>
  <c r="F54" i="2" s="1"/>
  <c r="G54" i="2" s="1"/>
  <c r="E50" i="2"/>
  <c r="F50" i="2" s="1"/>
  <c r="G50" i="2" s="1"/>
  <c r="E46" i="2"/>
  <c r="F46" i="2" s="1"/>
  <c r="G46" i="2" s="1"/>
  <c r="E42" i="2"/>
  <c r="F42" i="2" s="1"/>
  <c r="G42" i="2" s="1"/>
  <c r="E38" i="2"/>
  <c r="F38" i="2" s="1"/>
  <c r="G38" i="2" s="1"/>
  <c r="E34" i="2"/>
  <c r="F34" i="2" s="1"/>
  <c r="G34" i="2" s="1"/>
  <c r="E30" i="2"/>
  <c r="F30" i="2" s="1"/>
  <c r="G30" i="2" s="1"/>
  <c r="E26" i="2"/>
  <c r="F26" i="2" s="1"/>
  <c r="G26" i="2" s="1"/>
  <c r="E22" i="2"/>
  <c r="F22" i="2" s="1"/>
  <c r="G22" i="2" s="1"/>
  <c r="E18" i="2"/>
  <c r="F18" i="2" s="1"/>
  <c r="G18" i="2" s="1"/>
  <c r="E14" i="2"/>
  <c r="F14" i="2" s="1"/>
  <c r="G14" i="2" s="1"/>
  <c r="E10" i="2"/>
  <c r="F10" i="2" s="1"/>
  <c r="G10" i="2" s="1"/>
  <c r="E6" i="2"/>
  <c r="F6" i="2" s="1"/>
  <c r="G6" i="2" s="1"/>
  <c r="E61" i="2"/>
  <c r="F61" i="2" s="1"/>
  <c r="G61" i="2" s="1"/>
  <c r="E57" i="2"/>
  <c r="F57" i="2" s="1"/>
  <c r="G57" i="2" s="1"/>
  <c r="E53" i="2"/>
  <c r="F53" i="2" s="1"/>
  <c r="G53" i="2" s="1"/>
  <c r="E49" i="2"/>
  <c r="F49" i="2" s="1"/>
  <c r="G49" i="2" s="1"/>
  <c r="E45" i="2"/>
  <c r="F45" i="2" s="1"/>
  <c r="G45" i="2" s="1"/>
  <c r="E41" i="2"/>
  <c r="F41" i="2" s="1"/>
  <c r="G41" i="2" s="1"/>
  <c r="E37" i="2"/>
  <c r="F37" i="2" s="1"/>
  <c r="G37" i="2" s="1"/>
  <c r="E33" i="2"/>
  <c r="F33" i="2" s="1"/>
  <c r="G33" i="2" s="1"/>
  <c r="E29" i="2"/>
  <c r="F29" i="2" s="1"/>
  <c r="G29" i="2" s="1"/>
  <c r="E25" i="2"/>
  <c r="F25" i="2" s="1"/>
  <c r="G25" i="2" s="1"/>
  <c r="E21" i="2"/>
  <c r="F21" i="2" s="1"/>
  <c r="G21" i="2" s="1"/>
  <c r="E17" i="2"/>
  <c r="F17" i="2" s="1"/>
  <c r="G17" i="2" s="1"/>
  <c r="E13" i="2"/>
  <c r="F13" i="2" s="1"/>
  <c r="G13" i="2" s="1"/>
  <c r="E9" i="2"/>
  <c r="F9" i="2" s="1"/>
  <c r="G9" i="2" s="1"/>
  <c r="E5" i="2"/>
  <c r="F5" i="2" s="1"/>
  <c r="G5" i="2" s="1"/>
  <c r="E60" i="2"/>
  <c r="F60" i="2" s="1"/>
  <c r="G60" i="2" s="1"/>
  <c r="E56" i="2"/>
  <c r="F56" i="2" s="1"/>
  <c r="G56" i="2" s="1"/>
  <c r="E52" i="2"/>
  <c r="F52" i="2" s="1"/>
  <c r="G52" i="2" s="1"/>
  <c r="E48" i="2"/>
  <c r="F48" i="2" s="1"/>
  <c r="G48" i="2" s="1"/>
  <c r="E44" i="2"/>
  <c r="F44" i="2" s="1"/>
  <c r="G44" i="2" s="1"/>
  <c r="E40" i="2"/>
  <c r="F40" i="2" s="1"/>
  <c r="G40" i="2" s="1"/>
  <c r="E36" i="2"/>
  <c r="F36" i="2" s="1"/>
  <c r="G36" i="2" s="1"/>
  <c r="E32" i="2"/>
  <c r="F32" i="2" s="1"/>
  <c r="G32" i="2" s="1"/>
  <c r="E28" i="2"/>
  <c r="F28" i="2" s="1"/>
  <c r="G28" i="2" s="1"/>
  <c r="E24" i="2"/>
  <c r="F24" i="2" s="1"/>
  <c r="G24" i="2" s="1"/>
  <c r="E20" i="2"/>
  <c r="F20" i="2" s="1"/>
  <c r="G20" i="2" s="1"/>
  <c r="E16" i="2"/>
  <c r="F16" i="2" s="1"/>
  <c r="G16" i="2" s="1"/>
  <c r="E12" i="2"/>
  <c r="F12" i="2" s="1"/>
  <c r="G12" i="2" s="1"/>
  <c r="E8" i="2"/>
  <c r="F8" i="2" s="1"/>
  <c r="G8" i="2" s="1"/>
  <c r="J54" i="3" l="1"/>
  <c r="K54" i="3" s="1"/>
  <c r="J21" i="3"/>
  <c r="K21" i="2"/>
  <c r="Q61" i="2"/>
  <c r="K7" i="1" l="1"/>
  <c r="K8" i="1"/>
  <c r="K9" i="1"/>
  <c r="K10" i="1"/>
  <c r="K11" i="1"/>
  <c r="K12" i="1"/>
  <c r="K13" i="1"/>
  <c r="K14" i="1"/>
  <c r="K15" i="1"/>
  <c r="K16" i="1"/>
  <c r="K17" i="1"/>
  <c r="K18" i="1"/>
  <c r="K3" i="1"/>
  <c r="K2" i="1"/>
  <c r="E4" i="1" l="1"/>
  <c r="E74" i="1"/>
  <c r="F74" i="1" s="1"/>
  <c r="E71" i="1"/>
  <c r="F71" i="1" s="1"/>
  <c r="E67" i="1"/>
  <c r="F67" i="1" s="1"/>
  <c r="E70" i="1"/>
  <c r="F70" i="1" s="1"/>
  <c r="E66" i="1"/>
  <c r="F66" i="1" s="1"/>
  <c r="E73" i="1"/>
  <c r="F73" i="1" s="1"/>
  <c r="E69" i="1"/>
  <c r="F69" i="1" s="1"/>
  <c r="E65" i="1"/>
  <c r="F65" i="1" s="1"/>
  <c r="E72" i="1"/>
  <c r="F72" i="1" s="1"/>
  <c r="E68" i="1"/>
  <c r="F68" i="1" s="1"/>
  <c r="E64" i="1"/>
  <c r="F64" i="1" s="1"/>
  <c r="F4" i="1"/>
  <c r="G4" i="1" s="1"/>
  <c r="E63" i="1"/>
  <c r="F63" i="1" s="1"/>
  <c r="E55" i="1"/>
  <c r="F55" i="1" s="1"/>
  <c r="G55" i="1" s="1"/>
  <c r="E47" i="1"/>
  <c r="F47" i="1" s="1"/>
  <c r="G47" i="1" s="1"/>
  <c r="E35" i="1"/>
  <c r="F35" i="1" s="1"/>
  <c r="G35" i="1" s="1"/>
  <c r="E23" i="1"/>
  <c r="F23" i="1" s="1"/>
  <c r="G23" i="1" s="1"/>
  <c r="E19" i="1"/>
  <c r="F19" i="1" s="1"/>
  <c r="G19" i="1" s="1"/>
  <c r="E15" i="1"/>
  <c r="F15" i="1" s="1"/>
  <c r="G15" i="1" s="1"/>
  <c r="E7" i="1"/>
  <c r="F7" i="1" s="1"/>
  <c r="G7" i="1" s="1"/>
  <c r="E3" i="1"/>
  <c r="F3" i="1" s="1"/>
  <c r="G3" i="1" s="1"/>
  <c r="E62" i="1"/>
  <c r="F62" i="1" s="1"/>
  <c r="G62" i="1" s="1"/>
  <c r="E58" i="1"/>
  <c r="F58" i="1" s="1"/>
  <c r="G58" i="1" s="1"/>
  <c r="E54" i="1"/>
  <c r="F54" i="1" s="1"/>
  <c r="G54" i="1" s="1"/>
  <c r="E50" i="1"/>
  <c r="F50" i="1" s="1"/>
  <c r="G50" i="1" s="1"/>
  <c r="E46" i="1"/>
  <c r="F46" i="1" s="1"/>
  <c r="G46" i="1" s="1"/>
  <c r="E42" i="1"/>
  <c r="F42" i="1" s="1"/>
  <c r="G42" i="1" s="1"/>
  <c r="E38" i="1"/>
  <c r="F38" i="1" s="1"/>
  <c r="G38" i="1" s="1"/>
  <c r="E34" i="1"/>
  <c r="F34" i="1" s="1"/>
  <c r="G34" i="1" s="1"/>
  <c r="E30" i="1"/>
  <c r="F30" i="1" s="1"/>
  <c r="G30" i="1" s="1"/>
  <c r="E26" i="1"/>
  <c r="F26" i="1" s="1"/>
  <c r="G26" i="1" s="1"/>
  <c r="E22" i="1"/>
  <c r="F22" i="1" s="1"/>
  <c r="G22" i="1" s="1"/>
  <c r="E18" i="1"/>
  <c r="F18" i="1" s="1"/>
  <c r="G18" i="1" s="1"/>
  <c r="E14" i="1"/>
  <c r="F14" i="1" s="1"/>
  <c r="G14" i="1" s="1"/>
  <c r="E10" i="1"/>
  <c r="F10" i="1" s="1"/>
  <c r="G10" i="1" s="1"/>
  <c r="E6" i="1"/>
  <c r="F6" i="1" s="1"/>
  <c r="G6" i="1" s="1"/>
  <c r="E59" i="1"/>
  <c r="F59" i="1" s="1"/>
  <c r="G59" i="1" s="1"/>
  <c r="E51" i="1"/>
  <c r="F51" i="1" s="1"/>
  <c r="G51" i="1" s="1"/>
  <c r="E43" i="1"/>
  <c r="F43" i="1" s="1"/>
  <c r="G43" i="1" s="1"/>
  <c r="E39" i="1"/>
  <c r="F39" i="1" s="1"/>
  <c r="G39" i="1" s="1"/>
  <c r="E31" i="1"/>
  <c r="F31" i="1" s="1"/>
  <c r="G31" i="1" s="1"/>
  <c r="E27" i="1"/>
  <c r="F27" i="1" s="1"/>
  <c r="G27" i="1" s="1"/>
  <c r="E11" i="1"/>
  <c r="F11" i="1" s="1"/>
  <c r="G11" i="1" s="1"/>
  <c r="E61" i="1"/>
  <c r="F61" i="1" s="1"/>
  <c r="G61" i="1" s="1"/>
  <c r="E57" i="1"/>
  <c r="F57" i="1" s="1"/>
  <c r="G57" i="1" s="1"/>
  <c r="E53" i="1"/>
  <c r="F53" i="1" s="1"/>
  <c r="G53" i="1" s="1"/>
  <c r="E49" i="1"/>
  <c r="F49" i="1" s="1"/>
  <c r="G49" i="1" s="1"/>
  <c r="E45" i="1"/>
  <c r="F45" i="1" s="1"/>
  <c r="G45" i="1" s="1"/>
  <c r="E41" i="1"/>
  <c r="F41" i="1" s="1"/>
  <c r="G41" i="1" s="1"/>
  <c r="E37" i="1"/>
  <c r="F37" i="1" s="1"/>
  <c r="G37" i="1" s="1"/>
  <c r="E33" i="1"/>
  <c r="F33" i="1" s="1"/>
  <c r="G33" i="1" s="1"/>
  <c r="E29" i="1"/>
  <c r="F29" i="1" s="1"/>
  <c r="G29" i="1" s="1"/>
  <c r="E25" i="1"/>
  <c r="F25" i="1" s="1"/>
  <c r="G25" i="1" s="1"/>
  <c r="E21" i="1"/>
  <c r="F21" i="1" s="1"/>
  <c r="G21" i="1" s="1"/>
  <c r="E17" i="1"/>
  <c r="F17" i="1" s="1"/>
  <c r="G17" i="1" s="1"/>
  <c r="E13" i="1"/>
  <c r="F13" i="1" s="1"/>
  <c r="G13" i="1" s="1"/>
  <c r="E9" i="1"/>
  <c r="F9" i="1" s="1"/>
  <c r="G9" i="1" s="1"/>
  <c r="E5" i="1"/>
  <c r="F5" i="1" s="1"/>
  <c r="G5" i="1" s="1"/>
  <c r="E60" i="1"/>
  <c r="F60" i="1" s="1"/>
  <c r="G60" i="1" s="1"/>
  <c r="E56" i="1"/>
  <c r="F56" i="1" s="1"/>
  <c r="G56" i="1" s="1"/>
  <c r="E52" i="1"/>
  <c r="F52" i="1" s="1"/>
  <c r="G52" i="1" s="1"/>
  <c r="E48" i="1"/>
  <c r="F48" i="1" s="1"/>
  <c r="G48" i="1" s="1"/>
  <c r="E44" i="1"/>
  <c r="F44" i="1" s="1"/>
  <c r="G44" i="1" s="1"/>
  <c r="E40" i="1"/>
  <c r="F40" i="1" s="1"/>
  <c r="G40" i="1" s="1"/>
  <c r="E36" i="1"/>
  <c r="F36" i="1" s="1"/>
  <c r="G36" i="1" s="1"/>
  <c r="E32" i="1"/>
  <c r="F32" i="1" s="1"/>
  <c r="G32" i="1" s="1"/>
  <c r="E28" i="1"/>
  <c r="F28" i="1" s="1"/>
  <c r="G28" i="1" s="1"/>
  <c r="E24" i="1"/>
  <c r="F24" i="1" s="1"/>
  <c r="G24" i="1" s="1"/>
  <c r="E20" i="1"/>
  <c r="F20" i="1" s="1"/>
  <c r="G20" i="1" s="1"/>
  <c r="E16" i="1"/>
  <c r="F16" i="1" s="1"/>
  <c r="G16" i="1" s="1"/>
  <c r="E12" i="1"/>
  <c r="F12" i="1" s="1"/>
  <c r="G12" i="1" s="1"/>
  <c r="E8" i="1"/>
  <c r="F8" i="1" s="1"/>
  <c r="G8" i="1" s="1"/>
  <c r="K21" i="1" l="1"/>
  <c r="O58" i="1"/>
  <c r="P58" i="1" s="1"/>
</calcChain>
</file>

<file path=xl/sharedStrings.xml><?xml version="1.0" encoding="utf-8"?>
<sst xmlns="http://schemas.openxmlformats.org/spreadsheetml/2006/main" count="342" uniqueCount="32">
  <si>
    <t>Year</t>
  </si>
  <si>
    <t>Month</t>
  </si>
  <si>
    <t>Visits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</si>
  <si>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</si>
  <si>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</si>
  <si>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</si>
  <si>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</si>
  <si>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</si>
  <si>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</si>
  <si>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</si>
  <si>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</si>
  <si>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</si>
  <si>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</si>
  <si>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</si>
  <si>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</si>
  <si>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Page_Views</t>
  </si>
  <si>
    <t>Sessions</t>
  </si>
  <si>
    <t>Periods</t>
  </si>
  <si>
    <t>Intercept</t>
  </si>
  <si>
    <t>Slope</t>
  </si>
  <si>
    <t>S.I.</t>
  </si>
  <si>
    <t>Seasonal Adjusted Forecast</t>
  </si>
  <si>
    <t>MAPE</t>
  </si>
  <si>
    <t>Vists</t>
  </si>
  <si>
    <t>YoY Growth</t>
  </si>
  <si>
    <t>Month 2024</t>
  </si>
  <si>
    <t>Forecasted Visits</t>
  </si>
  <si>
    <t>MoM Growth</t>
  </si>
  <si>
    <t>Linear Trend Forecast</t>
  </si>
  <si>
    <t>Page Views</t>
  </si>
  <si>
    <t>MoM Growt</t>
  </si>
  <si>
    <t>Total 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</si>
</sst>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9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2" fontId="0" fillId="0" borderId="0" xfId="0" applyNumberFormat="1"/>
    <xf numFmtId="0" fontId="1" fillId="2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applyBorder="1"/>
    <xf numFmtId="0" fontId="0" fillId="4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2" fillId="0" borderId="0" xfId="0" applyFont="1"/>
    <xf numFmtId="3" fontId="3" fillId="0" borderId="0" xfId="0" applyNumberFormat="1" applyFont="1"/>
    <xf numFmtId="165" fontId="3" fillId="0" borderId="0" xfId="0" applyNumberFormat="1" applyFont="1"/>
    <xf numFmtId="0" fontId="5" fillId="0" borderId="0" xfId="0" applyFont="1"/>
    <xf numFmtId="3" fontId="4" fillId="0" borderId="0" xfId="0" applyNumberFormat="1" applyFont="1"/>
    <xf numFmtId="4" fontId="4" fillId="0" borderId="0" xfId="0" applyNumberFormat="1" applyFont="1"/>
    <xf numFmtId="10" fontId="0" fillId="0" borderId="0" xfId="0" applyNumberFormat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3" fontId="0" fillId="0" borderId="1" xfId="0" applyNumberFormat="1" applyFont="1" applyBorder="1"/>
    <xf numFmtId="3" fontId="0" fillId="4" borderId="1" xfId="0" applyNumberFormat="1" applyFont="1" applyFill="1" applyBorder="1"/>
    <xf numFmtId="0" fontId="0" fillId="5" borderId="0" xfId="0" applyFill="1"/>
    <xf numFmtId="0" fontId="0" fillId="5" borderId="0" xfId="0" applyFill="1" applyAlignment="1">
      <alignment horizontal="left"/>
    </xf>
    <xf numFmtId="3" fontId="0" fillId="5" borderId="0" xfId="0" applyNumberFormat="1" applyFill="1"/>
    <xf numFmtId="10" fontId="0" fillId="5" borderId="0" xfId="0" applyNumberFormat="1" applyFill="1"/>
    <xf numFmtId="0" fontId="0" fillId="0" borderId="2" xfId="0" applyFont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10" fontId="0" fillId="0" borderId="0" xfId="1" applyNumberFormat="1" applyFont="1"/>
    <xf numFmtId="3" fontId="5" fillId="0" borderId="0" xfId="0" applyNumberFormat="1" applyFont="1"/>
    <xf numFmtId="169" fontId="0" fillId="0" borderId="0" xfId="0" applyNumberFormat="1"/>
    <xf numFmtId="0" fontId="9" fillId="0" borderId="0" xfId="0" applyFont="1"/>
    <xf numFmtId="10" fontId="9" fillId="0" borderId="0" xfId="0" applyNumberFormat="1" applyFont="1"/>
    <xf numFmtId="0" fontId="8" fillId="6" borderId="4" xfId="0" applyFont="1" applyFill="1" applyBorder="1"/>
    <xf numFmtId="0" fontId="0" fillId="4" borderId="5" xfId="0" applyFont="1" applyFill="1" applyBorder="1" applyAlignment="1">
      <alignment horizontal="left"/>
    </xf>
    <xf numFmtId="3" fontId="0" fillId="4" borderId="5" xfId="0" applyNumberFormat="1" applyFont="1" applyFill="1" applyBorder="1"/>
    <xf numFmtId="0" fontId="0" fillId="7" borderId="5" xfId="0" applyFont="1" applyFill="1" applyBorder="1" applyAlignment="1">
      <alignment horizontal="left"/>
    </xf>
    <xf numFmtId="3" fontId="0" fillId="7" borderId="5" xfId="0" applyNumberFormat="1" applyFont="1" applyFill="1" applyBorder="1"/>
    <xf numFmtId="0" fontId="0" fillId="5" borderId="3" xfId="0" applyFont="1" applyFill="1" applyBorder="1" applyAlignment="1">
      <alignment horizontal="left"/>
    </xf>
    <xf numFmtId="10" fontId="0" fillId="5" borderId="0" xfId="1" applyNumberFormat="1" applyFont="1" applyFill="1"/>
  </cellXfs>
  <cellStyles count="2">
    <cellStyle name="Normal" xfId="0" builtinId="0"/>
    <cellStyle name="Percent" xfId="1" builtinId="5"/>
  </cellStyles>
  <dxfs count="40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numFmt numFmtId="14" formatCode="0.00%"/>
    </dxf>
    <dxf>
      <numFmt numFmtId="3" formatCode="#,##0"/>
    </dxf>
    <dxf>
      <numFmt numFmtId="14" formatCode="0.00%"/>
    </dxf>
    <dxf>
      <numFmt numFmtId="3" formatCode="#,##0"/>
    </dxf>
    <dxf>
      <numFmt numFmtId="2" formatCode="0.00"/>
    </dxf>
    <dxf>
      <numFmt numFmtId="3" formatCode="#,##0"/>
    </dxf>
    <dxf>
      <numFmt numFmtId="14" formatCode="0.00%"/>
    </dxf>
    <dxf>
      <numFmt numFmtId="3" formatCode="#,##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numFmt numFmtId="14" formatCode="0.00%"/>
    </dxf>
    <dxf>
      <numFmt numFmtId="3" formatCode="#,##0"/>
    </dxf>
    <dxf>
      <numFmt numFmtId="169" formatCode="&quot;$&quot;#,##0.00"/>
    </dxf>
    <dxf>
      <numFmt numFmtId="3" formatCode="#,##0"/>
    </dxf>
    <dxf>
      <numFmt numFmtId="14" formatCode="0.00%"/>
    </dxf>
    <dxf>
      <numFmt numFmtId="3" formatCode="#,##0"/>
    </dxf>
    <dxf>
      <numFmt numFmtId="14" formatCode="0.00%"/>
    </dxf>
    <dxf>
      <numFmt numFmtId="3" formatCode="#,##0"/>
    </dxf>
    <dxf>
      <alignment horizontal="left" vertical="bottom" textRotation="0" wrapText="0" indent="0" justifyLastLine="0" shrinkToFit="0" readingOrder="0"/>
    </dxf>
    <dxf>
      <numFmt numFmtId="3" formatCode="#,##0"/>
    </dxf>
    <dxf>
      <alignment horizontal="left" vertical="bottom" textRotation="0" wrapText="0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Visits Time Series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visits!$D$2</c:f>
              <c:strCache>
                <c:ptCount val="1"/>
                <c:pt idx="0">
                  <c:v>Visits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5080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8976109215017059E-3"/>
                  <c:y val="-0.324644575678040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visits!$B$3:$B$74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visits!$D$3:$D$74</c:f>
              <c:numCache>
                <c:formatCode>#,##0</c:formatCode>
                <c:ptCount val="72"/>
                <c:pt idx="0">
                  <c:v>147822</c:v>
                </c:pt>
                <c:pt idx="1">
                  <c:v>129392</c:v>
                </c:pt>
                <c:pt idx="2">
                  <c:v>174821</c:v>
                </c:pt>
                <c:pt idx="3">
                  <c:v>152137</c:v>
                </c:pt>
                <c:pt idx="4">
                  <c:v>151167</c:v>
                </c:pt>
                <c:pt idx="5">
                  <c:v>149842</c:v>
                </c:pt>
                <c:pt idx="6">
                  <c:v>148283</c:v>
                </c:pt>
                <c:pt idx="7">
                  <c:v>190789</c:v>
                </c:pt>
                <c:pt idx="8">
                  <c:v>152281</c:v>
                </c:pt>
                <c:pt idx="9">
                  <c:v>163341</c:v>
                </c:pt>
                <c:pt idx="10">
                  <c:v>158635</c:v>
                </c:pt>
                <c:pt idx="11">
                  <c:v>172447</c:v>
                </c:pt>
                <c:pt idx="12">
                  <c:v>175593</c:v>
                </c:pt>
                <c:pt idx="13">
                  <c:v>169983</c:v>
                </c:pt>
                <c:pt idx="14">
                  <c:v>199900</c:v>
                </c:pt>
                <c:pt idx="15">
                  <c:v>167665</c:v>
                </c:pt>
                <c:pt idx="16">
                  <c:v>164517</c:v>
                </c:pt>
                <c:pt idx="17">
                  <c:v>164767</c:v>
                </c:pt>
                <c:pt idx="18">
                  <c:v>175783</c:v>
                </c:pt>
                <c:pt idx="19">
                  <c:v>183462</c:v>
                </c:pt>
                <c:pt idx="20">
                  <c:v>174331</c:v>
                </c:pt>
                <c:pt idx="21">
                  <c:v>183960</c:v>
                </c:pt>
                <c:pt idx="22">
                  <c:v>159675</c:v>
                </c:pt>
                <c:pt idx="23">
                  <c:v>151295</c:v>
                </c:pt>
                <c:pt idx="24">
                  <c:v>181790</c:v>
                </c:pt>
                <c:pt idx="25">
                  <c:v>160515</c:v>
                </c:pt>
                <c:pt idx="26">
                  <c:v>132682</c:v>
                </c:pt>
                <c:pt idx="27">
                  <c:v>158141</c:v>
                </c:pt>
                <c:pt idx="28">
                  <c:v>166637</c:v>
                </c:pt>
                <c:pt idx="29">
                  <c:v>187404</c:v>
                </c:pt>
                <c:pt idx="30">
                  <c:v>175259</c:v>
                </c:pt>
                <c:pt idx="31">
                  <c:v>169706</c:v>
                </c:pt>
                <c:pt idx="32">
                  <c:v>154432</c:v>
                </c:pt>
                <c:pt idx="33">
                  <c:v>169110</c:v>
                </c:pt>
                <c:pt idx="34">
                  <c:v>151315</c:v>
                </c:pt>
                <c:pt idx="35">
                  <c:v>162118</c:v>
                </c:pt>
                <c:pt idx="36">
                  <c:v>188715</c:v>
                </c:pt>
                <c:pt idx="37">
                  <c:v>143462</c:v>
                </c:pt>
                <c:pt idx="38">
                  <c:v>167944</c:v>
                </c:pt>
                <c:pt idx="39">
                  <c:v>162399</c:v>
                </c:pt>
                <c:pt idx="40">
                  <c:v>152723</c:v>
                </c:pt>
                <c:pt idx="41">
                  <c:v>154270</c:v>
                </c:pt>
                <c:pt idx="42">
                  <c:v>146016</c:v>
                </c:pt>
                <c:pt idx="43">
                  <c:v>174304</c:v>
                </c:pt>
                <c:pt idx="44">
                  <c:v>153590</c:v>
                </c:pt>
                <c:pt idx="45">
                  <c:v>178517</c:v>
                </c:pt>
                <c:pt idx="46">
                  <c:v>159180</c:v>
                </c:pt>
                <c:pt idx="47">
                  <c:v>172063</c:v>
                </c:pt>
                <c:pt idx="48">
                  <c:v>166502</c:v>
                </c:pt>
                <c:pt idx="49">
                  <c:v>120416</c:v>
                </c:pt>
                <c:pt idx="50">
                  <c:v>166625</c:v>
                </c:pt>
                <c:pt idx="51">
                  <c:v>148165</c:v>
                </c:pt>
                <c:pt idx="52">
                  <c:v>169025</c:v>
                </c:pt>
                <c:pt idx="53">
                  <c:v>177029</c:v>
                </c:pt>
                <c:pt idx="54">
                  <c:v>172747</c:v>
                </c:pt>
                <c:pt idx="55">
                  <c:v>177906</c:v>
                </c:pt>
                <c:pt idx="56">
                  <c:v>156547</c:v>
                </c:pt>
                <c:pt idx="57">
                  <c:v>168374</c:v>
                </c:pt>
                <c:pt idx="58">
                  <c:v>173063</c:v>
                </c:pt>
                <c:pt idx="59">
                  <c:v>162869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0-4037-A549-0233A42B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869759"/>
        <c:axId val="1610871007"/>
      </c:scatterChart>
      <c:valAx>
        <c:axId val="1610869759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71007"/>
        <c:crosses val="autoZero"/>
        <c:crossBetween val="midCat"/>
      </c:valAx>
      <c:valAx>
        <c:axId val="1610871007"/>
        <c:scaling>
          <c:orientation val="minMax"/>
          <c:min val="110000"/>
        </c:scaling>
        <c:delete val="1"/>
        <c:axPos val="l"/>
        <c:numFmt formatCode="#,##0" sourceLinked="1"/>
        <c:majorTickMark val="none"/>
        <c:minorTickMark val="none"/>
        <c:tickLblPos val="nextTo"/>
        <c:crossAx val="161086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Visits Linear Trend Forecast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visits!$D$2</c:f>
              <c:strCache>
                <c:ptCount val="1"/>
                <c:pt idx="0">
                  <c:v>Visits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visits!$B$3:$B$74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visits!$D$3:$D$74</c:f>
              <c:numCache>
                <c:formatCode>#,##0</c:formatCode>
                <c:ptCount val="72"/>
                <c:pt idx="0">
                  <c:v>147822</c:v>
                </c:pt>
                <c:pt idx="1">
                  <c:v>129392</c:v>
                </c:pt>
                <c:pt idx="2">
                  <c:v>174821</c:v>
                </c:pt>
                <c:pt idx="3">
                  <c:v>152137</c:v>
                </c:pt>
                <c:pt idx="4">
                  <c:v>151167</c:v>
                </c:pt>
                <c:pt idx="5">
                  <c:v>149842</c:v>
                </c:pt>
                <c:pt idx="6">
                  <c:v>148283</c:v>
                </c:pt>
                <c:pt idx="7">
                  <c:v>190789</c:v>
                </c:pt>
                <c:pt idx="8">
                  <c:v>152281</c:v>
                </c:pt>
                <c:pt idx="9">
                  <c:v>163341</c:v>
                </c:pt>
                <c:pt idx="10">
                  <c:v>158635</c:v>
                </c:pt>
                <c:pt idx="11">
                  <c:v>172447</c:v>
                </c:pt>
                <c:pt idx="12">
                  <c:v>175593</c:v>
                </c:pt>
                <c:pt idx="13">
                  <c:v>169983</c:v>
                </c:pt>
                <c:pt idx="14">
                  <c:v>199900</c:v>
                </c:pt>
                <c:pt idx="15">
                  <c:v>167665</c:v>
                </c:pt>
                <c:pt idx="16">
                  <c:v>164517</c:v>
                </c:pt>
                <c:pt idx="17">
                  <c:v>164767</c:v>
                </c:pt>
                <c:pt idx="18">
                  <c:v>175783</c:v>
                </c:pt>
                <c:pt idx="19">
                  <c:v>183462</c:v>
                </c:pt>
                <c:pt idx="20">
                  <c:v>174331</c:v>
                </c:pt>
                <c:pt idx="21">
                  <c:v>183960</c:v>
                </c:pt>
                <c:pt idx="22">
                  <c:v>159675</c:v>
                </c:pt>
                <c:pt idx="23">
                  <c:v>151295</c:v>
                </c:pt>
                <c:pt idx="24">
                  <c:v>181790</c:v>
                </c:pt>
                <c:pt idx="25">
                  <c:v>160515</c:v>
                </c:pt>
                <c:pt idx="26">
                  <c:v>132682</c:v>
                </c:pt>
                <c:pt idx="27">
                  <c:v>158141</c:v>
                </c:pt>
                <c:pt idx="28">
                  <c:v>166637</c:v>
                </c:pt>
                <c:pt idx="29">
                  <c:v>187404</c:v>
                </c:pt>
                <c:pt idx="30">
                  <c:v>175259</c:v>
                </c:pt>
                <c:pt idx="31">
                  <c:v>169706</c:v>
                </c:pt>
                <c:pt idx="32">
                  <c:v>154432</c:v>
                </c:pt>
                <c:pt idx="33">
                  <c:v>169110</c:v>
                </c:pt>
                <c:pt idx="34">
                  <c:v>151315</c:v>
                </c:pt>
                <c:pt idx="35">
                  <c:v>162118</c:v>
                </c:pt>
                <c:pt idx="36">
                  <c:v>188715</c:v>
                </c:pt>
                <c:pt idx="37">
                  <c:v>143462</c:v>
                </c:pt>
                <c:pt idx="38">
                  <c:v>167944</c:v>
                </c:pt>
                <c:pt idx="39">
                  <c:v>162399</c:v>
                </c:pt>
                <c:pt idx="40">
                  <c:v>152723</c:v>
                </c:pt>
                <c:pt idx="41">
                  <c:v>154270</c:v>
                </c:pt>
                <c:pt idx="42">
                  <c:v>146016</c:v>
                </c:pt>
                <c:pt idx="43">
                  <c:v>174304</c:v>
                </c:pt>
                <c:pt idx="44">
                  <c:v>153590</c:v>
                </c:pt>
                <c:pt idx="45">
                  <c:v>178517</c:v>
                </c:pt>
                <c:pt idx="46">
                  <c:v>159180</c:v>
                </c:pt>
                <c:pt idx="47">
                  <c:v>172063</c:v>
                </c:pt>
                <c:pt idx="48">
                  <c:v>166502</c:v>
                </c:pt>
                <c:pt idx="49">
                  <c:v>120416</c:v>
                </c:pt>
                <c:pt idx="50">
                  <c:v>166625</c:v>
                </c:pt>
                <c:pt idx="51">
                  <c:v>148165</c:v>
                </c:pt>
                <c:pt idx="52">
                  <c:v>169025</c:v>
                </c:pt>
                <c:pt idx="53">
                  <c:v>177029</c:v>
                </c:pt>
                <c:pt idx="54">
                  <c:v>172747</c:v>
                </c:pt>
                <c:pt idx="55">
                  <c:v>177906</c:v>
                </c:pt>
                <c:pt idx="56">
                  <c:v>156547</c:v>
                </c:pt>
                <c:pt idx="57">
                  <c:v>168374</c:v>
                </c:pt>
                <c:pt idx="58">
                  <c:v>173063</c:v>
                </c:pt>
                <c:pt idx="59">
                  <c:v>162869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D-4E67-A95E-94ADFD683D25}"/>
            </c:ext>
          </c:extLst>
        </c:ser>
        <c:ser>
          <c:idx val="1"/>
          <c:order val="1"/>
          <c:tx>
            <c:strRef>
              <c:f>visits!$E$2</c:f>
              <c:strCache>
                <c:ptCount val="1"/>
                <c:pt idx="0">
                  <c:v>Linear Trend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visits!$B$3:$B$74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visits!$E$3:$E$74</c:f>
              <c:numCache>
                <c:formatCode>#,##0</c:formatCode>
                <c:ptCount val="72"/>
                <c:pt idx="0">
                  <c:v>163120.01092896177</c:v>
                </c:pt>
                <c:pt idx="1">
                  <c:v>163151.78908956193</c:v>
                </c:pt>
                <c:pt idx="2">
                  <c:v>163183.5672501621</c:v>
                </c:pt>
                <c:pt idx="3">
                  <c:v>163215.34541076227</c:v>
                </c:pt>
                <c:pt idx="4">
                  <c:v>163247.12357136243</c:v>
                </c:pt>
                <c:pt idx="5">
                  <c:v>163278.9017319626</c:v>
                </c:pt>
                <c:pt idx="6">
                  <c:v>163310.67989256277</c:v>
                </c:pt>
                <c:pt idx="7">
                  <c:v>163342.45805316293</c:v>
                </c:pt>
                <c:pt idx="8">
                  <c:v>163374.2362137631</c:v>
                </c:pt>
                <c:pt idx="9">
                  <c:v>163406.01437436327</c:v>
                </c:pt>
                <c:pt idx="10">
                  <c:v>163437.79253496343</c:v>
                </c:pt>
                <c:pt idx="11">
                  <c:v>163469.5706955636</c:v>
                </c:pt>
                <c:pt idx="12">
                  <c:v>163501.34885616376</c:v>
                </c:pt>
                <c:pt idx="13">
                  <c:v>163533.12701676393</c:v>
                </c:pt>
                <c:pt idx="14">
                  <c:v>163564.9051773641</c:v>
                </c:pt>
                <c:pt idx="15">
                  <c:v>163596.68333796426</c:v>
                </c:pt>
                <c:pt idx="16">
                  <c:v>163628.46149856443</c:v>
                </c:pt>
                <c:pt idx="17">
                  <c:v>163660.2396591646</c:v>
                </c:pt>
                <c:pt idx="18">
                  <c:v>163692.01781976476</c:v>
                </c:pt>
                <c:pt idx="19">
                  <c:v>163723.79598036493</c:v>
                </c:pt>
                <c:pt idx="20">
                  <c:v>163755.57414096509</c:v>
                </c:pt>
                <c:pt idx="21">
                  <c:v>163787.35230156526</c:v>
                </c:pt>
                <c:pt idx="22">
                  <c:v>163819.13046216543</c:v>
                </c:pt>
                <c:pt idx="23">
                  <c:v>163850.90862276559</c:v>
                </c:pt>
                <c:pt idx="24">
                  <c:v>163882.68678336576</c:v>
                </c:pt>
                <c:pt idx="25">
                  <c:v>163914.46494396593</c:v>
                </c:pt>
                <c:pt idx="26">
                  <c:v>163946.24310456609</c:v>
                </c:pt>
                <c:pt idx="27">
                  <c:v>163978.02126516626</c:v>
                </c:pt>
                <c:pt idx="28">
                  <c:v>164009.79942576642</c:v>
                </c:pt>
                <c:pt idx="29">
                  <c:v>164041.57758636659</c:v>
                </c:pt>
                <c:pt idx="30">
                  <c:v>164073.35574696676</c:v>
                </c:pt>
                <c:pt idx="31">
                  <c:v>164105.13390756692</c:v>
                </c:pt>
                <c:pt idx="32">
                  <c:v>164136.91206816709</c:v>
                </c:pt>
                <c:pt idx="33">
                  <c:v>164168.69022876726</c:v>
                </c:pt>
                <c:pt idx="34">
                  <c:v>164200.46838936742</c:v>
                </c:pt>
                <c:pt idx="35">
                  <c:v>164232.24654996759</c:v>
                </c:pt>
                <c:pt idx="36">
                  <c:v>164264.02471056776</c:v>
                </c:pt>
                <c:pt idx="37">
                  <c:v>164295.80287116795</c:v>
                </c:pt>
                <c:pt idx="38">
                  <c:v>164327.58103176812</c:v>
                </c:pt>
                <c:pt idx="39">
                  <c:v>164359.35919236828</c:v>
                </c:pt>
                <c:pt idx="40">
                  <c:v>164391.13735296845</c:v>
                </c:pt>
                <c:pt idx="41">
                  <c:v>164422.91551356862</c:v>
                </c:pt>
                <c:pt idx="42">
                  <c:v>164454.69367416878</c:v>
                </c:pt>
                <c:pt idx="43">
                  <c:v>164486.47183476895</c:v>
                </c:pt>
                <c:pt idx="44">
                  <c:v>164518.24999536911</c:v>
                </c:pt>
                <c:pt idx="45">
                  <c:v>164550.02815596928</c:v>
                </c:pt>
                <c:pt idx="46">
                  <c:v>164581.80631656945</c:v>
                </c:pt>
                <c:pt idx="47">
                  <c:v>164613.58447716961</c:v>
                </c:pt>
                <c:pt idx="48">
                  <c:v>164645.36263776978</c:v>
                </c:pt>
                <c:pt idx="49">
                  <c:v>164677.14079836995</c:v>
                </c:pt>
                <c:pt idx="50">
                  <c:v>164708.91895897011</c:v>
                </c:pt>
                <c:pt idx="51">
                  <c:v>164740.69711957028</c:v>
                </c:pt>
                <c:pt idx="52">
                  <c:v>164772.47528017045</c:v>
                </c:pt>
                <c:pt idx="53">
                  <c:v>164804.25344077061</c:v>
                </c:pt>
                <c:pt idx="54">
                  <c:v>164836.03160137078</c:v>
                </c:pt>
                <c:pt idx="55">
                  <c:v>164867.80976197094</c:v>
                </c:pt>
                <c:pt idx="56">
                  <c:v>164899.58792257111</c:v>
                </c:pt>
                <c:pt idx="57">
                  <c:v>164931.36608317128</c:v>
                </c:pt>
                <c:pt idx="58">
                  <c:v>164963.14424377144</c:v>
                </c:pt>
                <c:pt idx="59">
                  <c:v>164994.92240437161</c:v>
                </c:pt>
                <c:pt idx="60">
                  <c:v>165026.70056497178</c:v>
                </c:pt>
                <c:pt idx="61">
                  <c:v>165058.47872557194</c:v>
                </c:pt>
                <c:pt idx="62">
                  <c:v>165090.25688617211</c:v>
                </c:pt>
                <c:pt idx="63">
                  <c:v>165122.03504677227</c:v>
                </c:pt>
                <c:pt idx="64">
                  <c:v>165153.81320737244</c:v>
                </c:pt>
                <c:pt idx="65">
                  <c:v>165185.59136797261</c:v>
                </c:pt>
                <c:pt idx="66">
                  <c:v>165217.36952857277</c:v>
                </c:pt>
                <c:pt idx="67">
                  <c:v>165249.14768917294</c:v>
                </c:pt>
                <c:pt idx="68">
                  <c:v>165280.92584977311</c:v>
                </c:pt>
                <c:pt idx="69">
                  <c:v>165312.70401037327</c:v>
                </c:pt>
                <c:pt idx="70">
                  <c:v>165344.48217097344</c:v>
                </c:pt>
                <c:pt idx="71">
                  <c:v>165376.26033157361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D-4E67-A95E-94ADFD683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860191"/>
        <c:axId val="1610864767"/>
      </c:lineChart>
      <c:catAx>
        <c:axId val="161086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64767"/>
        <c:crosses val="autoZero"/>
        <c:auto val="1"/>
        <c:lblAlgn val="ctr"/>
        <c:lblOffset val="100"/>
        <c:noMultiLvlLbl val="0"/>
      </c:catAx>
      <c:valAx>
        <c:axId val="1610864767"/>
        <c:scaling>
          <c:orientation val="minMax"/>
          <c:min val="110000"/>
        </c:scaling>
        <c:delete val="1"/>
        <c:axPos val="l"/>
        <c:numFmt formatCode="#,##0" sourceLinked="1"/>
        <c:majorTickMark val="none"/>
        <c:minorTickMark val="none"/>
        <c:tickLblPos val="nextTo"/>
        <c:crossAx val="161086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Visits Actual vs. Forecast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visits!$D$2</c:f>
              <c:strCache>
                <c:ptCount val="1"/>
                <c:pt idx="0">
                  <c:v>Visits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visits!$B$3:$B$74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visits!$D$3:$D$74</c:f>
              <c:numCache>
                <c:formatCode>#,##0</c:formatCode>
                <c:ptCount val="72"/>
                <c:pt idx="0">
                  <c:v>147822</c:v>
                </c:pt>
                <c:pt idx="1">
                  <c:v>129392</c:v>
                </c:pt>
                <c:pt idx="2">
                  <c:v>174821</c:v>
                </c:pt>
                <c:pt idx="3">
                  <c:v>152137</c:v>
                </c:pt>
                <c:pt idx="4">
                  <c:v>151167</c:v>
                </c:pt>
                <c:pt idx="5">
                  <c:v>149842</c:v>
                </c:pt>
                <c:pt idx="6">
                  <c:v>148283</c:v>
                </c:pt>
                <c:pt idx="7">
                  <c:v>190789</c:v>
                </c:pt>
                <c:pt idx="8">
                  <c:v>152281</c:v>
                </c:pt>
                <c:pt idx="9">
                  <c:v>163341</c:v>
                </c:pt>
                <c:pt idx="10">
                  <c:v>158635</c:v>
                </c:pt>
                <c:pt idx="11">
                  <c:v>172447</c:v>
                </c:pt>
                <c:pt idx="12">
                  <c:v>175593</c:v>
                </c:pt>
                <c:pt idx="13">
                  <c:v>169983</c:v>
                </c:pt>
                <c:pt idx="14">
                  <c:v>199900</c:v>
                </c:pt>
                <c:pt idx="15">
                  <c:v>167665</c:v>
                </c:pt>
                <c:pt idx="16">
                  <c:v>164517</c:v>
                </c:pt>
                <c:pt idx="17">
                  <c:v>164767</c:v>
                </c:pt>
                <c:pt idx="18">
                  <c:v>175783</c:v>
                </c:pt>
                <c:pt idx="19">
                  <c:v>183462</c:v>
                </c:pt>
                <c:pt idx="20">
                  <c:v>174331</c:v>
                </c:pt>
                <c:pt idx="21">
                  <c:v>183960</c:v>
                </c:pt>
                <c:pt idx="22">
                  <c:v>159675</c:v>
                </c:pt>
                <c:pt idx="23">
                  <c:v>151295</c:v>
                </c:pt>
                <c:pt idx="24">
                  <c:v>181790</c:v>
                </c:pt>
                <c:pt idx="25">
                  <c:v>160515</c:v>
                </c:pt>
                <c:pt idx="26">
                  <c:v>132682</c:v>
                </c:pt>
                <c:pt idx="27">
                  <c:v>158141</c:v>
                </c:pt>
                <c:pt idx="28">
                  <c:v>166637</c:v>
                </c:pt>
                <c:pt idx="29">
                  <c:v>187404</c:v>
                </c:pt>
                <c:pt idx="30">
                  <c:v>175259</c:v>
                </c:pt>
                <c:pt idx="31">
                  <c:v>169706</c:v>
                </c:pt>
                <c:pt idx="32">
                  <c:v>154432</c:v>
                </c:pt>
                <c:pt idx="33">
                  <c:v>169110</c:v>
                </c:pt>
                <c:pt idx="34">
                  <c:v>151315</c:v>
                </c:pt>
                <c:pt idx="35">
                  <c:v>162118</c:v>
                </c:pt>
                <c:pt idx="36">
                  <c:v>188715</c:v>
                </c:pt>
                <c:pt idx="37">
                  <c:v>143462</c:v>
                </c:pt>
                <c:pt idx="38">
                  <c:v>167944</c:v>
                </c:pt>
                <c:pt idx="39">
                  <c:v>162399</c:v>
                </c:pt>
                <c:pt idx="40">
                  <c:v>152723</c:v>
                </c:pt>
                <c:pt idx="41">
                  <c:v>154270</c:v>
                </c:pt>
                <c:pt idx="42">
                  <c:v>146016</c:v>
                </c:pt>
                <c:pt idx="43">
                  <c:v>174304</c:v>
                </c:pt>
                <c:pt idx="44">
                  <c:v>153590</c:v>
                </c:pt>
                <c:pt idx="45">
                  <c:v>178517</c:v>
                </c:pt>
                <c:pt idx="46">
                  <c:v>159180</c:v>
                </c:pt>
                <c:pt idx="47">
                  <c:v>172063</c:v>
                </c:pt>
                <c:pt idx="48">
                  <c:v>166502</c:v>
                </c:pt>
                <c:pt idx="49">
                  <c:v>120416</c:v>
                </c:pt>
                <c:pt idx="50">
                  <c:v>166625</c:v>
                </c:pt>
                <c:pt idx="51">
                  <c:v>148165</c:v>
                </c:pt>
                <c:pt idx="52">
                  <c:v>169025</c:v>
                </c:pt>
                <c:pt idx="53">
                  <c:v>177029</c:v>
                </c:pt>
                <c:pt idx="54">
                  <c:v>172747</c:v>
                </c:pt>
                <c:pt idx="55">
                  <c:v>177906</c:v>
                </c:pt>
                <c:pt idx="56">
                  <c:v>156547</c:v>
                </c:pt>
                <c:pt idx="57">
                  <c:v>168374</c:v>
                </c:pt>
                <c:pt idx="58">
                  <c:v>173063</c:v>
                </c:pt>
                <c:pt idx="59">
                  <c:v>162869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B-48B9-9891-FD87731E507B}"/>
            </c:ext>
          </c:extLst>
        </c:ser>
        <c:ser>
          <c:idx val="1"/>
          <c:order val="1"/>
          <c:tx>
            <c:strRef>
              <c:f>visits!$F$2</c:f>
              <c:strCache>
                <c:ptCount val="1"/>
                <c:pt idx="0">
                  <c:v>Seasonal Adjusted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visits!$B$3:$B$74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visits!$F$3:$F$74</c:f>
              <c:numCache>
                <c:formatCode>#,##0</c:formatCode>
                <c:ptCount val="72"/>
                <c:pt idx="0">
                  <c:v>171101.07683021534</c:v>
                </c:pt>
                <c:pt idx="1">
                  <c:v>143954.48922260661</c:v>
                </c:pt>
                <c:pt idx="2">
                  <c:v>167497.39865716174</c:v>
                </c:pt>
                <c:pt idx="3">
                  <c:v>156891.9049875254</c:v>
                </c:pt>
                <c:pt idx="4">
                  <c:v>160019.47862525628</c:v>
                </c:pt>
                <c:pt idx="5">
                  <c:v>165871.47287421874</c:v>
                </c:pt>
                <c:pt idx="6">
                  <c:v>162872.81549141751</c:v>
                </c:pt>
                <c:pt idx="7">
                  <c:v>178452.25039778199</c:v>
                </c:pt>
                <c:pt idx="8">
                  <c:v>157577.21267812821</c:v>
                </c:pt>
                <c:pt idx="9">
                  <c:v>171974.78650336736</c:v>
                </c:pt>
                <c:pt idx="10">
                  <c:v>159767.84048568274</c:v>
                </c:pt>
                <c:pt idx="11">
                  <c:v>163570.14233673367</c:v>
                </c:pt>
                <c:pt idx="12">
                  <c:v>171501.07269589044</c:v>
                </c:pt>
                <c:pt idx="13">
                  <c:v>144290.95691835121</c:v>
                </c:pt>
                <c:pt idx="14">
                  <c:v>167888.81742494571</c:v>
                </c:pt>
                <c:pt idx="15">
                  <c:v>157258.46876675918</c:v>
                </c:pt>
                <c:pt idx="16">
                  <c:v>160393.27691925332</c:v>
                </c:pt>
                <c:pt idx="17">
                  <c:v>166258.86575215243</c:v>
                </c:pt>
                <c:pt idx="18">
                  <c:v>163253.13098516176</c:v>
                </c:pt>
                <c:pt idx="19">
                  <c:v>178868.86351896494</c:v>
                </c:pt>
                <c:pt idx="20">
                  <c:v>157945.01955545202</c:v>
                </c:pt>
                <c:pt idx="21">
                  <c:v>172376.12123310353</c:v>
                </c:pt>
                <c:pt idx="22">
                  <c:v>160140.61557141645</c:v>
                </c:pt>
                <c:pt idx="23">
                  <c:v>163951.7148750686</c:v>
                </c:pt>
                <c:pt idx="24">
                  <c:v>171901.06856156557</c:v>
                </c:pt>
                <c:pt idx="25">
                  <c:v>144627.42461409577</c:v>
                </c:pt>
                <c:pt idx="26">
                  <c:v>168280.23619272967</c:v>
                </c:pt>
                <c:pt idx="27">
                  <c:v>157625.03254599296</c:v>
                </c:pt>
                <c:pt idx="28">
                  <c:v>160767.07521325035</c:v>
                </c:pt>
                <c:pt idx="29">
                  <c:v>166646.25863008611</c:v>
                </c:pt>
                <c:pt idx="30">
                  <c:v>163633.44647890603</c:v>
                </c:pt>
                <c:pt idx="31">
                  <c:v>179285.47664014788</c:v>
                </c:pt>
                <c:pt idx="32">
                  <c:v>158312.82643277579</c:v>
                </c:pt>
                <c:pt idx="33">
                  <c:v>172777.45596283971</c:v>
                </c:pt>
                <c:pt idx="34">
                  <c:v>160513.39065715016</c:v>
                </c:pt>
                <c:pt idx="35">
                  <c:v>164333.28741340351</c:v>
                </c:pt>
                <c:pt idx="36">
                  <c:v>172301.06442724066</c:v>
                </c:pt>
                <c:pt idx="37">
                  <c:v>144963.89230984039</c:v>
                </c:pt>
                <c:pt idx="38">
                  <c:v>168671.65496051364</c:v>
                </c:pt>
                <c:pt idx="39">
                  <c:v>157991.59632522677</c:v>
                </c:pt>
                <c:pt idx="40">
                  <c:v>161140.87350724742</c:v>
                </c:pt>
                <c:pt idx="41">
                  <c:v>167033.65150801983</c:v>
                </c:pt>
                <c:pt idx="42">
                  <c:v>164013.7619726503</c:v>
                </c:pt>
                <c:pt idx="43">
                  <c:v>179702.08976133086</c:v>
                </c:pt>
                <c:pt idx="44">
                  <c:v>158680.63331009963</c:v>
                </c:pt>
                <c:pt idx="45">
                  <c:v>173178.79069257592</c:v>
                </c:pt>
                <c:pt idx="46">
                  <c:v>160886.1657428839</c:v>
                </c:pt>
                <c:pt idx="47">
                  <c:v>164714.85995173847</c:v>
                </c:pt>
                <c:pt idx="48">
                  <c:v>172701.06029291582</c:v>
                </c:pt>
                <c:pt idx="49">
                  <c:v>145300.36000558498</c:v>
                </c:pt>
                <c:pt idx="50">
                  <c:v>169063.0737282976</c:v>
                </c:pt>
                <c:pt idx="51">
                  <c:v>158358.16010446055</c:v>
                </c:pt>
                <c:pt idx="52">
                  <c:v>161514.67180124446</c:v>
                </c:pt>
                <c:pt idx="53">
                  <c:v>167421.04438595352</c:v>
                </c:pt>
                <c:pt idx="54">
                  <c:v>164394.07746639455</c:v>
                </c:pt>
                <c:pt idx="55">
                  <c:v>180118.70288251378</c:v>
                </c:pt>
                <c:pt idx="56">
                  <c:v>159048.44018742343</c:v>
                </c:pt>
                <c:pt idx="57">
                  <c:v>173580.12542231206</c:v>
                </c:pt>
                <c:pt idx="58">
                  <c:v>161258.9408286176</c:v>
                </c:pt>
                <c:pt idx="59">
                  <c:v>165096.43249007338</c:v>
                </c:pt>
                <c:pt idx="60">
                  <c:v>173101.05615859095</c:v>
                </c:pt>
                <c:pt idx="61">
                  <c:v>145636.82770132954</c:v>
                </c:pt>
                <c:pt idx="62">
                  <c:v>169454.49249608154</c:v>
                </c:pt>
                <c:pt idx="63">
                  <c:v>158724.72388369433</c:v>
                </c:pt>
                <c:pt idx="64">
                  <c:v>161888.4700952415</c:v>
                </c:pt>
                <c:pt idx="65">
                  <c:v>167808.4372638872</c:v>
                </c:pt>
                <c:pt idx="66">
                  <c:v>164774.39296013882</c:v>
                </c:pt>
                <c:pt idx="67">
                  <c:v>180535.31600369673</c:v>
                </c:pt>
                <c:pt idx="68">
                  <c:v>159416.24706474724</c:v>
                </c:pt>
                <c:pt idx="69">
                  <c:v>173981.46015204824</c:v>
                </c:pt>
                <c:pt idx="70">
                  <c:v>161631.71591435131</c:v>
                </c:pt>
                <c:pt idx="71">
                  <c:v>165478.00502840828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B-48B9-9891-FD87731E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259023"/>
        <c:axId val="1611246959"/>
      </c:lineChart>
      <c:catAx>
        <c:axId val="16112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246959"/>
        <c:crosses val="autoZero"/>
        <c:auto val="1"/>
        <c:lblAlgn val="ctr"/>
        <c:lblOffset val="100"/>
        <c:noMultiLvlLbl val="0"/>
      </c:catAx>
      <c:valAx>
        <c:axId val="1611246959"/>
        <c:scaling>
          <c:orientation val="minMax"/>
          <c:min val="110000"/>
        </c:scaling>
        <c:delete val="1"/>
        <c:axPos val="l"/>
        <c:numFmt formatCode="#,##0" sourceLinked="1"/>
        <c:majorTickMark val="none"/>
        <c:minorTickMark val="none"/>
        <c:tickLblPos val="nextTo"/>
        <c:crossAx val="161125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Page_Views Time Series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page_views!$D$2</c:f>
              <c:strCache>
                <c:ptCount val="1"/>
                <c:pt idx="0">
                  <c:v>Page_Views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page_views!$B$3:$B$74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page_views!$D$3:$D$74</c:f>
              <c:numCache>
                <c:formatCode>#,##0</c:formatCode>
                <c:ptCount val="72"/>
                <c:pt idx="0">
                  <c:v>306556</c:v>
                </c:pt>
                <c:pt idx="1">
                  <c:v>420238</c:v>
                </c:pt>
                <c:pt idx="2">
                  <c:v>379139</c:v>
                </c:pt>
                <c:pt idx="3">
                  <c:v>261649</c:v>
                </c:pt>
                <c:pt idx="4">
                  <c:v>322345</c:v>
                </c:pt>
                <c:pt idx="5">
                  <c:v>320693</c:v>
                </c:pt>
                <c:pt idx="6">
                  <c:v>301354</c:v>
                </c:pt>
                <c:pt idx="7">
                  <c:v>326000</c:v>
                </c:pt>
                <c:pt idx="8">
                  <c:v>293256</c:v>
                </c:pt>
                <c:pt idx="9">
                  <c:v>329314</c:v>
                </c:pt>
                <c:pt idx="10">
                  <c:v>339533</c:v>
                </c:pt>
                <c:pt idx="11">
                  <c:v>334346</c:v>
                </c:pt>
                <c:pt idx="12">
                  <c:v>335040</c:v>
                </c:pt>
                <c:pt idx="13">
                  <c:v>352672</c:v>
                </c:pt>
                <c:pt idx="14">
                  <c:v>330219</c:v>
                </c:pt>
                <c:pt idx="15">
                  <c:v>371143</c:v>
                </c:pt>
                <c:pt idx="16">
                  <c:v>336084</c:v>
                </c:pt>
                <c:pt idx="17">
                  <c:v>385350</c:v>
                </c:pt>
                <c:pt idx="18">
                  <c:v>343594</c:v>
                </c:pt>
                <c:pt idx="19">
                  <c:v>397048</c:v>
                </c:pt>
                <c:pt idx="20">
                  <c:v>350533</c:v>
                </c:pt>
                <c:pt idx="21">
                  <c:v>307196</c:v>
                </c:pt>
                <c:pt idx="22">
                  <c:v>384747</c:v>
                </c:pt>
                <c:pt idx="23">
                  <c:v>328472</c:v>
                </c:pt>
                <c:pt idx="24">
                  <c:v>328316</c:v>
                </c:pt>
                <c:pt idx="25">
                  <c:v>398881</c:v>
                </c:pt>
                <c:pt idx="26">
                  <c:v>331306</c:v>
                </c:pt>
                <c:pt idx="27">
                  <c:v>357254</c:v>
                </c:pt>
                <c:pt idx="28">
                  <c:v>367808</c:v>
                </c:pt>
                <c:pt idx="29">
                  <c:v>365987</c:v>
                </c:pt>
                <c:pt idx="30">
                  <c:v>403251</c:v>
                </c:pt>
                <c:pt idx="31">
                  <c:v>279274</c:v>
                </c:pt>
                <c:pt idx="32">
                  <c:v>348215</c:v>
                </c:pt>
                <c:pt idx="33">
                  <c:v>324795</c:v>
                </c:pt>
                <c:pt idx="34">
                  <c:v>337247</c:v>
                </c:pt>
                <c:pt idx="35">
                  <c:v>322225</c:v>
                </c:pt>
                <c:pt idx="36">
                  <c:v>370351</c:v>
                </c:pt>
                <c:pt idx="37">
                  <c:v>370480</c:v>
                </c:pt>
                <c:pt idx="38">
                  <c:v>360950</c:v>
                </c:pt>
                <c:pt idx="39">
                  <c:v>278399</c:v>
                </c:pt>
                <c:pt idx="40">
                  <c:v>413352</c:v>
                </c:pt>
                <c:pt idx="41">
                  <c:v>293757</c:v>
                </c:pt>
                <c:pt idx="42">
                  <c:v>345455</c:v>
                </c:pt>
                <c:pt idx="43">
                  <c:v>348598</c:v>
                </c:pt>
                <c:pt idx="44">
                  <c:v>295033</c:v>
                </c:pt>
                <c:pt idx="45">
                  <c:v>355976</c:v>
                </c:pt>
                <c:pt idx="46">
                  <c:v>346708</c:v>
                </c:pt>
                <c:pt idx="47">
                  <c:v>328645</c:v>
                </c:pt>
                <c:pt idx="48">
                  <c:v>325331</c:v>
                </c:pt>
                <c:pt idx="49">
                  <c:v>396295</c:v>
                </c:pt>
                <c:pt idx="50">
                  <c:v>353667</c:v>
                </c:pt>
                <c:pt idx="51">
                  <c:v>245938</c:v>
                </c:pt>
                <c:pt idx="52">
                  <c:v>303000</c:v>
                </c:pt>
                <c:pt idx="53">
                  <c:v>373637</c:v>
                </c:pt>
                <c:pt idx="54">
                  <c:v>339703</c:v>
                </c:pt>
                <c:pt idx="55">
                  <c:v>339886</c:v>
                </c:pt>
                <c:pt idx="56">
                  <c:v>337187</c:v>
                </c:pt>
                <c:pt idx="57">
                  <c:v>348932</c:v>
                </c:pt>
                <c:pt idx="58">
                  <c:v>359664</c:v>
                </c:pt>
                <c:pt idx="59">
                  <c:v>332673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7-4578-B04A-1A43D0321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032687"/>
        <c:axId val="1932040175"/>
      </c:scatterChart>
      <c:valAx>
        <c:axId val="193203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40175"/>
        <c:crosses val="autoZero"/>
        <c:crossBetween val="midCat"/>
      </c:valAx>
      <c:valAx>
        <c:axId val="1932040175"/>
        <c:scaling>
          <c:orientation val="minMax"/>
          <c:min val="19000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3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Page_Views Linear Trend Forecast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page_views!$D$2</c:f>
              <c:strCache>
                <c:ptCount val="1"/>
                <c:pt idx="0">
                  <c:v>Page_Views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page_views!$B$3:$B$74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page_views!$D$3:$D$74</c:f>
              <c:numCache>
                <c:formatCode>#,##0</c:formatCode>
                <c:ptCount val="72"/>
                <c:pt idx="0">
                  <c:v>306556</c:v>
                </c:pt>
                <c:pt idx="1">
                  <c:v>420238</c:v>
                </c:pt>
                <c:pt idx="2">
                  <c:v>379139</c:v>
                </c:pt>
                <c:pt idx="3">
                  <c:v>261649</c:v>
                </c:pt>
                <c:pt idx="4">
                  <c:v>322345</c:v>
                </c:pt>
                <c:pt idx="5">
                  <c:v>320693</c:v>
                </c:pt>
                <c:pt idx="6">
                  <c:v>301354</c:v>
                </c:pt>
                <c:pt idx="7">
                  <c:v>326000</c:v>
                </c:pt>
                <c:pt idx="8">
                  <c:v>293256</c:v>
                </c:pt>
                <c:pt idx="9">
                  <c:v>329314</c:v>
                </c:pt>
                <c:pt idx="10">
                  <c:v>339533</c:v>
                </c:pt>
                <c:pt idx="11">
                  <c:v>334346</c:v>
                </c:pt>
                <c:pt idx="12">
                  <c:v>335040</c:v>
                </c:pt>
                <c:pt idx="13">
                  <c:v>352672</c:v>
                </c:pt>
                <c:pt idx="14">
                  <c:v>330219</c:v>
                </c:pt>
                <c:pt idx="15">
                  <c:v>371143</c:v>
                </c:pt>
                <c:pt idx="16">
                  <c:v>336084</c:v>
                </c:pt>
                <c:pt idx="17">
                  <c:v>385350</c:v>
                </c:pt>
                <c:pt idx="18">
                  <c:v>343594</c:v>
                </c:pt>
                <c:pt idx="19">
                  <c:v>397048</c:v>
                </c:pt>
                <c:pt idx="20">
                  <c:v>350533</c:v>
                </c:pt>
                <c:pt idx="21">
                  <c:v>307196</c:v>
                </c:pt>
                <c:pt idx="22">
                  <c:v>384747</c:v>
                </c:pt>
                <c:pt idx="23">
                  <c:v>328472</c:v>
                </c:pt>
                <c:pt idx="24">
                  <c:v>328316</c:v>
                </c:pt>
                <c:pt idx="25">
                  <c:v>398881</c:v>
                </c:pt>
                <c:pt idx="26">
                  <c:v>331306</c:v>
                </c:pt>
                <c:pt idx="27">
                  <c:v>357254</c:v>
                </c:pt>
                <c:pt idx="28">
                  <c:v>367808</c:v>
                </c:pt>
                <c:pt idx="29">
                  <c:v>365987</c:v>
                </c:pt>
                <c:pt idx="30">
                  <c:v>403251</c:v>
                </c:pt>
                <c:pt idx="31">
                  <c:v>279274</c:v>
                </c:pt>
                <c:pt idx="32">
                  <c:v>348215</c:v>
                </c:pt>
                <c:pt idx="33">
                  <c:v>324795</c:v>
                </c:pt>
                <c:pt idx="34">
                  <c:v>337247</c:v>
                </c:pt>
                <c:pt idx="35">
                  <c:v>322225</c:v>
                </c:pt>
                <c:pt idx="36">
                  <c:v>370351</c:v>
                </c:pt>
                <c:pt idx="37">
                  <c:v>370480</c:v>
                </c:pt>
                <c:pt idx="38">
                  <c:v>360950</c:v>
                </c:pt>
                <c:pt idx="39">
                  <c:v>278399</c:v>
                </c:pt>
                <c:pt idx="40">
                  <c:v>413352</c:v>
                </c:pt>
                <c:pt idx="41">
                  <c:v>293757</c:v>
                </c:pt>
                <c:pt idx="42">
                  <c:v>345455</c:v>
                </c:pt>
                <c:pt idx="43">
                  <c:v>348598</c:v>
                </c:pt>
                <c:pt idx="44">
                  <c:v>295033</c:v>
                </c:pt>
                <c:pt idx="45">
                  <c:v>355976</c:v>
                </c:pt>
                <c:pt idx="46">
                  <c:v>346708</c:v>
                </c:pt>
                <c:pt idx="47">
                  <c:v>328645</c:v>
                </c:pt>
                <c:pt idx="48">
                  <c:v>325331</c:v>
                </c:pt>
                <c:pt idx="49">
                  <c:v>396295</c:v>
                </c:pt>
                <c:pt idx="50">
                  <c:v>353667</c:v>
                </c:pt>
                <c:pt idx="51">
                  <c:v>245938</c:v>
                </c:pt>
                <c:pt idx="52">
                  <c:v>303000</c:v>
                </c:pt>
                <c:pt idx="53">
                  <c:v>373637</c:v>
                </c:pt>
                <c:pt idx="54">
                  <c:v>339703</c:v>
                </c:pt>
                <c:pt idx="55">
                  <c:v>339886</c:v>
                </c:pt>
                <c:pt idx="56">
                  <c:v>337187</c:v>
                </c:pt>
                <c:pt idx="57">
                  <c:v>348932</c:v>
                </c:pt>
                <c:pt idx="58">
                  <c:v>359664</c:v>
                </c:pt>
                <c:pt idx="59">
                  <c:v>332673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F-4383-97B6-1C605C1B8E46}"/>
            </c:ext>
          </c:extLst>
        </c:ser>
        <c:ser>
          <c:idx val="1"/>
          <c:order val="1"/>
          <c:tx>
            <c:strRef>
              <c:f>page_views!$E$2</c:f>
              <c:strCache>
                <c:ptCount val="1"/>
                <c:pt idx="0">
                  <c:v>Linear Trend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page_views!$B$3:$B$74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page_views!$E$3:$E$74</c:f>
              <c:numCache>
                <c:formatCode>#,##0</c:formatCode>
                <c:ptCount val="72"/>
                <c:pt idx="0">
                  <c:v>340507.67322404374</c:v>
                </c:pt>
                <c:pt idx="1">
                  <c:v>340538.3153746411</c:v>
                </c:pt>
                <c:pt idx="2">
                  <c:v>340568.95752523851</c:v>
                </c:pt>
                <c:pt idx="3">
                  <c:v>340599.59967583587</c:v>
                </c:pt>
                <c:pt idx="4">
                  <c:v>340630.24182643328</c:v>
                </c:pt>
                <c:pt idx="5">
                  <c:v>340660.88397703064</c:v>
                </c:pt>
                <c:pt idx="6">
                  <c:v>340691.52612762805</c:v>
                </c:pt>
                <c:pt idx="7">
                  <c:v>340722.16827822541</c:v>
                </c:pt>
                <c:pt idx="8">
                  <c:v>340752.81042882282</c:v>
                </c:pt>
                <c:pt idx="9">
                  <c:v>340783.45257942023</c:v>
                </c:pt>
                <c:pt idx="10">
                  <c:v>340814.09473001759</c:v>
                </c:pt>
                <c:pt idx="11">
                  <c:v>340844.736880615</c:v>
                </c:pt>
                <c:pt idx="12">
                  <c:v>340875.37903121236</c:v>
                </c:pt>
                <c:pt idx="13">
                  <c:v>340906.02118180977</c:v>
                </c:pt>
                <c:pt idx="14">
                  <c:v>340936.66333240713</c:v>
                </c:pt>
                <c:pt idx="15">
                  <c:v>340967.30548300454</c:v>
                </c:pt>
                <c:pt idx="16">
                  <c:v>340997.9476336019</c:v>
                </c:pt>
                <c:pt idx="17">
                  <c:v>341028.58978419931</c:v>
                </c:pt>
                <c:pt idx="18">
                  <c:v>341059.23193479673</c:v>
                </c:pt>
                <c:pt idx="19">
                  <c:v>341089.87408539408</c:v>
                </c:pt>
                <c:pt idx="20">
                  <c:v>341120.5162359915</c:v>
                </c:pt>
                <c:pt idx="21">
                  <c:v>341151.15838658885</c:v>
                </c:pt>
                <c:pt idx="22">
                  <c:v>341181.80053718627</c:v>
                </c:pt>
                <c:pt idx="23">
                  <c:v>341212.44268778362</c:v>
                </c:pt>
                <c:pt idx="24">
                  <c:v>341243.08483838104</c:v>
                </c:pt>
                <c:pt idx="25">
                  <c:v>341273.72698897839</c:v>
                </c:pt>
                <c:pt idx="26">
                  <c:v>341304.36913957581</c:v>
                </c:pt>
                <c:pt idx="27">
                  <c:v>341335.01129017322</c:v>
                </c:pt>
                <c:pt idx="28">
                  <c:v>341365.65344077058</c:v>
                </c:pt>
                <c:pt idx="29">
                  <c:v>341396.29559136799</c:v>
                </c:pt>
                <c:pt idx="30">
                  <c:v>341426.93774196535</c:v>
                </c:pt>
                <c:pt idx="31">
                  <c:v>341457.57989256276</c:v>
                </c:pt>
                <c:pt idx="32">
                  <c:v>341488.22204316012</c:v>
                </c:pt>
                <c:pt idx="33">
                  <c:v>341518.86419375753</c:v>
                </c:pt>
                <c:pt idx="34">
                  <c:v>341549.50634435489</c:v>
                </c:pt>
                <c:pt idx="35">
                  <c:v>341580.1484949523</c:v>
                </c:pt>
                <c:pt idx="36">
                  <c:v>341610.79064554971</c:v>
                </c:pt>
                <c:pt idx="37">
                  <c:v>341641.43279614707</c:v>
                </c:pt>
                <c:pt idx="38">
                  <c:v>341672.07494674448</c:v>
                </c:pt>
                <c:pt idx="39">
                  <c:v>341702.71709734184</c:v>
                </c:pt>
                <c:pt idx="40">
                  <c:v>341733.35924793925</c:v>
                </c:pt>
                <c:pt idx="41">
                  <c:v>341764.00139853661</c:v>
                </c:pt>
                <c:pt idx="42">
                  <c:v>341794.64354913402</c:v>
                </c:pt>
                <c:pt idx="43">
                  <c:v>341825.28569973138</c:v>
                </c:pt>
                <c:pt idx="44">
                  <c:v>341855.92785032879</c:v>
                </c:pt>
                <c:pt idx="45">
                  <c:v>341886.57000092621</c:v>
                </c:pt>
                <c:pt idx="46">
                  <c:v>341917.21215152356</c:v>
                </c:pt>
                <c:pt idx="47">
                  <c:v>341947.85430212098</c:v>
                </c:pt>
                <c:pt idx="48">
                  <c:v>341978.49645271833</c:v>
                </c:pt>
                <c:pt idx="49">
                  <c:v>342009.13860331575</c:v>
                </c:pt>
                <c:pt idx="50">
                  <c:v>342039.7807539131</c:v>
                </c:pt>
                <c:pt idx="51">
                  <c:v>342070.42290451052</c:v>
                </c:pt>
                <c:pt idx="52">
                  <c:v>342101.06505510787</c:v>
                </c:pt>
                <c:pt idx="53">
                  <c:v>342131.70720570529</c:v>
                </c:pt>
                <c:pt idx="54">
                  <c:v>342162.3493563027</c:v>
                </c:pt>
                <c:pt idx="55">
                  <c:v>342192.99150690006</c:v>
                </c:pt>
                <c:pt idx="56">
                  <c:v>342223.63365749747</c:v>
                </c:pt>
                <c:pt idx="57">
                  <c:v>342254.27580809483</c:v>
                </c:pt>
                <c:pt idx="58">
                  <c:v>342284.91795869224</c:v>
                </c:pt>
                <c:pt idx="59">
                  <c:v>342315.5601092896</c:v>
                </c:pt>
                <c:pt idx="60">
                  <c:v>342346.20225988701</c:v>
                </c:pt>
                <c:pt idx="61">
                  <c:v>342376.84441048437</c:v>
                </c:pt>
                <c:pt idx="62">
                  <c:v>342407.48656108178</c:v>
                </c:pt>
                <c:pt idx="63">
                  <c:v>342438.12871167919</c:v>
                </c:pt>
                <c:pt idx="64">
                  <c:v>342468.77086227655</c:v>
                </c:pt>
                <c:pt idx="65">
                  <c:v>342499.41301287396</c:v>
                </c:pt>
                <c:pt idx="66">
                  <c:v>342530.05516347132</c:v>
                </c:pt>
                <c:pt idx="67">
                  <c:v>342560.69731406873</c:v>
                </c:pt>
                <c:pt idx="68">
                  <c:v>342591.33946466609</c:v>
                </c:pt>
                <c:pt idx="69">
                  <c:v>342621.9816152635</c:v>
                </c:pt>
                <c:pt idx="70">
                  <c:v>342652.62376586086</c:v>
                </c:pt>
                <c:pt idx="71">
                  <c:v>342683.26591645827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F-4383-97B6-1C605C1B8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054319"/>
        <c:axId val="1932054735"/>
      </c:lineChart>
      <c:catAx>
        <c:axId val="193205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54735"/>
        <c:crosses val="autoZero"/>
        <c:auto val="1"/>
        <c:lblAlgn val="ctr"/>
        <c:lblOffset val="100"/>
        <c:noMultiLvlLbl val="0"/>
      </c:catAx>
      <c:valAx>
        <c:axId val="1932054735"/>
        <c:scaling>
          <c:orientation val="minMax"/>
          <c:min val="230000"/>
        </c:scaling>
        <c:delete val="1"/>
        <c:axPos val="l"/>
        <c:numFmt formatCode="#,##0" sourceLinked="1"/>
        <c:majorTickMark val="none"/>
        <c:minorTickMark val="none"/>
        <c:tickLblPos val="nextTo"/>
        <c:crossAx val="193205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 Views </a:t>
            </a:r>
            <a:r>
              <a:rPr lang="en-US" sz="1400" b="0" i="0" u="none" strike="noStrike" baseline="0">
                <a:effectLst/>
              </a:rPr>
              <a:t>Actual vs Forecast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page_views!$D$2</c:f>
              <c:strCache>
                <c:ptCount val="1"/>
                <c:pt idx="0">
                  <c:v>Page_Views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page_views!$B$3:$B$74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page_views!$D$3:$D$74</c:f>
              <c:numCache>
                <c:formatCode>#,##0</c:formatCode>
                <c:ptCount val="72"/>
                <c:pt idx="0">
                  <c:v>306556</c:v>
                </c:pt>
                <c:pt idx="1">
                  <c:v>420238</c:v>
                </c:pt>
                <c:pt idx="2">
                  <c:v>379139</c:v>
                </c:pt>
                <c:pt idx="3">
                  <c:v>261649</c:v>
                </c:pt>
                <c:pt idx="4">
                  <c:v>322345</c:v>
                </c:pt>
                <c:pt idx="5">
                  <c:v>320693</c:v>
                </c:pt>
                <c:pt idx="6">
                  <c:v>301354</c:v>
                </c:pt>
                <c:pt idx="7">
                  <c:v>326000</c:v>
                </c:pt>
                <c:pt idx="8">
                  <c:v>293256</c:v>
                </c:pt>
                <c:pt idx="9">
                  <c:v>329314</c:v>
                </c:pt>
                <c:pt idx="10">
                  <c:v>339533</c:v>
                </c:pt>
                <c:pt idx="11">
                  <c:v>334346</c:v>
                </c:pt>
                <c:pt idx="12">
                  <c:v>335040</c:v>
                </c:pt>
                <c:pt idx="13">
                  <c:v>352672</c:v>
                </c:pt>
                <c:pt idx="14">
                  <c:v>330219</c:v>
                </c:pt>
                <c:pt idx="15">
                  <c:v>371143</c:v>
                </c:pt>
                <c:pt idx="16">
                  <c:v>336084</c:v>
                </c:pt>
                <c:pt idx="17">
                  <c:v>385350</c:v>
                </c:pt>
                <c:pt idx="18">
                  <c:v>343594</c:v>
                </c:pt>
                <c:pt idx="19">
                  <c:v>397048</c:v>
                </c:pt>
                <c:pt idx="20">
                  <c:v>350533</c:v>
                </c:pt>
                <c:pt idx="21">
                  <c:v>307196</c:v>
                </c:pt>
                <c:pt idx="22">
                  <c:v>384747</c:v>
                </c:pt>
                <c:pt idx="23">
                  <c:v>328472</c:v>
                </c:pt>
                <c:pt idx="24">
                  <c:v>328316</c:v>
                </c:pt>
                <c:pt idx="25">
                  <c:v>398881</c:v>
                </c:pt>
                <c:pt idx="26">
                  <c:v>331306</c:v>
                </c:pt>
                <c:pt idx="27">
                  <c:v>357254</c:v>
                </c:pt>
                <c:pt idx="28">
                  <c:v>367808</c:v>
                </c:pt>
                <c:pt idx="29">
                  <c:v>365987</c:v>
                </c:pt>
                <c:pt idx="30">
                  <c:v>403251</c:v>
                </c:pt>
                <c:pt idx="31">
                  <c:v>279274</c:v>
                </c:pt>
                <c:pt idx="32">
                  <c:v>348215</c:v>
                </c:pt>
                <c:pt idx="33">
                  <c:v>324795</c:v>
                </c:pt>
                <c:pt idx="34">
                  <c:v>337247</c:v>
                </c:pt>
                <c:pt idx="35">
                  <c:v>322225</c:v>
                </c:pt>
                <c:pt idx="36">
                  <c:v>370351</c:v>
                </c:pt>
                <c:pt idx="37">
                  <c:v>370480</c:v>
                </c:pt>
                <c:pt idx="38">
                  <c:v>360950</c:v>
                </c:pt>
                <c:pt idx="39">
                  <c:v>278399</c:v>
                </c:pt>
                <c:pt idx="40">
                  <c:v>413352</c:v>
                </c:pt>
                <c:pt idx="41">
                  <c:v>293757</c:v>
                </c:pt>
                <c:pt idx="42">
                  <c:v>345455</c:v>
                </c:pt>
                <c:pt idx="43">
                  <c:v>348598</c:v>
                </c:pt>
                <c:pt idx="44">
                  <c:v>295033</c:v>
                </c:pt>
                <c:pt idx="45">
                  <c:v>355976</c:v>
                </c:pt>
                <c:pt idx="46">
                  <c:v>346708</c:v>
                </c:pt>
                <c:pt idx="47">
                  <c:v>328645</c:v>
                </c:pt>
                <c:pt idx="48">
                  <c:v>325331</c:v>
                </c:pt>
                <c:pt idx="49">
                  <c:v>396295</c:v>
                </c:pt>
                <c:pt idx="50">
                  <c:v>353667</c:v>
                </c:pt>
                <c:pt idx="51">
                  <c:v>245938</c:v>
                </c:pt>
                <c:pt idx="52">
                  <c:v>303000</c:v>
                </c:pt>
                <c:pt idx="53">
                  <c:v>373637</c:v>
                </c:pt>
                <c:pt idx="54">
                  <c:v>339703</c:v>
                </c:pt>
                <c:pt idx="55">
                  <c:v>339886</c:v>
                </c:pt>
                <c:pt idx="56">
                  <c:v>337187</c:v>
                </c:pt>
                <c:pt idx="57">
                  <c:v>348932</c:v>
                </c:pt>
                <c:pt idx="58">
                  <c:v>359664</c:v>
                </c:pt>
                <c:pt idx="59">
                  <c:v>332673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C-4867-9042-8F4A70271809}"/>
            </c:ext>
          </c:extLst>
        </c:ser>
        <c:ser>
          <c:idx val="1"/>
          <c:order val="1"/>
          <c:tx>
            <c:strRef>
              <c:f>page_views!$F$2</c:f>
              <c:strCache>
                <c:ptCount val="1"/>
                <c:pt idx="0">
                  <c:v>Seasonal Adjusted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page_views!$B$3:$B$74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page_views!$F$3:$F$74</c:f>
              <c:numCache>
                <c:formatCode>#,##0</c:formatCode>
                <c:ptCount val="72"/>
                <c:pt idx="0">
                  <c:v>332236.81315428467</c:v>
                </c:pt>
                <c:pt idx="1">
                  <c:v>386721.46327527706</c:v>
                </c:pt>
                <c:pt idx="2">
                  <c:v>350189.73646553326</c:v>
                </c:pt>
                <c:pt idx="3">
                  <c:v>302156.23509933765</c:v>
                </c:pt>
                <c:pt idx="4">
                  <c:v>347720.16152784642</c:v>
                </c:pt>
                <c:pt idx="5">
                  <c:v>347119.83337661036</c:v>
                </c:pt>
                <c:pt idx="6">
                  <c:v>345940.21575462329</c:v>
                </c:pt>
                <c:pt idx="7">
                  <c:v>337478.31551982433</c:v>
                </c:pt>
                <c:pt idx="8">
                  <c:v>324217.96198358864</c:v>
                </c:pt>
                <c:pt idx="9">
                  <c:v>332629.46610694623</c:v>
                </c:pt>
                <c:pt idx="10">
                  <c:v>352960.9819031856</c:v>
                </c:pt>
                <c:pt idx="11">
                  <c:v>328725.47649916785</c:v>
                </c:pt>
                <c:pt idx="12">
                  <c:v>332595.58746440616</c:v>
                </c:pt>
                <c:pt idx="13">
                  <c:v>387139.03663305519</c:v>
                </c:pt>
                <c:pt idx="14">
                  <c:v>350567.82964420965</c:v>
                </c:pt>
                <c:pt idx="15">
                  <c:v>302482.43807322253</c:v>
                </c:pt>
                <c:pt idx="16">
                  <c:v>348095.52080885984</c:v>
                </c:pt>
                <c:pt idx="17">
                  <c:v>347494.51090643386</c:v>
                </c:pt>
                <c:pt idx="18">
                  <c:v>346313.58643311355</c:v>
                </c:pt>
                <c:pt idx="19">
                  <c:v>337842.52057591802</c:v>
                </c:pt>
                <c:pt idx="20">
                  <c:v>324567.82506251591</c:v>
                </c:pt>
                <c:pt idx="21">
                  <c:v>332988.37375166058</c:v>
                </c:pt>
                <c:pt idx="22">
                  <c:v>353341.79303968675</c:v>
                </c:pt>
                <c:pt idx="23">
                  <c:v>329080.1079591671</c:v>
                </c:pt>
                <c:pt idx="24">
                  <c:v>332954.36177452764</c:v>
                </c:pt>
                <c:pt idx="25">
                  <c:v>387556.60999083321</c:v>
                </c:pt>
                <c:pt idx="26">
                  <c:v>350945.92282288609</c:v>
                </c:pt>
                <c:pt idx="27">
                  <c:v>302808.64104710735</c:v>
                </c:pt>
                <c:pt idx="28">
                  <c:v>348470.88008987333</c:v>
                </c:pt>
                <c:pt idx="29">
                  <c:v>347869.18843625736</c:v>
                </c:pt>
                <c:pt idx="30">
                  <c:v>346686.95711160376</c:v>
                </c:pt>
                <c:pt idx="31">
                  <c:v>338206.72563201177</c:v>
                </c:pt>
                <c:pt idx="32">
                  <c:v>324917.68814144318</c:v>
                </c:pt>
                <c:pt idx="33">
                  <c:v>333347.28139637504</c:v>
                </c:pt>
                <c:pt idx="34">
                  <c:v>353722.60417618789</c:v>
                </c:pt>
                <c:pt idx="35">
                  <c:v>329434.73941916635</c:v>
                </c:pt>
                <c:pt idx="36">
                  <c:v>333313.13608464919</c:v>
                </c:pt>
                <c:pt idx="37">
                  <c:v>387974.18334861129</c:v>
                </c:pt>
                <c:pt idx="38">
                  <c:v>351324.01600156253</c:v>
                </c:pt>
                <c:pt idx="39">
                  <c:v>303134.84402099217</c:v>
                </c:pt>
                <c:pt idx="40">
                  <c:v>348846.23937088682</c:v>
                </c:pt>
                <c:pt idx="41">
                  <c:v>348243.8659660808</c:v>
                </c:pt>
                <c:pt idx="42">
                  <c:v>347060.32779009407</c:v>
                </c:pt>
                <c:pt idx="43">
                  <c:v>338570.93068810541</c:v>
                </c:pt>
                <c:pt idx="44">
                  <c:v>325267.55122037046</c:v>
                </c:pt>
                <c:pt idx="45">
                  <c:v>333706.1890410895</c:v>
                </c:pt>
                <c:pt idx="46">
                  <c:v>354103.41531268909</c:v>
                </c:pt>
                <c:pt idx="47">
                  <c:v>329789.3708791656</c:v>
                </c:pt>
                <c:pt idx="48">
                  <c:v>333671.91039477068</c:v>
                </c:pt>
                <c:pt idx="49">
                  <c:v>388391.75670638942</c:v>
                </c:pt>
                <c:pt idx="50">
                  <c:v>351702.10918023897</c:v>
                </c:pt>
                <c:pt idx="51">
                  <c:v>303461.04699487705</c:v>
                </c:pt>
                <c:pt idx="52">
                  <c:v>349221.59865190025</c:v>
                </c:pt>
                <c:pt idx="53">
                  <c:v>348618.54349590431</c:v>
                </c:pt>
                <c:pt idx="54">
                  <c:v>347433.69846858433</c:v>
                </c:pt>
                <c:pt idx="55">
                  <c:v>338935.1357441991</c:v>
                </c:pt>
                <c:pt idx="56">
                  <c:v>325617.41429929779</c:v>
                </c:pt>
                <c:pt idx="57">
                  <c:v>334065.0966858039</c:v>
                </c:pt>
                <c:pt idx="58">
                  <c:v>354484.22644919023</c:v>
                </c:pt>
                <c:pt idx="59">
                  <c:v>330144.00233916478</c:v>
                </c:pt>
                <c:pt idx="60">
                  <c:v>334030.68470489222</c:v>
                </c:pt>
                <c:pt idx="61">
                  <c:v>388809.33006416744</c:v>
                </c:pt>
                <c:pt idx="62">
                  <c:v>352080.20235891541</c:v>
                </c:pt>
                <c:pt idx="63">
                  <c:v>303787.24996876187</c:v>
                </c:pt>
                <c:pt idx="64">
                  <c:v>349596.95793291373</c:v>
                </c:pt>
                <c:pt idx="65">
                  <c:v>348993.22102572781</c:v>
                </c:pt>
                <c:pt idx="66">
                  <c:v>347807.06914707454</c:v>
                </c:pt>
                <c:pt idx="67">
                  <c:v>339299.34080029285</c:v>
                </c:pt>
                <c:pt idx="68">
                  <c:v>325967.277378225</c:v>
                </c:pt>
                <c:pt idx="69">
                  <c:v>334424.00433051836</c:v>
                </c:pt>
                <c:pt idx="70">
                  <c:v>354865.03758569137</c:v>
                </c:pt>
                <c:pt idx="71">
                  <c:v>330498.63379916403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C-4867-9042-8F4A70271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257615"/>
        <c:axId val="445492591"/>
      </c:lineChart>
      <c:catAx>
        <c:axId val="189725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92591"/>
        <c:crosses val="autoZero"/>
        <c:auto val="1"/>
        <c:lblAlgn val="ctr"/>
        <c:lblOffset val="100"/>
        <c:noMultiLvlLbl val="0"/>
      </c:catAx>
      <c:valAx>
        <c:axId val="445492591"/>
        <c:scaling>
          <c:orientation val="minMax"/>
          <c:min val="220000"/>
        </c:scaling>
        <c:delete val="1"/>
        <c:axPos val="l"/>
        <c:numFmt formatCode="#,##0" sourceLinked="1"/>
        <c:majorTickMark val="none"/>
        <c:minorTickMark val="none"/>
        <c:tickLblPos val="nextTo"/>
        <c:crossAx val="189725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Sessions Time Series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sessions!$C$2</c:f>
              <c:strCache>
                <c:ptCount val="1"/>
                <c:pt idx="0">
                  <c:v>Sessions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sessions!$C$3:$C$74</c:f>
              <c:numCache>
                <c:formatCode>#,##0</c:formatCode>
                <c:ptCount val="72"/>
                <c:pt idx="0">
                  <c:v>136673</c:v>
                </c:pt>
                <c:pt idx="1">
                  <c:v>128556</c:v>
                </c:pt>
                <c:pt idx="2">
                  <c:v>173168</c:v>
                </c:pt>
                <c:pt idx="3">
                  <c:v>152381</c:v>
                </c:pt>
                <c:pt idx="4">
                  <c:v>151367</c:v>
                </c:pt>
                <c:pt idx="5">
                  <c:v>151155</c:v>
                </c:pt>
                <c:pt idx="6">
                  <c:v>147710</c:v>
                </c:pt>
                <c:pt idx="7">
                  <c:v>194008</c:v>
                </c:pt>
                <c:pt idx="8">
                  <c:v>153104</c:v>
                </c:pt>
                <c:pt idx="9">
                  <c:v>168785</c:v>
                </c:pt>
                <c:pt idx="10">
                  <c:v>154502</c:v>
                </c:pt>
                <c:pt idx="11">
                  <c:v>171995</c:v>
                </c:pt>
                <c:pt idx="12">
                  <c:v>172140</c:v>
                </c:pt>
                <c:pt idx="13">
                  <c:v>171005</c:v>
                </c:pt>
                <c:pt idx="14">
                  <c:v>200757</c:v>
                </c:pt>
                <c:pt idx="15">
                  <c:v>164250</c:v>
                </c:pt>
                <c:pt idx="16">
                  <c:v>158296</c:v>
                </c:pt>
                <c:pt idx="17">
                  <c:v>164757</c:v>
                </c:pt>
                <c:pt idx="18">
                  <c:v>181153</c:v>
                </c:pt>
                <c:pt idx="19">
                  <c:v>178981</c:v>
                </c:pt>
                <c:pt idx="20">
                  <c:v>177708</c:v>
                </c:pt>
                <c:pt idx="21">
                  <c:v>190650</c:v>
                </c:pt>
                <c:pt idx="22">
                  <c:v>160560</c:v>
                </c:pt>
                <c:pt idx="23">
                  <c:v>149342</c:v>
                </c:pt>
                <c:pt idx="24">
                  <c:v>186718</c:v>
                </c:pt>
                <c:pt idx="25">
                  <c:v>159729</c:v>
                </c:pt>
                <c:pt idx="26">
                  <c:v>135610</c:v>
                </c:pt>
                <c:pt idx="27">
                  <c:v>156893</c:v>
                </c:pt>
                <c:pt idx="28">
                  <c:v>172232</c:v>
                </c:pt>
                <c:pt idx="29">
                  <c:v>190675</c:v>
                </c:pt>
                <c:pt idx="30">
                  <c:v>173388</c:v>
                </c:pt>
                <c:pt idx="31">
                  <c:v>174029</c:v>
                </c:pt>
                <c:pt idx="32">
                  <c:v>145994</c:v>
                </c:pt>
                <c:pt idx="33">
                  <c:v>171493</c:v>
                </c:pt>
                <c:pt idx="34">
                  <c:v>150808</c:v>
                </c:pt>
                <c:pt idx="35">
                  <c:v>160704</c:v>
                </c:pt>
                <c:pt idx="36">
                  <c:v>194455</c:v>
                </c:pt>
                <c:pt idx="37">
                  <c:v>141345</c:v>
                </c:pt>
                <c:pt idx="38">
                  <c:v>171111</c:v>
                </c:pt>
                <c:pt idx="39">
                  <c:v>161562</c:v>
                </c:pt>
                <c:pt idx="40">
                  <c:v>157101</c:v>
                </c:pt>
                <c:pt idx="41">
                  <c:v>152062</c:v>
                </c:pt>
                <c:pt idx="42">
                  <c:v>144992</c:v>
                </c:pt>
                <c:pt idx="43">
                  <c:v>174032</c:v>
                </c:pt>
                <c:pt idx="44">
                  <c:v>151515</c:v>
                </c:pt>
                <c:pt idx="45">
                  <c:v>180216</c:v>
                </c:pt>
                <c:pt idx="46">
                  <c:v>162944</c:v>
                </c:pt>
                <c:pt idx="47">
                  <c:v>173068</c:v>
                </c:pt>
                <c:pt idx="48">
                  <c:v>167299</c:v>
                </c:pt>
                <c:pt idx="49">
                  <c:v>119489</c:v>
                </c:pt>
                <c:pt idx="50">
                  <c:v>165743</c:v>
                </c:pt>
                <c:pt idx="51">
                  <c:v>156648</c:v>
                </c:pt>
                <c:pt idx="52">
                  <c:v>163793</c:v>
                </c:pt>
                <c:pt idx="53">
                  <c:v>176242</c:v>
                </c:pt>
                <c:pt idx="54">
                  <c:v>169718</c:v>
                </c:pt>
                <c:pt idx="55">
                  <c:v>170699</c:v>
                </c:pt>
                <c:pt idx="56">
                  <c:v>159482</c:v>
                </c:pt>
                <c:pt idx="57">
                  <c:v>168155</c:v>
                </c:pt>
                <c:pt idx="58">
                  <c:v>180984</c:v>
                </c:pt>
                <c:pt idx="59">
                  <c:v>166276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1-4BA5-A8B6-02404DBC8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095727"/>
        <c:axId val="1903089903"/>
      </c:lineChart>
      <c:catAx>
        <c:axId val="190309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089903"/>
        <c:crosses val="autoZero"/>
        <c:auto val="1"/>
        <c:lblAlgn val="ctr"/>
        <c:lblOffset val="100"/>
        <c:noMultiLvlLbl val="0"/>
      </c:catAx>
      <c:valAx>
        <c:axId val="1903089903"/>
        <c:scaling>
          <c:orientation val="minMax"/>
          <c:min val="100000"/>
        </c:scaling>
        <c:delete val="1"/>
        <c:axPos val="l"/>
        <c:numFmt formatCode="#,##0" sourceLinked="1"/>
        <c:majorTickMark val="none"/>
        <c:minorTickMark val="none"/>
        <c:tickLblPos val="nextTo"/>
        <c:crossAx val="190309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Sessions Linear TRend Forecast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sessions!$C$2</c:f>
              <c:strCache>
                <c:ptCount val="1"/>
                <c:pt idx="0">
                  <c:v>Sessions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sessions!$C$3:$C$74</c:f>
              <c:numCache>
                <c:formatCode>#,##0</c:formatCode>
                <c:ptCount val="72"/>
                <c:pt idx="0">
                  <c:v>136673</c:v>
                </c:pt>
                <c:pt idx="1">
                  <c:v>128556</c:v>
                </c:pt>
                <c:pt idx="2">
                  <c:v>173168</c:v>
                </c:pt>
                <c:pt idx="3">
                  <c:v>152381</c:v>
                </c:pt>
                <c:pt idx="4">
                  <c:v>151367</c:v>
                </c:pt>
                <c:pt idx="5">
                  <c:v>151155</c:v>
                </c:pt>
                <c:pt idx="6">
                  <c:v>147710</c:v>
                </c:pt>
                <c:pt idx="7">
                  <c:v>194008</c:v>
                </c:pt>
                <c:pt idx="8">
                  <c:v>153104</c:v>
                </c:pt>
                <c:pt idx="9">
                  <c:v>168785</c:v>
                </c:pt>
                <c:pt idx="10">
                  <c:v>154502</c:v>
                </c:pt>
                <c:pt idx="11">
                  <c:v>171995</c:v>
                </c:pt>
                <c:pt idx="12">
                  <c:v>172140</c:v>
                </c:pt>
                <c:pt idx="13">
                  <c:v>171005</c:v>
                </c:pt>
                <c:pt idx="14">
                  <c:v>200757</c:v>
                </c:pt>
                <c:pt idx="15">
                  <c:v>164250</c:v>
                </c:pt>
                <c:pt idx="16">
                  <c:v>158296</c:v>
                </c:pt>
                <c:pt idx="17">
                  <c:v>164757</c:v>
                </c:pt>
                <c:pt idx="18">
                  <c:v>181153</c:v>
                </c:pt>
                <c:pt idx="19">
                  <c:v>178981</c:v>
                </c:pt>
                <c:pt idx="20">
                  <c:v>177708</c:v>
                </c:pt>
                <c:pt idx="21">
                  <c:v>190650</c:v>
                </c:pt>
                <c:pt idx="22">
                  <c:v>160560</c:v>
                </c:pt>
                <c:pt idx="23">
                  <c:v>149342</c:v>
                </c:pt>
                <c:pt idx="24">
                  <c:v>186718</c:v>
                </c:pt>
                <c:pt idx="25">
                  <c:v>159729</c:v>
                </c:pt>
                <c:pt idx="26">
                  <c:v>135610</c:v>
                </c:pt>
                <c:pt idx="27">
                  <c:v>156893</c:v>
                </c:pt>
                <c:pt idx="28">
                  <c:v>172232</c:v>
                </c:pt>
                <c:pt idx="29">
                  <c:v>190675</c:v>
                </c:pt>
                <c:pt idx="30">
                  <c:v>173388</c:v>
                </c:pt>
                <c:pt idx="31">
                  <c:v>174029</c:v>
                </c:pt>
                <c:pt idx="32">
                  <c:v>145994</c:v>
                </c:pt>
                <c:pt idx="33">
                  <c:v>171493</c:v>
                </c:pt>
                <c:pt idx="34">
                  <c:v>150808</c:v>
                </c:pt>
                <c:pt idx="35">
                  <c:v>160704</c:v>
                </c:pt>
                <c:pt idx="36">
                  <c:v>194455</c:v>
                </c:pt>
                <c:pt idx="37">
                  <c:v>141345</c:v>
                </c:pt>
                <c:pt idx="38">
                  <c:v>171111</c:v>
                </c:pt>
                <c:pt idx="39">
                  <c:v>161562</c:v>
                </c:pt>
                <c:pt idx="40">
                  <c:v>157101</c:v>
                </c:pt>
                <c:pt idx="41">
                  <c:v>152062</c:v>
                </c:pt>
                <c:pt idx="42">
                  <c:v>144992</c:v>
                </c:pt>
                <c:pt idx="43">
                  <c:v>174032</c:v>
                </c:pt>
                <c:pt idx="44">
                  <c:v>151515</c:v>
                </c:pt>
                <c:pt idx="45">
                  <c:v>180216</c:v>
                </c:pt>
                <c:pt idx="46">
                  <c:v>162944</c:v>
                </c:pt>
                <c:pt idx="47">
                  <c:v>173068</c:v>
                </c:pt>
                <c:pt idx="48">
                  <c:v>167299</c:v>
                </c:pt>
                <c:pt idx="49">
                  <c:v>119489</c:v>
                </c:pt>
                <c:pt idx="50">
                  <c:v>165743</c:v>
                </c:pt>
                <c:pt idx="51">
                  <c:v>156648</c:v>
                </c:pt>
                <c:pt idx="52">
                  <c:v>163793</c:v>
                </c:pt>
                <c:pt idx="53">
                  <c:v>176242</c:v>
                </c:pt>
                <c:pt idx="54">
                  <c:v>169718</c:v>
                </c:pt>
                <c:pt idx="55">
                  <c:v>170699</c:v>
                </c:pt>
                <c:pt idx="56">
                  <c:v>159482</c:v>
                </c:pt>
                <c:pt idx="57">
                  <c:v>168155</c:v>
                </c:pt>
                <c:pt idx="58">
                  <c:v>180984</c:v>
                </c:pt>
                <c:pt idx="59">
                  <c:v>166276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3-409D-9986-CF404A20207C}"/>
            </c:ext>
          </c:extLst>
        </c:ser>
        <c:ser>
          <c:idx val="2"/>
          <c:order val="1"/>
          <c:tx>
            <c:strRef>
              <c:f>sessions!$E$2</c:f>
              <c:strCache>
                <c:ptCount val="1"/>
                <c:pt idx="0">
                  <c:v>Linear Trend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sessions!$E$3:$E$74</c:f>
              <c:numCache>
                <c:formatCode>#,##0</c:formatCode>
                <c:ptCount val="72"/>
                <c:pt idx="0">
                  <c:v>162499.83333333331</c:v>
                </c:pt>
                <c:pt idx="1">
                  <c:v>162562.10282485874</c:v>
                </c:pt>
                <c:pt idx="2">
                  <c:v>162624.37231638416</c:v>
                </c:pt>
                <c:pt idx="3">
                  <c:v>162686.64180790959</c:v>
                </c:pt>
                <c:pt idx="4">
                  <c:v>162748.91129943501</c:v>
                </c:pt>
                <c:pt idx="5">
                  <c:v>162811.18079096044</c:v>
                </c:pt>
                <c:pt idx="6">
                  <c:v>162873.45028248586</c:v>
                </c:pt>
                <c:pt idx="7">
                  <c:v>162935.71977401129</c:v>
                </c:pt>
                <c:pt idx="8">
                  <c:v>162997.98926553671</c:v>
                </c:pt>
                <c:pt idx="9">
                  <c:v>163060.25875706214</c:v>
                </c:pt>
                <c:pt idx="10">
                  <c:v>163122.52824858754</c:v>
                </c:pt>
                <c:pt idx="11">
                  <c:v>163184.79774011296</c:v>
                </c:pt>
                <c:pt idx="12">
                  <c:v>163247.06723163839</c:v>
                </c:pt>
                <c:pt idx="13">
                  <c:v>163309.33672316381</c:v>
                </c:pt>
                <c:pt idx="14">
                  <c:v>163371.60621468924</c:v>
                </c:pt>
                <c:pt idx="15">
                  <c:v>163433.87570621466</c:v>
                </c:pt>
                <c:pt idx="16">
                  <c:v>163496.14519774009</c:v>
                </c:pt>
                <c:pt idx="17">
                  <c:v>163558.41468926551</c:v>
                </c:pt>
                <c:pt idx="18">
                  <c:v>163620.68418079094</c:v>
                </c:pt>
                <c:pt idx="19">
                  <c:v>163682.95367231636</c:v>
                </c:pt>
                <c:pt idx="20">
                  <c:v>163745.22316384179</c:v>
                </c:pt>
                <c:pt idx="21">
                  <c:v>163807.49265536721</c:v>
                </c:pt>
                <c:pt idx="22">
                  <c:v>163869.76214689264</c:v>
                </c:pt>
                <c:pt idx="23">
                  <c:v>163932.03163841806</c:v>
                </c:pt>
                <c:pt idx="24">
                  <c:v>163994.30112994349</c:v>
                </c:pt>
                <c:pt idx="25">
                  <c:v>164056.57062146891</c:v>
                </c:pt>
                <c:pt idx="26">
                  <c:v>164118.84011299434</c:v>
                </c:pt>
                <c:pt idx="27">
                  <c:v>164181.10960451976</c:v>
                </c:pt>
                <c:pt idx="28">
                  <c:v>164243.37909604519</c:v>
                </c:pt>
                <c:pt idx="29">
                  <c:v>164305.64858757061</c:v>
                </c:pt>
                <c:pt idx="30">
                  <c:v>164367.91807909604</c:v>
                </c:pt>
                <c:pt idx="31">
                  <c:v>164430.18757062143</c:v>
                </c:pt>
                <c:pt idx="32">
                  <c:v>164492.45706214686</c:v>
                </c:pt>
                <c:pt idx="33">
                  <c:v>164554.72655367228</c:v>
                </c:pt>
                <c:pt idx="34">
                  <c:v>164616.99604519771</c:v>
                </c:pt>
                <c:pt idx="35">
                  <c:v>164679.26553672313</c:v>
                </c:pt>
                <c:pt idx="36">
                  <c:v>164741.53502824856</c:v>
                </c:pt>
                <c:pt idx="37">
                  <c:v>164803.80451977398</c:v>
                </c:pt>
                <c:pt idx="38">
                  <c:v>164866.07401129941</c:v>
                </c:pt>
                <c:pt idx="39">
                  <c:v>164928.34350282484</c:v>
                </c:pt>
                <c:pt idx="40">
                  <c:v>164990.61299435026</c:v>
                </c:pt>
                <c:pt idx="41">
                  <c:v>165052.88248587569</c:v>
                </c:pt>
                <c:pt idx="42">
                  <c:v>165115.15197740111</c:v>
                </c:pt>
                <c:pt idx="43">
                  <c:v>165177.42146892654</c:v>
                </c:pt>
                <c:pt idx="44">
                  <c:v>165239.69096045196</c:v>
                </c:pt>
                <c:pt idx="45">
                  <c:v>165301.96045197739</c:v>
                </c:pt>
                <c:pt idx="46">
                  <c:v>165364.22994350281</c:v>
                </c:pt>
                <c:pt idx="47">
                  <c:v>165426.49943502824</c:v>
                </c:pt>
                <c:pt idx="48">
                  <c:v>165488.76892655366</c:v>
                </c:pt>
                <c:pt idx="49">
                  <c:v>165551.03841807909</c:v>
                </c:pt>
                <c:pt idx="50">
                  <c:v>165613.30790960451</c:v>
                </c:pt>
                <c:pt idx="51">
                  <c:v>165675.57740112994</c:v>
                </c:pt>
                <c:pt idx="52">
                  <c:v>165737.84689265533</c:v>
                </c:pt>
                <c:pt idx="53">
                  <c:v>165800.11638418076</c:v>
                </c:pt>
                <c:pt idx="54">
                  <c:v>165862.38587570618</c:v>
                </c:pt>
                <c:pt idx="55">
                  <c:v>165924.65536723161</c:v>
                </c:pt>
                <c:pt idx="56">
                  <c:v>165986.92485875703</c:v>
                </c:pt>
                <c:pt idx="57">
                  <c:v>166049.19435028246</c:v>
                </c:pt>
                <c:pt idx="58">
                  <c:v>166111.46384180788</c:v>
                </c:pt>
                <c:pt idx="59">
                  <c:v>166173.73333333331</c:v>
                </c:pt>
                <c:pt idx="60">
                  <c:v>166236.00282485873</c:v>
                </c:pt>
                <c:pt idx="61">
                  <c:v>166298.27231638416</c:v>
                </c:pt>
                <c:pt idx="62">
                  <c:v>166360.54180790958</c:v>
                </c:pt>
                <c:pt idx="63">
                  <c:v>166422.81129943501</c:v>
                </c:pt>
                <c:pt idx="64">
                  <c:v>166485.08079096043</c:v>
                </c:pt>
                <c:pt idx="65">
                  <c:v>166547.35028248586</c:v>
                </c:pt>
                <c:pt idx="66">
                  <c:v>166609.61977401128</c:v>
                </c:pt>
                <c:pt idx="67">
                  <c:v>166671.88926553671</c:v>
                </c:pt>
                <c:pt idx="68">
                  <c:v>166734.15875706213</c:v>
                </c:pt>
                <c:pt idx="69">
                  <c:v>166796.42824858756</c:v>
                </c:pt>
                <c:pt idx="70">
                  <c:v>166858.69774011298</c:v>
                </c:pt>
                <c:pt idx="71">
                  <c:v>166920.96723163841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E3-409D-9986-CF404A20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114175"/>
        <c:axId val="848116255"/>
      </c:lineChart>
      <c:catAx>
        <c:axId val="84811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116255"/>
        <c:crosses val="autoZero"/>
        <c:auto val="1"/>
        <c:lblAlgn val="ctr"/>
        <c:lblOffset val="100"/>
        <c:noMultiLvlLbl val="0"/>
      </c:catAx>
      <c:valAx>
        <c:axId val="848116255"/>
        <c:scaling>
          <c:orientation val="minMax"/>
          <c:min val="100000"/>
        </c:scaling>
        <c:delete val="1"/>
        <c:axPos val="l"/>
        <c:numFmt formatCode="#,##0" sourceLinked="1"/>
        <c:majorTickMark val="none"/>
        <c:minorTickMark val="none"/>
        <c:tickLblPos val="nextTo"/>
        <c:crossAx val="84811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Sessions Actual vs. Forecast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sessions!$C$2</c:f>
              <c:strCache>
                <c:ptCount val="1"/>
                <c:pt idx="0">
                  <c:v>Sessions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sessions!$C$3:$C$74</c:f>
              <c:numCache>
                <c:formatCode>#,##0</c:formatCode>
                <c:ptCount val="72"/>
                <c:pt idx="0">
                  <c:v>136673</c:v>
                </c:pt>
                <c:pt idx="1">
                  <c:v>128556</c:v>
                </c:pt>
                <c:pt idx="2">
                  <c:v>173168</c:v>
                </c:pt>
                <c:pt idx="3">
                  <c:v>152381</c:v>
                </c:pt>
                <c:pt idx="4">
                  <c:v>151367</c:v>
                </c:pt>
                <c:pt idx="5">
                  <c:v>151155</c:v>
                </c:pt>
                <c:pt idx="6">
                  <c:v>147710</c:v>
                </c:pt>
                <c:pt idx="7">
                  <c:v>194008</c:v>
                </c:pt>
                <c:pt idx="8">
                  <c:v>153104</c:v>
                </c:pt>
                <c:pt idx="9">
                  <c:v>168785</c:v>
                </c:pt>
                <c:pt idx="10">
                  <c:v>154502</c:v>
                </c:pt>
                <c:pt idx="11">
                  <c:v>171995</c:v>
                </c:pt>
                <c:pt idx="12">
                  <c:v>172140</c:v>
                </c:pt>
                <c:pt idx="13">
                  <c:v>171005</c:v>
                </c:pt>
                <c:pt idx="14">
                  <c:v>200757</c:v>
                </c:pt>
                <c:pt idx="15">
                  <c:v>164250</c:v>
                </c:pt>
                <c:pt idx="16">
                  <c:v>158296</c:v>
                </c:pt>
                <c:pt idx="17">
                  <c:v>164757</c:v>
                </c:pt>
                <c:pt idx="18">
                  <c:v>181153</c:v>
                </c:pt>
                <c:pt idx="19">
                  <c:v>178981</c:v>
                </c:pt>
                <c:pt idx="20">
                  <c:v>177708</c:v>
                </c:pt>
                <c:pt idx="21">
                  <c:v>190650</c:v>
                </c:pt>
                <c:pt idx="22">
                  <c:v>160560</c:v>
                </c:pt>
                <c:pt idx="23">
                  <c:v>149342</c:v>
                </c:pt>
                <c:pt idx="24">
                  <c:v>186718</c:v>
                </c:pt>
                <c:pt idx="25">
                  <c:v>159729</c:v>
                </c:pt>
                <c:pt idx="26">
                  <c:v>135610</c:v>
                </c:pt>
                <c:pt idx="27">
                  <c:v>156893</c:v>
                </c:pt>
                <c:pt idx="28">
                  <c:v>172232</c:v>
                </c:pt>
                <c:pt idx="29">
                  <c:v>190675</c:v>
                </c:pt>
                <c:pt idx="30">
                  <c:v>173388</c:v>
                </c:pt>
                <c:pt idx="31">
                  <c:v>174029</c:v>
                </c:pt>
                <c:pt idx="32">
                  <c:v>145994</c:v>
                </c:pt>
                <c:pt idx="33">
                  <c:v>171493</c:v>
                </c:pt>
                <c:pt idx="34">
                  <c:v>150808</c:v>
                </c:pt>
                <c:pt idx="35">
                  <c:v>160704</c:v>
                </c:pt>
                <c:pt idx="36">
                  <c:v>194455</c:v>
                </c:pt>
                <c:pt idx="37">
                  <c:v>141345</c:v>
                </c:pt>
                <c:pt idx="38">
                  <c:v>171111</c:v>
                </c:pt>
                <c:pt idx="39">
                  <c:v>161562</c:v>
                </c:pt>
                <c:pt idx="40">
                  <c:v>157101</c:v>
                </c:pt>
                <c:pt idx="41">
                  <c:v>152062</c:v>
                </c:pt>
                <c:pt idx="42">
                  <c:v>144992</c:v>
                </c:pt>
                <c:pt idx="43">
                  <c:v>174032</c:v>
                </c:pt>
                <c:pt idx="44">
                  <c:v>151515</c:v>
                </c:pt>
                <c:pt idx="45">
                  <c:v>180216</c:v>
                </c:pt>
                <c:pt idx="46">
                  <c:v>162944</c:v>
                </c:pt>
                <c:pt idx="47">
                  <c:v>173068</c:v>
                </c:pt>
                <c:pt idx="48">
                  <c:v>167299</c:v>
                </c:pt>
                <c:pt idx="49">
                  <c:v>119489</c:v>
                </c:pt>
                <c:pt idx="50">
                  <c:v>165743</c:v>
                </c:pt>
                <c:pt idx="51">
                  <c:v>156648</c:v>
                </c:pt>
                <c:pt idx="52">
                  <c:v>163793</c:v>
                </c:pt>
                <c:pt idx="53">
                  <c:v>176242</c:v>
                </c:pt>
                <c:pt idx="54">
                  <c:v>169718</c:v>
                </c:pt>
                <c:pt idx="55">
                  <c:v>170699</c:v>
                </c:pt>
                <c:pt idx="56">
                  <c:v>159482</c:v>
                </c:pt>
                <c:pt idx="57">
                  <c:v>168155</c:v>
                </c:pt>
                <c:pt idx="58">
                  <c:v>180984</c:v>
                </c:pt>
                <c:pt idx="59">
                  <c:v>166276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1-4E1E-9E18-34EA170F4F15}"/>
            </c:ext>
          </c:extLst>
        </c:ser>
        <c:ser>
          <c:idx val="2"/>
          <c:order val="1"/>
          <c:tx>
            <c:strRef>
              <c:f>sessions!$F$2</c:f>
              <c:strCache>
                <c:ptCount val="1"/>
                <c:pt idx="0">
                  <c:v>Seasonal Adjusted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sessions!$F$3:$F$74</c:f>
              <c:numCache>
                <c:formatCode>#,##0</c:formatCode>
                <c:ptCount val="72"/>
                <c:pt idx="0">
                  <c:v>169540.46050250262</c:v>
                </c:pt>
                <c:pt idx="1">
                  <c:v>142469.46953707797</c:v>
                </c:pt>
                <c:pt idx="2">
                  <c:v>167513.90293590236</c:v>
                </c:pt>
                <c:pt idx="3">
                  <c:v>156756.8052051769</c:v>
                </c:pt>
                <c:pt idx="4">
                  <c:v>159006.44165360276</c:v>
                </c:pt>
                <c:pt idx="5">
                  <c:v>165428.07615508977</c:v>
                </c:pt>
                <c:pt idx="6">
                  <c:v>161937.27796939347</c:v>
                </c:pt>
                <c:pt idx="7">
                  <c:v>176829.2675876944</c:v>
                </c:pt>
                <c:pt idx="8">
                  <c:v>156277.00911839798</c:v>
                </c:pt>
                <c:pt idx="9">
                  <c:v>174493.76768438143</c:v>
                </c:pt>
                <c:pt idx="10">
                  <c:v>160762.9094975183</c:v>
                </c:pt>
                <c:pt idx="11">
                  <c:v>163125.43348239569</c:v>
                </c:pt>
                <c:pt idx="12">
                  <c:v>170320.06978962017</c:v>
                </c:pt>
                <c:pt idx="13">
                  <c:v>143124.34552146617</c:v>
                </c:pt>
                <c:pt idx="14">
                  <c:v>168283.60347296312</c:v>
                </c:pt>
                <c:pt idx="15">
                  <c:v>157476.80284811565</c:v>
                </c:pt>
                <c:pt idx="16">
                  <c:v>159736.49264014262</c:v>
                </c:pt>
                <c:pt idx="17">
                  <c:v>166187.32048729068</c:v>
                </c:pt>
                <c:pt idx="18">
                  <c:v>162680.21687863936</c:v>
                </c:pt>
                <c:pt idx="19">
                  <c:v>177640.21820759072</c:v>
                </c:pt>
                <c:pt idx="20">
                  <c:v>156993.4319360363</c:v>
                </c:pt>
                <c:pt idx="21">
                  <c:v>175293.39635693861</c:v>
                </c:pt>
                <c:pt idx="22">
                  <c:v>161499.33442212243</c:v>
                </c:pt>
                <c:pt idx="23">
                  <c:v>163872.39554786877</c:v>
                </c:pt>
                <c:pt idx="24">
                  <c:v>171099.67907673775</c:v>
                </c:pt>
                <c:pt idx="25">
                  <c:v>143779.2215058544</c:v>
                </c:pt>
                <c:pt idx="26">
                  <c:v>169053.30401002392</c:v>
                </c:pt>
                <c:pt idx="27">
                  <c:v>158196.80049105443</c:v>
                </c:pt>
                <c:pt idx="28">
                  <c:v>160466.54362668251</c:v>
                </c:pt>
                <c:pt idx="29">
                  <c:v>166946.56481949164</c:v>
                </c:pt>
                <c:pt idx="30">
                  <c:v>163423.15578788525</c:v>
                </c:pt>
                <c:pt idx="31">
                  <c:v>178451.16882748701</c:v>
                </c:pt>
                <c:pt idx="32">
                  <c:v>157709.85475367465</c:v>
                </c:pt>
                <c:pt idx="33">
                  <c:v>176093.0250294958</c:v>
                </c:pt>
                <c:pt idx="34">
                  <c:v>162235.75934672653</c:v>
                </c:pt>
                <c:pt idx="35">
                  <c:v>164619.3576133418</c:v>
                </c:pt>
                <c:pt idx="36">
                  <c:v>171879.28836385533</c:v>
                </c:pt>
                <c:pt idx="37">
                  <c:v>144434.09749024262</c:v>
                </c:pt>
                <c:pt idx="38">
                  <c:v>169823.00454708468</c:v>
                </c:pt>
                <c:pt idx="39">
                  <c:v>158916.79813399314</c:v>
                </c:pt>
                <c:pt idx="40">
                  <c:v>161196.59461322235</c:v>
                </c:pt>
                <c:pt idx="41">
                  <c:v>167705.80915169255</c:v>
                </c:pt>
                <c:pt idx="42">
                  <c:v>164166.09469713114</c:v>
                </c:pt>
                <c:pt idx="43">
                  <c:v>179262.11944738333</c:v>
                </c:pt>
                <c:pt idx="44">
                  <c:v>158426.277571313</c:v>
                </c:pt>
                <c:pt idx="45">
                  <c:v>176892.65370205301</c:v>
                </c:pt>
                <c:pt idx="46">
                  <c:v>162972.18427133065</c:v>
                </c:pt>
                <c:pt idx="47">
                  <c:v>165366.31967881488</c:v>
                </c:pt>
                <c:pt idx="48">
                  <c:v>172658.89765097291</c:v>
                </c:pt>
                <c:pt idx="49">
                  <c:v>145088.97347463085</c:v>
                </c:pt>
                <c:pt idx="50">
                  <c:v>170592.70508414551</c:v>
                </c:pt>
                <c:pt idx="51">
                  <c:v>159636.79577693192</c:v>
                </c:pt>
                <c:pt idx="52">
                  <c:v>161926.64559976221</c:v>
                </c:pt>
                <c:pt idx="53">
                  <c:v>168465.05348389348</c:v>
                </c:pt>
                <c:pt idx="54">
                  <c:v>164909.03360637699</c:v>
                </c:pt>
                <c:pt idx="55">
                  <c:v>180073.07006727962</c:v>
                </c:pt>
                <c:pt idx="56">
                  <c:v>159142.70038895131</c:v>
                </c:pt>
                <c:pt idx="57">
                  <c:v>177692.28237461019</c:v>
                </c:pt>
                <c:pt idx="58">
                  <c:v>163708.60919593475</c:v>
                </c:pt>
                <c:pt idx="59">
                  <c:v>166113.2817442879</c:v>
                </c:pt>
                <c:pt idx="60">
                  <c:v>173438.50693809046</c:v>
                </c:pt>
                <c:pt idx="61">
                  <c:v>145743.84945901905</c:v>
                </c:pt>
                <c:pt idx="62">
                  <c:v>171362.40562120627</c:v>
                </c:pt>
                <c:pt idx="63">
                  <c:v>160356.79341987064</c:v>
                </c:pt>
                <c:pt idx="64">
                  <c:v>162656.6965863021</c:v>
                </c:pt>
                <c:pt idx="65">
                  <c:v>169224.29781609442</c:v>
                </c:pt>
                <c:pt idx="66">
                  <c:v>165651.97251562291</c:v>
                </c:pt>
                <c:pt idx="67">
                  <c:v>180884.02068717594</c:v>
                </c:pt>
                <c:pt idx="68">
                  <c:v>159859.12320658969</c:v>
                </c:pt>
                <c:pt idx="69">
                  <c:v>178491.91104716741</c:v>
                </c:pt>
                <c:pt idx="70">
                  <c:v>164445.03412053888</c:v>
                </c:pt>
                <c:pt idx="71">
                  <c:v>166860.24380976098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61-4E1E-9E18-34EA170F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493423"/>
        <c:axId val="445493007"/>
      </c:lineChart>
      <c:catAx>
        <c:axId val="44549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93007"/>
        <c:crosses val="autoZero"/>
        <c:auto val="1"/>
        <c:lblAlgn val="ctr"/>
        <c:lblOffset val="100"/>
        <c:noMultiLvlLbl val="0"/>
      </c:catAx>
      <c:valAx>
        <c:axId val="445493007"/>
        <c:scaling>
          <c:orientation val="minMax"/>
          <c:min val="100000"/>
        </c:scaling>
        <c:delete val="1"/>
        <c:axPos val="l"/>
        <c:numFmt formatCode="#,##0" sourceLinked="1"/>
        <c:majorTickMark val="none"/>
        <c:minorTickMark val="none"/>
        <c:tickLblPos val="nextTo"/>
        <c:crossAx val="44549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2</xdr:row>
      <xdr:rowOff>19050</xdr:rowOff>
    </xdr:from>
    <xdr:to>
      <xdr:col>10</xdr:col>
      <xdr:colOff>0</xdr:colOff>
      <xdr:row>21</xdr:row>
      <xdr:rowOff>0</xdr:rowOff>
    </xdr:to>
    <xdr:sp macro="" textlink="">
      <xdr:nvSpPr>
        <xdr:cNvPr id="2" name="TextBox 1"/>
        <xdr:cNvSpPr txBox="1"/>
      </xdr:nvSpPr>
      <xdr:spPr>
        <a:xfrm>
          <a:off x="219075" y="400050"/>
          <a:ext cx="5876925" cy="3600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the process you described combines elements of </a:t>
          </a:r>
          <a:r>
            <a:rPr lang="en-US" sz="1800" b="1"/>
            <a:t>time series forecasting</a:t>
          </a:r>
          <a:r>
            <a:rPr lang="en-US" sz="1800"/>
            <a:t> with </a:t>
          </a:r>
          <a:r>
            <a:rPr lang="en-US" sz="1800" b="1"/>
            <a:t>seasonal adjustment</a:t>
          </a:r>
          <a:r>
            <a:rPr lang="en-US" sz="1800"/>
            <a:t> and </a:t>
          </a:r>
          <a:r>
            <a:rPr lang="en-US" sz="1800" b="1"/>
            <a:t>linear regression</a:t>
          </a:r>
          <a:r>
            <a:rPr lang="en-US" sz="1800"/>
            <a:t>. The technical term that encompasses this approach is often referred to as </a:t>
          </a:r>
          <a:r>
            <a:rPr lang="en-US" sz="1800" b="1"/>
            <a:t>"Seasonal Trend Decomposition"</a:t>
          </a:r>
          <a:r>
            <a:rPr lang="en-US" sz="1800"/>
            <a:t>. When specifically using linear regression for the trend component and adjusting for seasonality, it can be more precisely described as </a:t>
          </a:r>
          <a:r>
            <a:rPr lang="en-US" sz="1800" b="1"/>
            <a:t>"Seasonal Trend Decomposition using Linear Regression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(STDLR)</a:t>
          </a:r>
          <a:r>
            <a:rPr lang="en-US" sz="1800" b="1"/>
            <a:t>"</a:t>
          </a:r>
          <a:r>
            <a:rPr lang="en-US" sz="1800"/>
            <a:t>.</a:t>
          </a:r>
        </a:p>
        <a:p>
          <a:r>
            <a:rPr lang="en-US" sz="1800"/>
            <a:t>req:</a:t>
          </a:r>
        </a:p>
        <a:p>
          <a:r>
            <a:rPr lang="en-US" sz="1800" baseline="0"/>
            <a:t>    - Intercept</a:t>
          </a:r>
        </a:p>
        <a:p>
          <a:r>
            <a:rPr lang="en-US" sz="1800" baseline="0"/>
            <a:t>    - Slope</a:t>
          </a:r>
        </a:p>
        <a:p>
          <a:r>
            <a:rPr lang="en-US" sz="1800" baseline="0"/>
            <a:t>    - Equation: (slope * x) + intercept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0</xdr:row>
      <xdr:rowOff>161925</xdr:rowOff>
    </xdr:from>
    <xdr:to>
      <xdr:col>22</xdr:col>
      <xdr:colOff>1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428624</xdr:colOff>
      <xdr:row>16</xdr:row>
      <xdr:rowOff>19050</xdr:rowOff>
    </xdr:from>
    <xdr:to>
      <xdr:col>22</xdr:col>
      <xdr:colOff>0</xdr:colOff>
      <xdr:row>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95249</xdr:colOff>
      <xdr:row>31</xdr:row>
      <xdr:rowOff>57150</xdr:rowOff>
    </xdr:from>
    <xdr:to>
      <xdr:col>18</xdr:col>
      <xdr:colOff>876300</xdr:colOff>
      <xdr:row>50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542925</xdr:colOff>
      <xdr:row>66</xdr:row>
      <xdr:rowOff>0</xdr:rowOff>
    </xdr:from>
    <xdr:to>
      <xdr:col>22</xdr:col>
      <xdr:colOff>47625</xdr:colOff>
      <xdr:row>83</xdr:row>
      <xdr:rowOff>47625</xdr:rowOff>
    </xdr:to>
    <xdr:sp macro="" textlink="">
      <xdr:nvSpPr>
        <xdr:cNvPr id="5" name="TextBox 4"/>
        <xdr:cNvSpPr txBox="1"/>
      </xdr:nvSpPr>
      <xdr:spPr>
        <a:xfrm>
          <a:off x="7124700" y="12868275"/>
          <a:ext cx="10572750" cy="3286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- By</a:t>
          </a:r>
          <a:r>
            <a:rPr lang="en-US" sz="1400" baseline="0"/>
            <a:t> using a </a:t>
          </a: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Seasonal Trend Decomposition using Linear Regression (STDLR) </a:t>
          </a:r>
          <a:r>
            <a:rPr 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were able to build a model which </a:t>
          </a:r>
          <a:r>
            <a:rPr lang="en-US" sz="1400"/>
            <a:t>is reasonably accurate with a Mean Absolute Percentage Error (</a:t>
          </a:r>
          <a:r>
            <a:rPr lang="en-US" sz="1400" b="1"/>
            <a:t>MAPE</a:t>
          </a:r>
          <a:r>
            <a:rPr lang="en-US" sz="1400"/>
            <a:t>) of </a:t>
          </a:r>
          <a:r>
            <a:rPr lang="en-US" sz="1400" b="1"/>
            <a:t>5.93%</a:t>
          </a:r>
          <a:r>
            <a:rPr lang="en-US" sz="1400"/>
            <a:t>.</a:t>
          </a:r>
        </a:p>
        <a:p>
          <a:r>
            <a:rPr lang="en-US" sz="1400"/>
            <a:t>-</a:t>
          </a:r>
          <a:r>
            <a:rPr lang="en-US" sz="1400" baseline="0"/>
            <a:t> An excpected yearly growth by </a:t>
          </a:r>
          <a:r>
            <a:rPr lang="en-US" sz="1400" b="1" baseline="0"/>
            <a:t>1.18%</a:t>
          </a:r>
          <a:r>
            <a:rPr lang="en-US" sz="1400" baseline="0"/>
            <a:t> in </a:t>
          </a:r>
          <a:r>
            <a:rPr lang="en-US" sz="1400" b="1" baseline="0"/>
            <a:t>2024</a:t>
          </a:r>
          <a:r>
            <a:rPr lang="en-US" sz="1400" b="0" baseline="0"/>
            <a:t>.</a:t>
          </a:r>
          <a:endParaRPr lang="en-US" sz="1400" baseline="0"/>
        </a:p>
        <a:p>
          <a:r>
            <a:rPr lang="en-US" sz="1400" baseline="0"/>
            <a:t>- </a:t>
          </a:r>
          <a:r>
            <a:rPr lang="en-US" sz="1400" b="1"/>
            <a:t>February</a:t>
          </a:r>
          <a:r>
            <a:rPr lang="en-US" sz="1400"/>
            <a:t> shows lower visit volumes compared to other months, with a forecast of </a:t>
          </a:r>
          <a:r>
            <a:rPr lang="en-US" sz="1400" b="1"/>
            <a:t>145,637 </a:t>
          </a:r>
          <a:r>
            <a:rPr lang="en-US" sz="1400"/>
            <a:t>visits in </a:t>
          </a:r>
          <a:r>
            <a:rPr lang="en-US" sz="1400" b="1"/>
            <a:t>2024</a:t>
          </a:r>
          <a:r>
            <a:rPr lang="en-US" sz="1400"/>
            <a:t>. This suggests a period where you can plan for maintenance or cost-saving measures.</a:t>
          </a:r>
        </a:p>
        <a:p>
          <a:r>
            <a:rPr lang="en-US" sz="1400"/>
            <a:t>- </a:t>
          </a:r>
          <a:r>
            <a:rPr lang="en-US" sz="1400" b="1"/>
            <a:t>August</a:t>
          </a:r>
          <a:r>
            <a:rPr lang="en-US" sz="1400"/>
            <a:t> consistently shows high visit volumes. For </a:t>
          </a:r>
          <a:r>
            <a:rPr lang="en-US" sz="1400" b="1"/>
            <a:t>2024</a:t>
          </a:r>
          <a:r>
            <a:rPr lang="en-US" sz="1400"/>
            <a:t>, the forecasted visits for </a:t>
          </a:r>
          <a:r>
            <a:rPr lang="en-US" sz="1400" b="1"/>
            <a:t>August</a:t>
          </a:r>
          <a:r>
            <a:rPr lang="en-US" sz="1400"/>
            <a:t> are </a:t>
          </a:r>
          <a:r>
            <a:rPr lang="en-US" sz="1400" b="1"/>
            <a:t>180,535</a:t>
          </a:r>
          <a:r>
            <a:rPr lang="en-US" sz="1400"/>
            <a:t>. This indicates a peak period where you should ensure maximum resource availability.</a:t>
          </a:r>
        </a:p>
        <a:p>
          <a:r>
            <a:rPr lang="en-US" sz="1400"/>
            <a:t>- </a:t>
          </a:r>
          <a:r>
            <a:rPr lang="en-US" sz="1400" b="1"/>
            <a:t>January</a:t>
          </a:r>
          <a:r>
            <a:rPr lang="en-US" sz="1400"/>
            <a:t> visits have steadily increased from </a:t>
          </a:r>
          <a:r>
            <a:rPr lang="en-US" sz="1400" b="1"/>
            <a:t>147,822</a:t>
          </a:r>
          <a:r>
            <a:rPr lang="en-US" sz="1400"/>
            <a:t> in </a:t>
          </a:r>
          <a:r>
            <a:rPr lang="en-US" sz="1400" b="1"/>
            <a:t>2019</a:t>
          </a:r>
          <a:r>
            <a:rPr lang="en-US" sz="1400"/>
            <a:t> to a forecasted </a:t>
          </a:r>
          <a:r>
            <a:rPr lang="en-US" sz="1400" b="1"/>
            <a:t>173,101</a:t>
          </a:r>
          <a:r>
            <a:rPr lang="en-US" sz="1400"/>
            <a:t> in </a:t>
          </a:r>
          <a:r>
            <a:rPr lang="en-US" sz="1400" b="1"/>
            <a:t>2024</a:t>
          </a:r>
          <a:r>
            <a:rPr lang="en-US" sz="1400"/>
            <a:t>, Except for </a:t>
          </a:r>
          <a:r>
            <a:rPr lang="en-US" sz="1400" b="1"/>
            <a:t>2023</a:t>
          </a:r>
          <a:r>
            <a:rPr lang="en-US" sz="1400"/>
            <a:t> there was a dip. This indicates a growth trend.</a:t>
          </a:r>
        </a:p>
        <a:p>
          <a:r>
            <a:rPr lang="en-US" sz="1400"/>
            <a:t>- </a:t>
          </a:r>
          <a:r>
            <a:rPr lang="en-US" sz="1400" b="1"/>
            <a:t>March</a:t>
          </a:r>
          <a:r>
            <a:rPr lang="en-US" sz="1400"/>
            <a:t> </a:t>
          </a:r>
          <a:r>
            <a:rPr lang="en-US" sz="1400" b="1"/>
            <a:t>2024</a:t>
          </a:r>
          <a:r>
            <a:rPr lang="en-US" sz="1400"/>
            <a:t> shows a forecast of </a:t>
          </a:r>
          <a:r>
            <a:rPr lang="en-US" sz="1400" b="1"/>
            <a:t>169,454</a:t>
          </a:r>
          <a:r>
            <a:rPr lang="en-US" sz="1400"/>
            <a:t> visits, which is slightly higher compared to </a:t>
          </a:r>
          <a:r>
            <a:rPr lang="en-US" sz="1400" b="1"/>
            <a:t>March</a:t>
          </a:r>
          <a:r>
            <a:rPr lang="en-US" sz="1400"/>
            <a:t> </a:t>
          </a:r>
          <a:r>
            <a:rPr lang="en-US" sz="1400" b="1"/>
            <a:t>2023</a:t>
          </a:r>
          <a:r>
            <a:rPr lang="en-US" sz="1400"/>
            <a:t> (</a:t>
          </a:r>
          <a:r>
            <a:rPr lang="en-US" sz="1400" b="1"/>
            <a:t>169,063</a:t>
          </a:r>
          <a:r>
            <a:rPr lang="en-US" sz="1400"/>
            <a:t> visits), it suggests stable growth.</a:t>
          </a:r>
        </a:p>
        <a:p>
          <a:r>
            <a:rPr lang="en-US" sz="1400"/>
            <a:t>- </a:t>
          </a:r>
          <a:r>
            <a:rPr lang="en-US" sz="1400" b="1"/>
            <a:t>April</a:t>
          </a:r>
          <a:r>
            <a:rPr lang="en-US" sz="1400"/>
            <a:t> </a:t>
          </a:r>
          <a:r>
            <a:rPr lang="en-US" sz="1400" b="1"/>
            <a:t>2024</a:t>
          </a:r>
          <a:r>
            <a:rPr lang="en-US" sz="1400"/>
            <a:t> are forecasted at </a:t>
          </a:r>
          <a:r>
            <a:rPr lang="en-US" sz="1400" b="1"/>
            <a:t>158,725</a:t>
          </a:r>
          <a:r>
            <a:rPr lang="en-US" sz="1400"/>
            <a:t>, compared to </a:t>
          </a:r>
          <a:r>
            <a:rPr lang="en-US" sz="1400" b="1"/>
            <a:t>148,165</a:t>
          </a:r>
          <a:r>
            <a:rPr lang="en-US" sz="1400"/>
            <a:t> in </a:t>
          </a:r>
          <a:r>
            <a:rPr lang="en-US" sz="1400" b="1"/>
            <a:t>April</a:t>
          </a:r>
          <a:r>
            <a:rPr lang="en-US" sz="1400"/>
            <a:t> </a:t>
          </a:r>
          <a:r>
            <a:rPr lang="en-US" sz="1400" b="1"/>
            <a:t>2023</a:t>
          </a:r>
          <a:r>
            <a:rPr lang="en-US" sz="1400"/>
            <a:t>, it suggests an opportunity to capitalize on an expected increase in demand.</a:t>
          </a:r>
        </a:p>
        <a:p>
          <a:r>
            <a:rPr lang="en-US" sz="1400"/>
            <a:t>- </a:t>
          </a:r>
          <a:r>
            <a:rPr lang="en-US" sz="1400" b="1"/>
            <a:t>November</a:t>
          </a:r>
          <a:r>
            <a:rPr lang="en-US" sz="1400"/>
            <a:t> have a slight forecasted increase (</a:t>
          </a:r>
          <a:r>
            <a:rPr lang="en-US" sz="1400" b="1"/>
            <a:t>161,632</a:t>
          </a:r>
          <a:r>
            <a:rPr lang="en-US" sz="1400"/>
            <a:t> in </a:t>
          </a:r>
          <a:r>
            <a:rPr lang="en-US" sz="1400" b="1"/>
            <a:t>2024 </a:t>
          </a:r>
          <a:r>
            <a:rPr lang="en-US" sz="1400"/>
            <a:t>from </a:t>
          </a:r>
          <a:r>
            <a:rPr lang="en-US" sz="1400" b="1"/>
            <a:t>161,259</a:t>
          </a:r>
          <a:r>
            <a:rPr lang="en-US" sz="1400"/>
            <a:t> in </a:t>
          </a:r>
          <a:r>
            <a:rPr lang="en-US" sz="1400" b="1"/>
            <a:t>2023</a:t>
          </a:r>
          <a:r>
            <a:rPr lang="en-US" sz="1400"/>
            <a:t>), it indicates stability but also the need to maintain efforts to keep the visits up.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581024</xdr:colOff>
      <xdr:row>1</xdr:row>
      <xdr:rowOff>9524</xdr:rowOff>
    </xdr:from>
    <xdr:to>
      <xdr:col>20</xdr:col>
      <xdr:colOff>228599</xdr:colOff>
      <xdr:row>16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57149</xdr:colOff>
      <xdr:row>18</xdr:row>
      <xdr:rowOff>19050</xdr:rowOff>
    </xdr:from>
    <xdr:to>
      <xdr:col>20</xdr:col>
      <xdr:colOff>257174</xdr:colOff>
      <xdr:row>34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95249</xdr:colOff>
      <xdr:row>35</xdr:row>
      <xdr:rowOff>104775</xdr:rowOff>
    </xdr:from>
    <xdr:to>
      <xdr:col>20</xdr:col>
      <xdr:colOff>219074</xdr:colOff>
      <xdr:row>51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68</xdr:row>
      <xdr:rowOff>85725</xdr:rowOff>
    </xdr:from>
    <xdr:to>
      <xdr:col>19</xdr:col>
      <xdr:colOff>238125</xdr:colOff>
      <xdr:row>88</xdr:row>
      <xdr:rowOff>0</xdr:rowOff>
    </xdr:to>
    <xdr:sp macro="" textlink="">
      <xdr:nvSpPr>
        <xdr:cNvPr id="5" name="TextBox 4"/>
        <xdr:cNvSpPr txBox="1"/>
      </xdr:nvSpPr>
      <xdr:spPr>
        <a:xfrm>
          <a:off x="7429500" y="13344525"/>
          <a:ext cx="9020175" cy="3724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- </a:t>
          </a: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using a </a:t>
          </a: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Seasonal Trend Decomposition using Linear Regression (STDLR) </a:t>
          </a:r>
          <a:r>
            <a:rPr 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were able to build a model which </a:t>
          </a: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reasonably accurate with a Mean Absolute Percentage Error (</a:t>
          </a: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MAPE</a:t>
          </a: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of </a:t>
          </a:r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6.87%</a:t>
          </a: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4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- 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 excpected yearly growth by </a:t>
          </a:r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1.34%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</a:t>
          </a:r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2024</a:t>
          </a:r>
          <a:r>
            <a:rPr lang="en-US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400">
            <a:effectLst/>
          </a:endParaRPr>
        </a:p>
        <a:p>
          <a:r>
            <a:rPr lang="en-US" sz="1400"/>
            <a:t>- Certain months consistently show higher seasonal adjusted page views, indicating peak periods for site traffic. For example, </a:t>
          </a:r>
          <a:r>
            <a:rPr lang="en-US" sz="1400" b="1"/>
            <a:t>February</a:t>
          </a:r>
          <a:r>
            <a:rPr lang="en-US" sz="1400"/>
            <a:t> and </a:t>
          </a:r>
          <a:r>
            <a:rPr lang="en-US" sz="1400" b="1"/>
            <a:t>November</a:t>
          </a:r>
          <a:r>
            <a:rPr lang="en-US" sz="1400"/>
            <a:t> tend to have higher page views.</a:t>
          </a:r>
        </a:p>
        <a:p>
          <a:r>
            <a:rPr lang="en-US" sz="1400"/>
            <a:t>-</a:t>
          </a:r>
          <a:r>
            <a:rPr lang="en-US" sz="1400" baseline="0"/>
            <a:t> </a:t>
          </a:r>
          <a:r>
            <a:rPr lang="en-US" sz="1400"/>
            <a:t>Conversely, months like </a:t>
          </a:r>
          <a:r>
            <a:rPr lang="en-US" sz="1400" b="1"/>
            <a:t>April</a:t>
          </a:r>
          <a:r>
            <a:rPr lang="en-US" sz="1400"/>
            <a:t> and </a:t>
          </a:r>
          <a:r>
            <a:rPr lang="en-US" sz="1400" b="1"/>
            <a:t>September</a:t>
          </a:r>
          <a:r>
            <a:rPr lang="en-US" sz="1400"/>
            <a:t> tend to have lower page views.</a:t>
          </a:r>
        </a:p>
        <a:p>
          <a:r>
            <a:rPr lang="en-US" sz="1400"/>
            <a:t>- In </a:t>
          </a:r>
          <a:r>
            <a:rPr lang="en-US" sz="1400" b="1"/>
            <a:t>January</a:t>
          </a:r>
          <a:r>
            <a:rPr lang="en-US" sz="1400" b="0"/>
            <a:t>,</a:t>
          </a:r>
          <a:r>
            <a:rPr lang="en-US" sz="1400"/>
            <a:t> Page views are </a:t>
          </a:r>
          <a:r>
            <a:rPr lang="en-US" sz="1400" b="1"/>
            <a:t>relatively stable</a:t>
          </a:r>
          <a:r>
            <a:rPr lang="en-US" sz="1400"/>
            <a:t>, with a slight </a:t>
          </a:r>
          <a:r>
            <a:rPr lang="en-US" sz="1400" b="1"/>
            <a:t>increase</a:t>
          </a:r>
          <a:r>
            <a:rPr lang="en-US" sz="1400"/>
            <a:t> expected year-over-year. This indicates a steady start to the year.</a:t>
          </a:r>
        </a:p>
        <a:p>
          <a:r>
            <a:rPr lang="en-US" sz="1400"/>
            <a:t>- In </a:t>
          </a:r>
          <a:r>
            <a:rPr lang="en-US" sz="1400" b="1"/>
            <a:t>February</a:t>
          </a:r>
          <a:r>
            <a:rPr lang="en-US" sz="1400" b="0"/>
            <a:t>,</a:t>
          </a:r>
          <a:r>
            <a:rPr lang="en-US" sz="1400"/>
            <a:t> Significant </a:t>
          </a:r>
          <a:r>
            <a:rPr lang="en-US" sz="1400" b="1"/>
            <a:t>increase</a:t>
          </a:r>
          <a:r>
            <a:rPr lang="en-US" sz="1400"/>
            <a:t> in page views, suggesting this is a </a:t>
          </a:r>
          <a:r>
            <a:rPr lang="en-US" sz="1400" b="1"/>
            <a:t>peak</a:t>
          </a:r>
          <a:r>
            <a:rPr lang="en-US" sz="1400"/>
            <a:t> month. This could be due to specific events, promotions, or user behavior.</a:t>
          </a:r>
        </a:p>
        <a:p>
          <a:r>
            <a:rPr lang="en-US" sz="1400" b="0"/>
            <a:t>-</a:t>
          </a:r>
          <a:r>
            <a:rPr lang="en-US" sz="1400" b="0" baseline="0"/>
            <a:t> From </a:t>
          </a:r>
          <a:r>
            <a:rPr lang="en-US" sz="1400" b="1"/>
            <a:t>March </a:t>
          </a:r>
          <a:r>
            <a:rPr lang="en-US" sz="1400" b="0"/>
            <a:t>to</a:t>
          </a:r>
          <a:r>
            <a:rPr lang="en-US" sz="1400" b="1"/>
            <a:t> May</a:t>
          </a:r>
          <a:r>
            <a:rPr lang="en-US" sz="1400" b="0"/>
            <a:t>,</a:t>
          </a:r>
          <a:r>
            <a:rPr lang="en-US" sz="1400"/>
            <a:t> Page views remain </a:t>
          </a:r>
          <a:r>
            <a:rPr lang="en-US" sz="1400" b="1"/>
            <a:t>stable</a:t>
          </a:r>
          <a:r>
            <a:rPr lang="en-US" sz="1400"/>
            <a:t> with slight fluctuations, indicating a consistent user engagement during this period.</a:t>
          </a:r>
        </a:p>
        <a:p>
          <a:r>
            <a:rPr lang="en-US" sz="1400"/>
            <a:t>- From </a:t>
          </a:r>
          <a:r>
            <a:rPr lang="en-US" sz="1400" b="1"/>
            <a:t>June </a:t>
          </a:r>
          <a:r>
            <a:rPr lang="en-US" sz="1400" b="0"/>
            <a:t>to </a:t>
          </a:r>
          <a:r>
            <a:rPr lang="en-US" sz="1400" b="1"/>
            <a:t>August,</a:t>
          </a:r>
          <a:r>
            <a:rPr lang="en-US" sz="1400" b="1" baseline="0"/>
            <a:t> </a:t>
          </a:r>
          <a:r>
            <a:rPr lang="en-US" sz="1400"/>
            <a:t>Slight variations with a </a:t>
          </a:r>
          <a:r>
            <a:rPr lang="en-US" sz="1400" b="1"/>
            <a:t>peak</a:t>
          </a:r>
          <a:r>
            <a:rPr lang="en-US" sz="1400"/>
            <a:t> in </a:t>
          </a:r>
          <a:r>
            <a:rPr lang="en-US" sz="1400" b="1"/>
            <a:t>June</a:t>
          </a:r>
          <a:r>
            <a:rPr lang="en-US" sz="1400"/>
            <a:t> and relatively stable views in </a:t>
          </a:r>
          <a:r>
            <a:rPr lang="en-US" sz="1400" b="1"/>
            <a:t>July</a:t>
          </a:r>
          <a:r>
            <a:rPr lang="en-US" sz="1400"/>
            <a:t> and </a:t>
          </a:r>
          <a:r>
            <a:rPr lang="en-US" sz="1400" b="1"/>
            <a:t>August</a:t>
          </a:r>
          <a:r>
            <a:rPr lang="en-US" sz="1400"/>
            <a:t>. This period might be influenced by summer activities or holidays.</a:t>
          </a:r>
        </a:p>
        <a:p>
          <a:r>
            <a:rPr lang="en-US" sz="1400"/>
            <a:t>- From</a:t>
          </a:r>
          <a:r>
            <a:rPr lang="en-US" sz="1400" baseline="0"/>
            <a:t> </a:t>
          </a:r>
          <a:r>
            <a:rPr lang="en-US" sz="1400" b="1"/>
            <a:t>September </a:t>
          </a:r>
          <a:r>
            <a:rPr lang="en-US" sz="1400" b="0"/>
            <a:t>to</a:t>
          </a:r>
          <a:r>
            <a:rPr lang="en-US" sz="1400" b="1"/>
            <a:t> November</a:t>
          </a:r>
          <a:r>
            <a:rPr lang="en-US" sz="1400" b="0"/>
            <a:t>,</a:t>
          </a:r>
          <a:r>
            <a:rPr lang="en-US" sz="1400"/>
            <a:t> Gradual </a:t>
          </a:r>
          <a:r>
            <a:rPr lang="en-US" sz="1400" b="1"/>
            <a:t>increase</a:t>
          </a:r>
          <a:r>
            <a:rPr lang="en-US" sz="1400"/>
            <a:t> with a </a:t>
          </a:r>
          <a:r>
            <a:rPr lang="en-US" sz="1400" b="1"/>
            <a:t>peak</a:t>
          </a:r>
          <a:r>
            <a:rPr lang="en-US" sz="1400"/>
            <a:t> in </a:t>
          </a:r>
          <a:r>
            <a:rPr lang="en-US" sz="1400" b="1"/>
            <a:t>November</a:t>
          </a:r>
          <a:r>
            <a:rPr lang="en-US" sz="1400"/>
            <a:t>, indicating another high-traffic period.</a:t>
          </a:r>
        </a:p>
        <a:p>
          <a:r>
            <a:rPr lang="en-US" sz="1400"/>
            <a:t>- In</a:t>
          </a:r>
          <a:r>
            <a:rPr lang="en-US" sz="1400" baseline="0"/>
            <a:t> </a:t>
          </a:r>
          <a:r>
            <a:rPr lang="en-US" sz="1400" b="1"/>
            <a:t>December</a:t>
          </a:r>
          <a:r>
            <a:rPr lang="en-US" sz="1400" b="0"/>
            <a:t>,</a:t>
          </a:r>
          <a:r>
            <a:rPr lang="en-US" sz="1400"/>
            <a:t> A slight </a:t>
          </a:r>
          <a:r>
            <a:rPr lang="en-US" sz="1400" b="1"/>
            <a:t>dip</a:t>
          </a:r>
          <a:r>
            <a:rPr lang="en-US" sz="1400"/>
            <a:t>, possibly due to holiday seasons where users might be less active online.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</xdr:row>
      <xdr:rowOff>19050</xdr:rowOff>
    </xdr:from>
    <xdr:to>
      <xdr:col>20</xdr:col>
      <xdr:colOff>304800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104774</xdr:colOff>
      <xdr:row>15</xdr:row>
      <xdr:rowOff>152400</xdr:rowOff>
    </xdr:from>
    <xdr:to>
      <xdr:col>20</xdr:col>
      <xdr:colOff>457199</xdr:colOff>
      <xdr:row>30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352424</xdr:colOff>
      <xdr:row>31</xdr:row>
      <xdr:rowOff>66675</xdr:rowOff>
    </xdr:from>
    <xdr:to>
      <xdr:col>20</xdr:col>
      <xdr:colOff>552449</xdr:colOff>
      <xdr:row>45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609600</xdr:colOff>
      <xdr:row>56</xdr:row>
      <xdr:rowOff>9525</xdr:rowOff>
    </xdr:from>
    <xdr:to>
      <xdr:col>19</xdr:col>
      <xdr:colOff>581025</xdr:colOff>
      <xdr:row>71</xdr:row>
      <xdr:rowOff>0</xdr:rowOff>
    </xdr:to>
    <xdr:sp macro="" textlink="">
      <xdr:nvSpPr>
        <xdr:cNvPr id="6" name="TextBox 5"/>
        <xdr:cNvSpPr txBox="1"/>
      </xdr:nvSpPr>
      <xdr:spPr>
        <a:xfrm>
          <a:off x="7239000" y="10934700"/>
          <a:ext cx="8858250" cy="2847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By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using a </a:t>
          </a: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Seasonal Trend Decomposition using Linear Regression (STDLR) </a:t>
          </a:r>
          <a:r>
            <a:rPr 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were able to build a model which </a:t>
          </a: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reasonably accurate with a Mean Absolute Percentage Error (</a:t>
          </a: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MAPE</a:t>
          </a: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of </a:t>
          </a:r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6.27%</a:t>
          </a: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 excpected yearly growth by </a:t>
          </a:r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1.75%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</a:t>
          </a:r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2024</a:t>
          </a:r>
          <a:r>
            <a:rPr lang="en-US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400"/>
            <a:t>The highest number of sessions is forecasted in </a:t>
          </a:r>
          <a:r>
            <a:rPr lang="en-US" sz="1400" b="1"/>
            <a:t>August</a:t>
          </a:r>
          <a:r>
            <a:rPr lang="en-US" sz="1400"/>
            <a:t> with </a:t>
          </a:r>
          <a:r>
            <a:rPr lang="en-US" sz="1400" b="1"/>
            <a:t>180,884 </a:t>
          </a:r>
          <a:r>
            <a:rPr lang="en-US" sz="1400"/>
            <a:t>sessions, indicating a seasonal peak.</a:t>
          </a:r>
          <a:endParaRPr lang="en-US" sz="14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effectLst/>
            </a:rPr>
            <a:t>- </a:t>
          </a:r>
          <a:r>
            <a:rPr lang="en-US" sz="1400"/>
            <a:t>Another </a:t>
          </a:r>
          <a:r>
            <a:rPr lang="en-US" sz="1400" b="1"/>
            <a:t>peak</a:t>
          </a:r>
          <a:r>
            <a:rPr lang="en-US" sz="1400"/>
            <a:t> is observed in </a:t>
          </a:r>
          <a:r>
            <a:rPr lang="en-US" sz="1400" b="1"/>
            <a:t>October</a:t>
          </a:r>
          <a:r>
            <a:rPr lang="en-US" sz="1400"/>
            <a:t> with </a:t>
          </a:r>
          <a:r>
            <a:rPr lang="en-US" sz="1400" b="1"/>
            <a:t>178,492</a:t>
          </a:r>
          <a:r>
            <a:rPr lang="en-US" sz="1400"/>
            <a:t> sessions.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effectLst/>
            </a:rPr>
            <a:t>- T</a:t>
          </a:r>
          <a:r>
            <a:rPr lang="en-US" sz="1400"/>
            <a:t>he forecast indicates the lowest number of sessions in </a:t>
          </a:r>
          <a:r>
            <a:rPr lang="en-US" sz="1400" b="1"/>
            <a:t>February</a:t>
          </a:r>
          <a:r>
            <a:rPr lang="en-US" sz="1400"/>
            <a:t> with </a:t>
          </a:r>
          <a:r>
            <a:rPr lang="en-US" sz="1400" b="1"/>
            <a:t>145,744</a:t>
          </a:r>
          <a:r>
            <a:rPr lang="en-US" sz="1400"/>
            <a:t> sessions, reflecting a seasonal dip</a:t>
          </a:r>
          <a:endParaRPr lang="en-US" sz="1400">
            <a:effectLst/>
          </a:endParaRPr>
        </a:p>
        <a:p>
          <a:r>
            <a:rPr lang="en-US" sz="1400"/>
            <a:t>- The linear trend forecast shows a </a:t>
          </a:r>
          <a:r>
            <a:rPr lang="en-US" sz="1400" b="1"/>
            <a:t>steady increase</a:t>
          </a:r>
          <a:r>
            <a:rPr lang="en-US" sz="1400"/>
            <a:t> in sessions over the year, starting from </a:t>
          </a:r>
          <a:r>
            <a:rPr lang="en-US" sz="1400" b="1"/>
            <a:t>166,236</a:t>
          </a:r>
          <a:r>
            <a:rPr lang="en-US" sz="1400"/>
            <a:t> sessions in </a:t>
          </a:r>
          <a:r>
            <a:rPr lang="en-US" sz="1400" b="1"/>
            <a:t>January </a:t>
          </a:r>
          <a:r>
            <a:rPr lang="en-US" sz="1400"/>
            <a:t>and reaching </a:t>
          </a:r>
          <a:r>
            <a:rPr lang="en-US" sz="1400" b="1"/>
            <a:t>166,921</a:t>
          </a:r>
          <a:r>
            <a:rPr lang="en-US" sz="1400"/>
            <a:t> sessions in </a:t>
          </a:r>
          <a:r>
            <a:rPr lang="en-US" sz="1400" b="1"/>
            <a:t>December</a:t>
          </a:r>
          <a:r>
            <a:rPr lang="en-US" sz="1400"/>
            <a:t>. This suggests a slight but steady overall growth in user sessions throughout the year.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- The seasonal adjusted forecast provides a refined view by accounting for seasonal variations. For instance, while the linear trend forecast for </a:t>
          </a:r>
          <a:r>
            <a:rPr lang="en-US" sz="1400" b="1"/>
            <a:t>August</a:t>
          </a:r>
          <a:r>
            <a:rPr lang="en-US" sz="1400"/>
            <a:t> is </a:t>
          </a:r>
          <a:r>
            <a:rPr lang="en-US" sz="1400" b="1"/>
            <a:t>166,672</a:t>
          </a:r>
          <a:r>
            <a:rPr lang="en-US" sz="1400"/>
            <a:t> sessions, the seasonal adjusted forecast is significantly higher at </a:t>
          </a:r>
          <a:r>
            <a:rPr lang="en-US" sz="1400" b="1"/>
            <a:t>180,884 </a:t>
          </a:r>
          <a:r>
            <a:rPr lang="en-US" sz="1400"/>
            <a:t>sessions. This adjustment highlights the importance of considering seasonality in forecasting.</a:t>
          </a:r>
        </a:p>
        <a:p>
          <a:endParaRPr lang="en-US" sz="1400"/>
        </a:p>
      </xdr:txBody>
    </xdr:sp>
    <xdr:clientData/>
  </xdr:twoCellAnchor>
</xdr:wsDr>
</file>

<file path=xl/tables/table1.xml><?xml version="1.0" encoding="utf-8"?>
<table xmlns="http://schemas.openxmlformats.org/spreadsheetml/2006/main" id="3" name="Table3" displayName="Table3" ref="A2:G74" totalsRowShown="0">
  <autoFilter ref="A2:G74"/>
  <tableColumns count="7">
    <tableColumn id="1" name="Year"/>
    <tableColumn id="6" name="Periods"/>
    <tableColumn id="2" name="Month" dataDxfId="39"/>
    <tableColumn id="3" name="Visits" dataDxfId="38"/>
    <tableColumn id="7" name="Linear Trend Forecast" dataDxfId="37">
      <calculatedColumnFormula>$K$2+$K$3*Table3[[#This Row],[Periods]]</calculatedColumnFormula>
    </tableColumn>
    <tableColumn id="8" name="Seasonal Adjusted Forecast" dataDxfId="36">
      <calculatedColumnFormula>VLOOKUP(Table3[[#This Row],[Month]],Table10[],2,FALSE)*Table3[[#This Row],[Linear Trend Forecast]]</calculatedColumnFormula>
    </tableColumn>
    <tableColumn id="12" name="MAPE" dataDxfId="35">
      <calculatedColumnFormula>ABS((Table3[[#This Row],[Visits]]-Table3[[#This Row],[Seasonal Adjusted Forecast]])/Table3[[#This Row],[Visits]])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9" name="Table19" displayName="Table19" ref="I6:J18" totalsRowShown="0">
  <autoFilter ref="I6:J18"/>
  <tableColumns count="2">
    <tableColumn id="1" name="Month"/>
    <tableColumn id="2" name="S.I." dataDxfId="11">
      <calculatedColumnFormula>AVERAGEIF(Table2[Month],Table19[[#This Row],[Month]],Table2[Sessions])/AVERAGE(Table2[Sessions])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0" name="Table20" displayName="Table20" ref="I33:K45" totalsRowShown="0">
  <autoFilter ref="I33:K45"/>
  <tableColumns count="3">
    <tableColumn id="1" name="Month"/>
    <tableColumn id="2" name="Sessions" dataDxfId="8"/>
    <tableColumn id="3" name="MoM Growth" dataDxfId="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1" name="Table21" displayName="Table21" ref="I48:K54" totalsRowShown="0" headerRowDxfId="2" headerRowBorderDxfId="5" tableBorderDxfId="6" totalsRowBorderDxfId="4">
  <autoFilter ref="I48:K54"/>
  <tableColumns count="3">
    <tableColumn id="1" name="Year" dataDxfId="3"/>
    <tableColumn id="2" name="Total Sessions" dataDxfId="1"/>
    <tableColumn id="3" name="YoY Growth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J6:K18" totalsRowShown="0">
  <autoFilter ref="J6:K18"/>
  <tableColumns count="2">
    <tableColumn id="1" name="Month" dataDxfId="34"/>
    <tableColumn id="2" name="S.I." dataDxfId="33">
      <calculatedColumnFormula>AVERAGEIF(Table3[Month],Table10[[#This Row],[Month]],Table3[Visits])/AVERAGE(Table3[Visits])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2" name="Table12" displayName="Table12" ref="N52:P58" totalsRowShown="0">
  <autoFilter ref="N52:P58"/>
  <tableColumns count="3">
    <tableColumn id="1" name="Year"/>
    <tableColumn id="2" name="Vists"/>
    <tableColumn id="3" name="YoY Growth" dataDxfId="28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3" name="Table13" displayName="Table13" ref="J52:L64" totalsRowShown="0">
  <autoFilter ref="J52:L64"/>
  <tableColumns count="3">
    <tableColumn id="1" name="Month 2024"/>
    <tableColumn id="2" name="Forecasted Visits" dataDxfId="27"/>
    <tableColumn id="3" name="MoM Growth" dataDxfId="26" dataCellStyle="Perc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2:G74" totalsRowShown="0">
  <autoFilter ref="A2:G74"/>
  <tableColumns count="7">
    <tableColumn id="1" name="Year"/>
    <tableColumn id="4" name="Periods"/>
    <tableColumn id="2" name="Month" dataDxfId="32"/>
    <tableColumn id="3" name="Page_Views" dataDxfId="31"/>
    <tableColumn id="5" name="Linear Trend Forecast" dataDxfId="25">
      <calculatedColumnFormula>$K$3+$K$4*Table1[[#This Row],[Periods]]</calculatedColumnFormula>
    </tableColumn>
    <tableColumn id="6" name="Seasonal Adjusted Forecast" dataDxfId="23">
      <calculatedColumnFormula>VLOOKUP(Table1[[#This Row],[Month]],Table15[],2,FALSE)*Table1[[#This Row],[Linear Trend Forecast]]</calculatedColumnFormula>
    </tableColumn>
    <tableColumn id="7" name="MAPE" dataDxfId="22">
      <calculatedColumnFormula>ABS((Table1[[#This Row],[Page_Views]]-Table1[[#This Row],[Seasonal Adjusted Forecast]])/Table1[[#This Row],[Page_Views]])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5" name="Table15" displayName="Table15" ref="J6:K18" totalsRowShown="0">
  <autoFilter ref="J6:K18"/>
  <tableColumns count="2">
    <tableColumn id="1" name="Month"/>
    <tableColumn id="2" name="S.I." dataDxfId="24">
      <calculatedColumnFormula>AVERAGEIF(Table1[Month],Table15[[#This Row],[Month]],Table1[Page_Views])/AVERAGE(Table1[Page_Views])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16" displayName="Table16" ref="P55:R61" totalsRowShown="0" headerRowDxfId="17" headerRowBorderDxfId="20" tableBorderDxfId="21" totalsRowBorderDxfId="19">
  <autoFilter ref="P55:R61"/>
  <tableColumns count="3">
    <tableColumn id="1" name="Year" dataDxfId="18"/>
    <tableColumn id="2" name="Page Views" dataDxfId="16"/>
    <tableColumn id="3" name="YoY Growth" dataDxfId="15" dataCellStyle="Perce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Table17" displayName="Table17" ref="L55:N67" totalsRowShown="0">
  <autoFilter ref="L55:N67"/>
  <tableColumns count="3">
    <tableColumn id="1" name="Month"/>
    <tableColumn id="2" name="Page Views" dataDxfId="14"/>
    <tableColumn id="3" name="MoM Growt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Table2" displayName="Table2" ref="A2:G74" totalsRowShown="0">
  <autoFilter ref="A2:G74"/>
  <tableColumns count="7">
    <tableColumn id="1" name="Year"/>
    <tableColumn id="2" name="Month" dataDxfId="30"/>
    <tableColumn id="3" name="Sessions" dataDxfId="29"/>
    <tableColumn id="5" name="Periods"/>
    <tableColumn id="6" name="Linear Trend Forecast" dataDxfId="12">
      <calculatedColumnFormula>$J$2+$J$3*Table2[[#This Row],[Periods]]</calculatedColumnFormula>
    </tableColumn>
    <tableColumn id="7" name="Seasonal Adjusted Forecast" dataDxfId="10">
      <calculatedColumnFormula>VLOOKUP(Table2[[#This Row],[Month]],Table19[],2,FALSE)*Table2[[#This Row],[Linear Trend Forecast]]</calculatedColumnFormula>
    </tableColumn>
    <tableColumn id="8" name="MAPE" dataDxfId="9">
      <calculatedColumnFormula>ABS((Table2[[#This Row],[Sessions]]-Table2[[#This Row],[Seasonal Adjusted Forecast]])/Table2[[#This Row],[Sessions]])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4"/>
  <sheetViews>
    <sheetView topLeftCell="A55" zoomScaleNormal="100" workbookViewId="0">
      <selection activeCell="K70" sqref="K70"/>
    </sheetView>
  </sheetViews>
  <sheetFormatPr defaultRowHeight="15" x14ac:dyDescent="0.25"/>
  <cols>
    <col min="2" max="2" width="10" bestFit="1" customWidth="1"/>
    <col min="3" max="3" width="10.85546875" bestFit="1" customWidth="1"/>
    <col min="5" max="5" width="22.42578125" bestFit="1" customWidth="1"/>
    <col min="6" max="6" width="28" bestFit="1" customWidth="1"/>
    <col min="8" max="8" width="11.85546875" bestFit="1" customWidth="1"/>
    <col min="9" max="9" width="10.5703125" bestFit="1" customWidth="1"/>
    <col min="10" max="10" width="13.5703125" customWidth="1"/>
    <col min="11" max="11" width="18.42578125" bestFit="1" customWidth="1"/>
    <col min="12" max="12" width="15.42578125" bestFit="1" customWidth="1"/>
    <col min="19" max="19" width="13.85546875" bestFit="1" customWidth="1"/>
  </cols>
  <sheetData>
    <row r="2" spans="1:11" ht="21" x14ac:dyDescent="0.35">
      <c r="A2" t="s">
        <v>0</v>
      </c>
      <c r="B2" t="s">
        <v>17</v>
      </c>
      <c r="C2" t="s">
        <v>1</v>
      </c>
      <c r="D2" t="s">
        <v>2</v>
      </c>
      <c r="E2" t="s">
        <v>28</v>
      </c>
      <c r="F2" t="s">
        <v>21</v>
      </c>
      <c r="G2" t="s">
        <v>22</v>
      </c>
      <c r="H2" s="9"/>
      <c r="I2" s="10"/>
      <c r="J2" s="12" t="s">
        <v>18</v>
      </c>
      <c r="K2" s="13">
        <f>INTERCEPT(Table3[Visits],Table3[Periods])</f>
        <v>163088.2327683616</v>
      </c>
    </row>
    <row r="3" spans="1:11" ht="21" x14ac:dyDescent="0.35">
      <c r="A3">
        <v>2019</v>
      </c>
      <c r="B3">
        <v>1</v>
      </c>
      <c r="C3" s="1" t="s">
        <v>3</v>
      </c>
      <c r="D3" s="2">
        <v>147822</v>
      </c>
      <c r="E3" s="2">
        <f>$K$2+$K$3*Table3[[#This Row],[Periods]]</f>
        <v>163120.01092896177</v>
      </c>
      <c r="F3" s="2">
        <f>VLOOKUP(Table3[[#This Row],[Month]],Table10[],2,FALSE)*Table3[[#This Row],[Linear Trend Forecast]]</f>
        <v>171101.07683021534</v>
      </c>
      <c r="G3" s="15">
        <f>ABS((Table3[[#This Row],[Visits]]-Table3[[#This Row],[Seasonal Adjusted Forecast]])/Table3[[#This Row],[Visits]])</f>
        <v>0.15748046184069586</v>
      </c>
      <c r="H3" s="9"/>
      <c r="I3" s="11"/>
      <c r="J3" s="12" t="s">
        <v>19</v>
      </c>
      <c r="K3" s="14">
        <f>SLOPE(Table3[Visits],Table3[Periods])</f>
        <v>31.778160600166686</v>
      </c>
    </row>
    <row r="4" spans="1:11" x14ac:dyDescent="0.25">
      <c r="B4">
        <v>2</v>
      </c>
      <c r="C4" s="1" t="s">
        <v>4</v>
      </c>
      <c r="D4" s="2">
        <v>129392</v>
      </c>
      <c r="E4" s="2">
        <f>$K$2+$K$3*Table3[[#This Row],[Periods]]</f>
        <v>163151.78908956193</v>
      </c>
      <c r="F4" s="2">
        <f>VLOOKUP(Table3[[#This Row],[Month]],Table10[],2,FALSE)*Table3[[#This Row],[Linear Trend Forecast]]</f>
        <v>143954.48922260661</v>
      </c>
      <c r="G4" s="15">
        <f>ABS((Table3[[#This Row],[Visits]]-Table3[[#This Row],[Seasonal Adjusted Forecast]])/Table3[[#This Row],[Visits]])</f>
        <v>0.11254551458055069</v>
      </c>
    </row>
    <row r="5" spans="1:11" x14ac:dyDescent="0.25">
      <c r="B5">
        <v>3</v>
      </c>
      <c r="C5" s="1" t="s">
        <v>5</v>
      </c>
      <c r="D5" s="2">
        <v>174821</v>
      </c>
      <c r="E5" s="2">
        <f>$K$2+$K$3*Table3[[#This Row],[Periods]]</f>
        <v>163183.5672501621</v>
      </c>
      <c r="F5" s="2">
        <f>VLOOKUP(Table3[[#This Row],[Month]],Table10[],2,FALSE)*Table3[[#This Row],[Linear Trend Forecast]]</f>
        <v>167497.39865716174</v>
      </c>
      <c r="G5" s="15">
        <f>ABS((Table3[[#This Row],[Visits]]-Table3[[#This Row],[Seasonal Adjusted Forecast]])/Table3[[#This Row],[Visits]])</f>
        <v>4.1892000061996316E-2</v>
      </c>
    </row>
    <row r="6" spans="1:11" x14ac:dyDescent="0.25">
      <c r="B6">
        <v>4</v>
      </c>
      <c r="C6" s="1" t="s">
        <v>6</v>
      </c>
      <c r="D6" s="2">
        <v>152137</v>
      </c>
      <c r="E6" s="2">
        <f>$K$2+$K$3*Table3[[#This Row],[Periods]]</f>
        <v>163215.34541076227</v>
      </c>
      <c r="F6" s="2">
        <f>VLOOKUP(Table3[[#This Row],[Month]],Table10[],2,FALSE)*Table3[[#This Row],[Linear Trend Forecast]]</f>
        <v>156891.9049875254</v>
      </c>
      <c r="G6" s="15">
        <f>ABS((Table3[[#This Row],[Visits]]-Table3[[#This Row],[Seasonal Adjusted Forecast]])/Table3[[#This Row],[Visits]])</f>
        <v>3.1254099841099788E-2</v>
      </c>
      <c r="J6" t="s">
        <v>1</v>
      </c>
      <c r="K6" t="s">
        <v>20</v>
      </c>
    </row>
    <row r="7" spans="1:11" x14ac:dyDescent="0.25">
      <c r="B7">
        <v>5</v>
      </c>
      <c r="C7" s="1" t="s">
        <v>7</v>
      </c>
      <c r="D7" s="2">
        <v>151167</v>
      </c>
      <c r="E7" s="2">
        <f>$K$2+$K$3*Table3[[#This Row],[Periods]]</f>
        <v>163247.12357136243</v>
      </c>
      <c r="F7" s="2">
        <f>VLOOKUP(Table3[[#This Row],[Month]],Table10[],2,FALSE)*Table3[[#This Row],[Linear Trend Forecast]]</f>
        <v>160019.47862525628</v>
      </c>
      <c r="G7" s="15">
        <f>ABS((Table3[[#This Row],[Visits]]-Table3[[#This Row],[Seasonal Adjusted Forecast]])/Table3[[#This Row],[Visits]])</f>
        <v>5.8560920209148007E-2</v>
      </c>
      <c r="J7" s="7" t="s">
        <v>3</v>
      </c>
      <c r="K7" s="3">
        <f>AVERAGEIF(Table3[Month],Table10[[#This Row],[Month]],Table3[Visits])/AVERAGE(Table3[Visits])</f>
        <v>1.0489275709080801</v>
      </c>
    </row>
    <row r="8" spans="1:11" x14ac:dyDescent="0.25">
      <c r="B8">
        <v>6</v>
      </c>
      <c r="C8" s="1" t="s">
        <v>8</v>
      </c>
      <c r="D8" s="2">
        <v>149842</v>
      </c>
      <c r="E8" s="2">
        <f>$K$2+$K$3*Table3[[#This Row],[Periods]]</f>
        <v>163278.9017319626</v>
      </c>
      <c r="F8" s="2">
        <f>VLOOKUP(Table3[[#This Row],[Month]],Table10[],2,FALSE)*Table3[[#This Row],[Linear Trend Forecast]]</f>
        <v>165871.47287421874</v>
      </c>
      <c r="G8" s="15">
        <f>ABS((Table3[[#This Row],[Visits]]-Table3[[#This Row],[Seasonal Adjusted Forecast]])/Table3[[#This Row],[Visits]])</f>
        <v>0.10697583370629558</v>
      </c>
      <c r="J8" s="8" t="s">
        <v>4</v>
      </c>
      <c r="K8" s="3">
        <f>AVERAGEIF(Table3[Month],Table10[[#This Row],[Month]],Table3[Visits])/AVERAGE(Table3[Visits])</f>
        <v>0.88233472661205703</v>
      </c>
    </row>
    <row r="9" spans="1:11" x14ac:dyDescent="0.25">
      <c r="B9">
        <v>7</v>
      </c>
      <c r="C9" s="1" t="s">
        <v>9</v>
      </c>
      <c r="D9" s="2">
        <v>148283</v>
      </c>
      <c r="E9" s="2">
        <f>$K$2+$K$3*Table3[[#This Row],[Periods]]</f>
        <v>163310.67989256277</v>
      </c>
      <c r="F9" s="2">
        <f>VLOOKUP(Table3[[#This Row],[Month]],Table10[],2,FALSE)*Table3[[#This Row],[Linear Trend Forecast]]</f>
        <v>162872.81549141751</v>
      </c>
      <c r="G9" s="15">
        <f>ABS((Table3[[#This Row],[Visits]]-Table3[[#This Row],[Seasonal Adjusted Forecast]])/Table3[[#This Row],[Visits]])</f>
        <v>9.8391693528034299E-2</v>
      </c>
      <c r="J9" s="7" t="s">
        <v>5</v>
      </c>
      <c r="K9" s="3">
        <f>AVERAGEIF(Table3[Month],Table10[[#This Row],[Month]],Table3[Visits])/AVERAGE(Table3[Visits])</f>
        <v>1.026435452292733</v>
      </c>
    </row>
    <row r="10" spans="1:11" x14ac:dyDescent="0.25">
      <c r="B10">
        <v>8</v>
      </c>
      <c r="C10" s="1" t="s">
        <v>10</v>
      </c>
      <c r="D10" s="2">
        <v>190789</v>
      </c>
      <c r="E10" s="2">
        <f>$K$2+$K$3*Table3[[#This Row],[Periods]]</f>
        <v>163342.45805316293</v>
      </c>
      <c r="F10" s="2">
        <f>VLOOKUP(Table3[[#This Row],[Month]],Table10[],2,FALSE)*Table3[[#This Row],[Linear Trend Forecast]]</f>
        <v>178452.25039778199</v>
      </c>
      <c r="G10" s="15">
        <f>ABS((Table3[[#This Row],[Visits]]-Table3[[#This Row],[Seasonal Adjusted Forecast]])/Table3[[#This Row],[Visits]])</f>
        <v>6.4661744661474257E-2</v>
      </c>
      <c r="J10" s="8" t="s">
        <v>6</v>
      </c>
      <c r="K10" s="3">
        <f>AVERAGEIF(Table3[Month],Table10[[#This Row],[Month]],Table3[Visits])/AVERAGE(Table3[Visits])</f>
        <v>0.96125707170901897</v>
      </c>
    </row>
    <row r="11" spans="1:11" x14ac:dyDescent="0.25">
      <c r="B11">
        <v>9</v>
      </c>
      <c r="C11" s="1" t="s">
        <v>11</v>
      </c>
      <c r="D11" s="2">
        <v>152281</v>
      </c>
      <c r="E11" s="2">
        <f>$K$2+$K$3*Table3[[#This Row],[Periods]]</f>
        <v>163374.2362137631</v>
      </c>
      <c r="F11" s="2">
        <f>VLOOKUP(Table3[[#This Row],[Month]],Table10[],2,FALSE)*Table3[[#This Row],[Linear Trend Forecast]]</f>
        <v>157577.21267812821</v>
      </c>
      <c r="G11" s="15">
        <f>ABS((Table3[[#This Row],[Visits]]-Table3[[#This Row],[Seasonal Adjusted Forecast]])/Table3[[#This Row],[Visits]])</f>
        <v>3.4779208687414798E-2</v>
      </c>
      <c r="J11" s="7" t="s">
        <v>7</v>
      </c>
      <c r="K11" s="3">
        <f>AVERAGEIF(Table3[Month],Table10[[#This Row],[Month]],Table3[Visits])/AVERAGE(Table3[Visits])</f>
        <v>0.98022847278717773</v>
      </c>
    </row>
    <row r="12" spans="1:11" x14ac:dyDescent="0.25">
      <c r="B12">
        <v>10</v>
      </c>
      <c r="C12" s="1" t="s">
        <v>12</v>
      </c>
      <c r="D12" s="2">
        <v>163341</v>
      </c>
      <c r="E12" s="2">
        <f>$K$2+$K$3*Table3[[#This Row],[Periods]]</f>
        <v>163406.01437436327</v>
      </c>
      <c r="F12" s="2">
        <f>VLOOKUP(Table3[[#This Row],[Month]],Table10[],2,FALSE)*Table3[[#This Row],[Linear Trend Forecast]]</f>
        <v>171974.78650336736</v>
      </c>
      <c r="G12" s="15">
        <f>ABS((Table3[[#This Row],[Visits]]-Table3[[#This Row],[Seasonal Adjusted Forecast]])/Table3[[#This Row],[Visits]])</f>
        <v>5.2857436304218526E-2</v>
      </c>
      <c r="J12" s="8" t="s">
        <v>8</v>
      </c>
      <c r="K12" s="3">
        <f>AVERAGEIF(Table3[Month],Table10[[#This Row],[Month]],Table3[Visits])/AVERAGE(Table3[Visits])</f>
        <v>1.0158781760212479</v>
      </c>
    </row>
    <row r="13" spans="1:11" x14ac:dyDescent="0.25">
      <c r="B13">
        <v>11</v>
      </c>
      <c r="C13" s="1" t="s">
        <v>13</v>
      </c>
      <c r="D13" s="2">
        <v>158635</v>
      </c>
      <c r="E13" s="2">
        <f>$K$2+$K$3*Table3[[#This Row],[Periods]]</f>
        <v>163437.79253496343</v>
      </c>
      <c r="F13" s="2">
        <f>VLOOKUP(Table3[[#This Row],[Month]],Table10[],2,FALSE)*Table3[[#This Row],[Linear Trend Forecast]]</f>
        <v>159767.84048568274</v>
      </c>
      <c r="G13" s="15">
        <f>ABS((Table3[[#This Row],[Visits]]-Table3[[#This Row],[Seasonal Adjusted Forecast]])/Table3[[#This Row],[Visits]])</f>
        <v>7.1411761949301232E-3</v>
      </c>
      <c r="J13" s="7" t="s">
        <v>9</v>
      </c>
      <c r="K13" s="3">
        <f>AVERAGEIF(Table3[Month],Table10[[#This Row],[Month]],Table3[Visits])/AVERAGE(Table3[Visits])</f>
        <v>0.99731882567978214</v>
      </c>
    </row>
    <row r="14" spans="1:11" x14ac:dyDescent="0.25">
      <c r="B14">
        <v>12</v>
      </c>
      <c r="C14" s="1" t="s">
        <v>14</v>
      </c>
      <c r="D14" s="2">
        <v>172447</v>
      </c>
      <c r="E14" s="2">
        <f>$K$2+$K$3*Table3[[#This Row],[Periods]]</f>
        <v>163469.5706955636</v>
      </c>
      <c r="F14" s="2">
        <f>VLOOKUP(Table3[[#This Row],[Month]],Table10[],2,FALSE)*Table3[[#This Row],[Linear Trend Forecast]]</f>
        <v>163570.14233673367</v>
      </c>
      <c r="G14" s="15">
        <f>ABS((Table3[[#This Row],[Visits]]-Table3[[#This Row],[Seasonal Adjusted Forecast]])/Table3[[#This Row],[Visits]])</f>
        <v>5.1475860196270921E-2</v>
      </c>
      <c r="J14" s="8" t="s">
        <v>10</v>
      </c>
      <c r="K14" s="3">
        <f>AVERAGEIF(Table3[Month],Table10[[#This Row],[Month]],Table3[Visits])/AVERAGE(Table3[Visits])</f>
        <v>1.0925037649409028</v>
      </c>
    </row>
    <row r="15" spans="1:11" x14ac:dyDescent="0.25">
      <c r="A15">
        <v>2020</v>
      </c>
      <c r="B15">
        <v>13</v>
      </c>
      <c r="C15" s="1" t="s">
        <v>3</v>
      </c>
      <c r="D15" s="2">
        <v>175593</v>
      </c>
      <c r="E15" s="2">
        <f>$K$2+$K$3*Table3[[#This Row],[Periods]]</f>
        <v>163501.34885616376</v>
      </c>
      <c r="F15" s="2">
        <f>VLOOKUP(Table3[[#This Row],[Month]],Table10[],2,FALSE)*Table3[[#This Row],[Linear Trend Forecast]]</f>
        <v>171501.07269589044</v>
      </c>
      <c r="G15" s="15">
        <f>ABS((Table3[[#This Row],[Visits]]-Table3[[#This Row],[Seasonal Adjusted Forecast]])/Table3[[#This Row],[Visits]])</f>
        <v>2.3303476243982154E-2</v>
      </c>
      <c r="J15" s="7" t="s">
        <v>11</v>
      </c>
      <c r="K15" s="3">
        <f>AVERAGEIF(Table3[Month],Table10[[#This Row],[Month]],Table3[Visits])/AVERAGE(Table3[Visits])</f>
        <v>0.96451690505196963</v>
      </c>
    </row>
    <row r="16" spans="1:11" x14ac:dyDescent="0.25">
      <c r="B16">
        <v>14</v>
      </c>
      <c r="C16" s="1" t="s">
        <v>4</v>
      </c>
      <c r="D16" s="2">
        <v>169983</v>
      </c>
      <c r="E16" s="2">
        <f>$K$2+$K$3*Table3[[#This Row],[Periods]]</f>
        <v>163533.12701676393</v>
      </c>
      <c r="F16" s="2">
        <f>VLOOKUP(Table3[[#This Row],[Month]],Table10[],2,FALSE)*Table3[[#This Row],[Linear Trend Forecast]]</f>
        <v>144290.95691835121</v>
      </c>
      <c r="G16" s="15">
        <f>ABS((Table3[[#This Row],[Visits]]-Table3[[#This Row],[Seasonal Adjusted Forecast]])/Table3[[#This Row],[Visits]])</f>
        <v>0.15114477966413578</v>
      </c>
      <c r="J16" s="8" t="s">
        <v>12</v>
      </c>
      <c r="K16" s="3">
        <f>AVERAGEIF(Table3[Month],Table10[[#This Row],[Month]],Table3[Visits])/AVERAGE(Table3[Visits])</f>
        <v>1.0524385357651098</v>
      </c>
    </row>
    <row r="17" spans="1:11" x14ac:dyDescent="0.25">
      <c r="B17">
        <v>15</v>
      </c>
      <c r="C17" s="1" t="s">
        <v>5</v>
      </c>
      <c r="D17" s="2">
        <v>199900</v>
      </c>
      <c r="E17" s="2">
        <f>$K$2+$K$3*Table3[[#This Row],[Periods]]</f>
        <v>163564.9051773641</v>
      </c>
      <c r="F17" s="2">
        <f>VLOOKUP(Table3[[#This Row],[Month]],Table10[],2,FALSE)*Table3[[#This Row],[Linear Trend Forecast]]</f>
        <v>167888.81742494571</v>
      </c>
      <c r="G17" s="15">
        <f>ABS((Table3[[#This Row],[Visits]]-Table3[[#This Row],[Seasonal Adjusted Forecast]])/Table3[[#This Row],[Visits]])</f>
        <v>0.16013598086570432</v>
      </c>
      <c r="J17" s="7" t="s">
        <v>13</v>
      </c>
      <c r="K17" s="3">
        <f>AVERAGEIF(Table3[Month],Table10[[#This Row],[Month]],Table3[Visits])/AVERAGE(Table3[Visits])</f>
        <v>0.97754526665859365</v>
      </c>
    </row>
    <row r="18" spans="1:11" x14ac:dyDescent="0.25">
      <c r="B18">
        <v>16</v>
      </c>
      <c r="C18" s="1" t="s">
        <v>6</v>
      </c>
      <c r="D18" s="2">
        <v>167665</v>
      </c>
      <c r="E18" s="2">
        <f>$K$2+$K$3*Table3[[#This Row],[Periods]]</f>
        <v>163596.68333796426</v>
      </c>
      <c r="F18" s="2">
        <f>VLOOKUP(Table3[[#This Row],[Month]],Table10[],2,FALSE)*Table3[[#This Row],[Linear Trend Forecast]]</f>
        <v>157258.46876675918</v>
      </c>
      <c r="G18" s="15">
        <f>ABS((Table3[[#This Row],[Visits]]-Table3[[#This Row],[Seasonal Adjusted Forecast]])/Table3[[#This Row],[Visits]])</f>
        <v>6.2067403651572012E-2</v>
      </c>
      <c r="J18" s="8" t="s">
        <v>14</v>
      </c>
      <c r="K18" s="3">
        <f>AVERAGEIF(Table3[Month],Table10[[#This Row],[Month]],Table3[Visits])/AVERAGE(Table3[Visits])</f>
        <v>1.0006152315733268</v>
      </c>
    </row>
    <row r="19" spans="1:11" x14ac:dyDescent="0.25">
      <c r="B19">
        <v>17</v>
      </c>
      <c r="C19" s="1" t="s">
        <v>7</v>
      </c>
      <c r="D19" s="2">
        <v>164517</v>
      </c>
      <c r="E19" s="2">
        <f>$K$2+$K$3*Table3[[#This Row],[Periods]]</f>
        <v>163628.46149856443</v>
      </c>
      <c r="F19" s="2">
        <f>VLOOKUP(Table3[[#This Row],[Month]],Table10[],2,FALSE)*Table3[[#This Row],[Linear Trend Forecast]]</f>
        <v>160393.27691925332</v>
      </c>
      <c r="G19" s="15">
        <f>ABS((Table3[[#This Row],[Visits]]-Table3[[#This Row],[Seasonal Adjusted Forecast]])/Table3[[#This Row],[Visits]])</f>
        <v>2.5065635045294309E-2</v>
      </c>
    </row>
    <row r="20" spans="1:11" x14ac:dyDescent="0.25">
      <c r="B20">
        <v>18</v>
      </c>
      <c r="C20" s="1" t="s">
        <v>8</v>
      </c>
      <c r="D20" s="2">
        <v>164767</v>
      </c>
      <c r="E20" s="2">
        <f>$K$2+$K$3*Table3[[#This Row],[Periods]]</f>
        <v>163660.2396591646</v>
      </c>
      <c r="F20" s="2">
        <f>VLOOKUP(Table3[[#This Row],[Month]],Table10[],2,FALSE)*Table3[[#This Row],[Linear Trend Forecast]]</f>
        <v>166258.86575215243</v>
      </c>
      <c r="G20" s="15">
        <f>ABS((Table3[[#This Row],[Visits]]-Table3[[#This Row],[Seasonal Adjusted Forecast]])/Table3[[#This Row],[Visits]])</f>
        <v>9.0543965245008361E-3</v>
      </c>
    </row>
    <row r="21" spans="1:11" ht="26.25" x14ac:dyDescent="0.4">
      <c r="B21">
        <v>19</v>
      </c>
      <c r="C21" s="1" t="s">
        <v>9</v>
      </c>
      <c r="D21" s="2">
        <v>175783</v>
      </c>
      <c r="E21" s="2">
        <f>$K$2+$K$3*Table3[[#This Row],[Periods]]</f>
        <v>163692.01781976476</v>
      </c>
      <c r="F21" s="2">
        <f>VLOOKUP(Table3[[#This Row],[Month]],Table10[],2,FALSE)*Table3[[#This Row],[Linear Trend Forecast]]</f>
        <v>163253.13098516176</v>
      </c>
      <c r="G21" s="15">
        <f>ABS((Table3[[#This Row],[Visits]]-Table3[[#This Row],[Seasonal Adjusted Forecast]])/Table3[[#This Row],[Visits]])</f>
        <v>7.1280322982530994E-2</v>
      </c>
      <c r="J21" s="16" t="s">
        <v>22</v>
      </c>
      <c r="K21" s="17">
        <f>AVERAGE(Table3[MAPE])</f>
        <v>5.9278039587505341E-2</v>
      </c>
    </row>
    <row r="22" spans="1:11" x14ac:dyDescent="0.25">
      <c r="B22">
        <v>20</v>
      </c>
      <c r="C22" s="1" t="s">
        <v>10</v>
      </c>
      <c r="D22" s="2">
        <v>183462</v>
      </c>
      <c r="E22" s="2">
        <f>$K$2+$K$3*Table3[[#This Row],[Periods]]</f>
        <v>163723.79598036493</v>
      </c>
      <c r="F22" s="2">
        <f>VLOOKUP(Table3[[#This Row],[Month]],Table10[],2,FALSE)*Table3[[#This Row],[Linear Trend Forecast]]</f>
        <v>178868.86351896494</v>
      </c>
      <c r="G22" s="15">
        <f>ABS((Table3[[#This Row],[Visits]]-Table3[[#This Row],[Seasonal Adjusted Forecast]])/Table3[[#This Row],[Visits]])</f>
        <v>2.5035901064171678E-2</v>
      </c>
    </row>
    <row r="23" spans="1:11" x14ac:dyDescent="0.25">
      <c r="B23">
        <v>21</v>
      </c>
      <c r="C23" s="1" t="s">
        <v>11</v>
      </c>
      <c r="D23" s="2">
        <v>174331</v>
      </c>
      <c r="E23" s="2">
        <f>$K$2+$K$3*Table3[[#This Row],[Periods]]</f>
        <v>163755.57414096509</v>
      </c>
      <c r="F23" s="2">
        <f>VLOOKUP(Table3[[#This Row],[Month]],Table10[],2,FALSE)*Table3[[#This Row],[Linear Trend Forecast]]</f>
        <v>157945.01955545202</v>
      </c>
      <c r="G23" s="15">
        <f>ABS((Table3[[#This Row],[Visits]]-Table3[[#This Row],[Seasonal Adjusted Forecast]])/Table3[[#This Row],[Visits]])</f>
        <v>9.3993497682844596E-2</v>
      </c>
    </row>
    <row r="24" spans="1:11" x14ac:dyDescent="0.25">
      <c r="B24">
        <v>22</v>
      </c>
      <c r="C24" s="1" t="s">
        <v>12</v>
      </c>
      <c r="D24" s="2">
        <v>183960</v>
      </c>
      <c r="E24" s="2">
        <f>$K$2+$K$3*Table3[[#This Row],[Periods]]</f>
        <v>163787.35230156526</v>
      </c>
      <c r="F24" s="2">
        <f>VLOOKUP(Table3[[#This Row],[Month]],Table10[],2,FALSE)*Table3[[#This Row],[Linear Trend Forecast]]</f>
        <v>172376.12123310353</v>
      </c>
      <c r="G24" s="15">
        <f>ABS((Table3[[#This Row],[Visits]]-Table3[[#This Row],[Seasonal Adjusted Forecast]])/Table3[[#This Row],[Visits]])</f>
        <v>6.2969551896588746E-2</v>
      </c>
    </row>
    <row r="25" spans="1:11" x14ac:dyDescent="0.25">
      <c r="B25">
        <v>23</v>
      </c>
      <c r="C25" s="1" t="s">
        <v>13</v>
      </c>
      <c r="D25" s="2">
        <v>159675</v>
      </c>
      <c r="E25" s="2">
        <f>$K$2+$K$3*Table3[[#This Row],[Periods]]</f>
        <v>163819.13046216543</v>
      </c>
      <c r="F25" s="2">
        <f>VLOOKUP(Table3[[#This Row],[Month]],Table10[],2,FALSE)*Table3[[#This Row],[Linear Trend Forecast]]</f>
        <v>160140.61557141645</v>
      </c>
      <c r="G25" s="15">
        <f>ABS((Table3[[#This Row],[Visits]]-Table3[[#This Row],[Seasonal Adjusted Forecast]])/Table3[[#This Row],[Visits]])</f>
        <v>2.9160204879689921E-3</v>
      </c>
    </row>
    <row r="26" spans="1:11" x14ac:dyDescent="0.25">
      <c r="B26">
        <v>24</v>
      </c>
      <c r="C26" s="1" t="s">
        <v>14</v>
      </c>
      <c r="D26" s="2">
        <v>151295</v>
      </c>
      <c r="E26" s="2">
        <f>$K$2+$K$3*Table3[[#This Row],[Periods]]</f>
        <v>163850.90862276559</v>
      </c>
      <c r="F26" s="2">
        <f>VLOOKUP(Table3[[#This Row],[Month]],Table10[],2,FALSE)*Table3[[#This Row],[Linear Trend Forecast]]</f>
        <v>163951.7148750686</v>
      </c>
      <c r="G26" s="15">
        <f>ABS((Table3[[#This Row],[Visits]]-Table3[[#This Row],[Seasonal Adjusted Forecast]])/Table3[[#This Row],[Visits]])</f>
        <v>8.365587015478769E-2</v>
      </c>
    </row>
    <row r="27" spans="1:11" x14ac:dyDescent="0.25">
      <c r="A27">
        <v>2021</v>
      </c>
      <c r="B27">
        <v>25</v>
      </c>
      <c r="C27" s="1" t="s">
        <v>3</v>
      </c>
      <c r="D27" s="2">
        <v>181790</v>
      </c>
      <c r="E27" s="2">
        <f>$K$2+$K$3*Table3[[#This Row],[Periods]]</f>
        <v>163882.68678336576</v>
      </c>
      <c r="F27" s="2">
        <f>VLOOKUP(Table3[[#This Row],[Month]],Table10[],2,FALSE)*Table3[[#This Row],[Linear Trend Forecast]]</f>
        <v>171901.06856156557</v>
      </c>
      <c r="G27" s="15">
        <f>ABS((Table3[[#This Row],[Visits]]-Table3[[#This Row],[Seasonal Adjusted Forecast]])/Table3[[#This Row],[Visits]])</f>
        <v>5.4397554532341894E-2</v>
      </c>
    </row>
    <row r="28" spans="1:11" x14ac:dyDescent="0.25">
      <c r="B28">
        <v>26</v>
      </c>
      <c r="C28" s="1" t="s">
        <v>4</v>
      </c>
      <c r="D28" s="2">
        <v>160515</v>
      </c>
      <c r="E28" s="2">
        <f>$K$2+$K$3*Table3[[#This Row],[Periods]]</f>
        <v>163914.46494396593</v>
      </c>
      <c r="F28" s="2">
        <f>VLOOKUP(Table3[[#This Row],[Month]],Table10[],2,FALSE)*Table3[[#This Row],[Linear Trend Forecast]]</f>
        <v>144627.42461409577</v>
      </c>
      <c r="G28" s="15">
        <f>ABS((Table3[[#This Row],[Visits]]-Table3[[#This Row],[Seasonal Adjusted Forecast]])/Table3[[#This Row],[Visits]])</f>
        <v>9.8978758283675861E-2</v>
      </c>
    </row>
    <row r="29" spans="1:11" x14ac:dyDescent="0.25">
      <c r="B29">
        <v>27</v>
      </c>
      <c r="C29" s="1" t="s">
        <v>5</v>
      </c>
      <c r="D29" s="2">
        <v>132682</v>
      </c>
      <c r="E29" s="2">
        <f>$K$2+$K$3*Table3[[#This Row],[Periods]]</f>
        <v>163946.24310456609</v>
      </c>
      <c r="F29" s="2">
        <f>VLOOKUP(Table3[[#This Row],[Month]],Table10[],2,FALSE)*Table3[[#This Row],[Linear Trend Forecast]]</f>
        <v>168280.23619272967</v>
      </c>
      <c r="G29" s="15">
        <f>ABS((Table3[[#This Row],[Visits]]-Table3[[#This Row],[Seasonal Adjusted Forecast]])/Table3[[#This Row],[Visits]])</f>
        <v>0.26829740426530857</v>
      </c>
    </row>
    <row r="30" spans="1:11" x14ac:dyDescent="0.25">
      <c r="B30">
        <v>28</v>
      </c>
      <c r="C30" s="1" t="s">
        <v>6</v>
      </c>
      <c r="D30" s="2">
        <v>158141</v>
      </c>
      <c r="E30" s="2">
        <f>$K$2+$K$3*Table3[[#This Row],[Periods]]</f>
        <v>163978.02126516626</v>
      </c>
      <c r="F30" s="2">
        <f>VLOOKUP(Table3[[#This Row],[Month]],Table10[],2,FALSE)*Table3[[#This Row],[Linear Trend Forecast]]</f>
        <v>157625.03254599296</v>
      </c>
      <c r="G30" s="15">
        <f>ABS((Table3[[#This Row],[Visits]]-Table3[[#This Row],[Seasonal Adjusted Forecast]])/Table3[[#This Row],[Visits]])</f>
        <v>3.2627051429233466E-3</v>
      </c>
    </row>
    <row r="31" spans="1:11" x14ac:dyDescent="0.25">
      <c r="B31">
        <v>29</v>
      </c>
      <c r="C31" s="1" t="s">
        <v>7</v>
      </c>
      <c r="D31" s="2">
        <v>166637</v>
      </c>
      <c r="E31" s="2">
        <f>$K$2+$K$3*Table3[[#This Row],[Periods]]</f>
        <v>164009.79942576642</v>
      </c>
      <c r="F31" s="2">
        <f>VLOOKUP(Table3[[#This Row],[Month]],Table10[],2,FALSE)*Table3[[#This Row],[Linear Trend Forecast]]</f>
        <v>160767.07521325035</v>
      </c>
      <c r="G31" s="15">
        <f>ABS((Table3[[#This Row],[Visits]]-Table3[[#This Row],[Seasonal Adjusted Forecast]])/Table3[[#This Row],[Visits]])</f>
        <v>3.5225818916264966E-2</v>
      </c>
    </row>
    <row r="32" spans="1:11" x14ac:dyDescent="0.25">
      <c r="B32">
        <v>30</v>
      </c>
      <c r="C32" s="1" t="s">
        <v>8</v>
      </c>
      <c r="D32" s="2">
        <v>187404</v>
      </c>
      <c r="E32" s="2">
        <f>$K$2+$K$3*Table3[[#This Row],[Periods]]</f>
        <v>164041.57758636659</v>
      </c>
      <c r="F32" s="2">
        <f>VLOOKUP(Table3[[#This Row],[Month]],Table10[],2,FALSE)*Table3[[#This Row],[Linear Trend Forecast]]</f>
        <v>166646.25863008611</v>
      </c>
      <c r="G32" s="15">
        <f>ABS((Table3[[#This Row],[Visits]]-Table3[[#This Row],[Seasonal Adjusted Forecast]])/Table3[[#This Row],[Visits]])</f>
        <v>0.11076466548160063</v>
      </c>
    </row>
    <row r="33" spans="1:7" x14ac:dyDescent="0.25">
      <c r="B33">
        <v>31</v>
      </c>
      <c r="C33" s="1" t="s">
        <v>9</v>
      </c>
      <c r="D33" s="2">
        <v>175259</v>
      </c>
      <c r="E33" s="2">
        <f>$K$2+$K$3*Table3[[#This Row],[Periods]]</f>
        <v>164073.35574696676</v>
      </c>
      <c r="F33" s="2">
        <f>VLOOKUP(Table3[[#This Row],[Month]],Table10[],2,FALSE)*Table3[[#This Row],[Linear Trend Forecast]]</f>
        <v>163633.44647890603</v>
      </c>
      <c r="G33" s="15">
        <f>ABS((Table3[[#This Row],[Visits]]-Table3[[#This Row],[Seasonal Adjusted Forecast]])/Table3[[#This Row],[Visits]])</f>
        <v>6.6333560736361444E-2</v>
      </c>
    </row>
    <row r="34" spans="1:7" x14ac:dyDescent="0.25">
      <c r="B34">
        <v>32</v>
      </c>
      <c r="C34" s="1" t="s">
        <v>10</v>
      </c>
      <c r="D34" s="2">
        <v>169706</v>
      </c>
      <c r="E34" s="2">
        <f>$K$2+$K$3*Table3[[#This Row],[Periods]]</f>
        <v>164105.13390756692</v>
      </c>
      <c r="F34" s="2">
        <f>VLOOKUP(Table3[[#This Row],[Month]],Table10[],2,FALSE)*Table3[[#This Row],[Linear Trend Forecast]]</f>
        <v>179285.47664014788</v>
      </c>
      <c r="G34" s="15">
        <f>ABS((Table3[[#This Row],[Visits]]-Table3[[#This Row],[Seasonal Adjusted Forecast]])/Table3[[#This Row],[Visits]])</f>
        <v>5.6447483531212123E-2</v>
      </c>
    </row>
    <row r="35" spans="1:7" x14ac:dyDescent="0.25">
      <c r="B35">
        <v>33</v>
      </c>
      <c r="C35" s="1" t="s">
        <v>11</v>
      </c>
      <c r="D35" s="2">
        <v>154432</v>
      </c>
      <c r="E35" s="2">
        <f>$K$2+$K$3*Table3[[#This Row],[Periods]]</f>
        <v>164136.91206816709</v>
      </c>
      <c r="F35" s="2">
        <f>VLOOKUP(Table3[[#This Row],[Month]],Table10[],2,FALSE)*Table3[[#This Row],[Linear Trend Forecast]]</f>
        <v>158312.82643277579</v>
      </c>
      <c r="G35" s="15">
        <f>ABS((Table3[[#This Row],[Visits]]-Table3[[#This Row],[Seasonal Adjusted Forecast]])/Table3[[#This Row],[Visits]])</f>
        <v>2.5129677999221622E-2</v>
      </c>
    </row>
    <row r="36" spans="1:7" x14ac:dyDescent="0.25">
      <c r="B36">
        <v>34</v>
      </c>
      <c r="C36" s="1" t="s">
        <v>12</v>
      </c>
      <c r="D36" s="2">
        <v>169110</v>
      </c>
      <c r="E36" s="2">
        <f>$K$2+$K$3*Table3[[#This Row],[Periods]]</f>
        <v>164168.69022876726</v>
      </c>
      <c r="F36" s="2">
        <f>VLOOKUP(Table3[[#This Row],[Month]],Table10[],2,FALSE)*Table3[[#This Row],[Linear Trend Forecast]]</f>
        <v>172777.45596283971</v>
      </c>
      <c r="G36" s="15">
        <f>ABS((Table3[[#This Row],[Visits]]-Table3[[#This Row],[Seasonal Adjusted Forecast]])/Table3[[#This Row],[Visits]])</f>
        <v>2.1686807183724861E-2</v>
      </c>
    </row>
    <row r="37" spans="1:7" x14ac:dyDescent="0.25">
      <c r="B37">
        <v>35</v>
      </c>
      <c r="C37" s="1" t="s">
        <v>13</v>
      </c>
      <c r="D37" s="2">
        <v>151315</v>
      </c>
      <c r="E37" s="2">
        <f>$K$2+$K$3*Table3[[#This Row],[Periods]]</f>
        <v>164200.46838936742</v>
      </c>
      <c r="F37" s="2">
        <f>VLOOKUP(Table3[[#This Row],[Month]],Table10[],2,FALSE)*Table3[[#This Row],[Linear Trend Forecast]]</f>
        <v>160513.39065715016</v>
      </c>
      <c r="G37" s="15">
        <f>ABS((Table3[[#This Row],[Visits]]-Table3[[#This Row],[Seasonal Adjusted Forecast]])/Table3[[#This Row],[Visits]])</f>
        <v>6.0789681506461073E-2</v>
      </c>
    </row>
    <row r="38" spans="1:7" x14ac:dyDescent="0.25">
      <c r="B38">
        <v>36</v>
      </c>
      <c r="C38" s="1" t="s">
        <v>14</v>
      </c>
      <c r="D38" s="2">
        <v>162118</v>
      </c>
      <c r="E38" s="2">
        <f>$K$2+$K$3*Table3[[#This Row],[Periods]]</f>
        <v>164232.24654996759</v>
      </c>
      <c r="F38" s="2">
        <f>VLOOKUP(Table3[[#This Row],[Month]],Table10[],2,FALSE)*Table3[[#This Row],[Linear Trend Forecast]]</f>
        <v>164333.28741340351</v>
      </c>
      <c r="G38" s="15">
        <f>ABS((Table3[[#This Row],[Visits]]-Table3[[#This Row],[Seasonal Adjusted Forecast]])/Table3[[#This Row],[Visits]])</f>
        <v>1.3664660391835011E-2</v>
      </c>
    </row>
    <row r="39" spans="1:7" x14ac:dyDescent="0.25">
      <c r="A39">
        <v>2022</v>
      </c>
      <c r="B39">
        <v>37</v>
      </c>
      <c r="C39" s="1" t="s">
        <v>3</v>
      </c>
      <c r="D39" s="2">
        <v>188715</v>
      </c>
      <c r="E39" s="2">
        <f>$K$2+$K$3*Table3[[#This Row],[Periods]]</f>
        <v>164264.02471056776</v>
      </c>
      <c r="F39" s="2">
        <f>VLOOKUP(Table3[[#This Row],[Month]],Table10[],2,FALSE)*Table3[[#This Row],[Linear Trend Forecast]]</f>
        <v>172301.06442724066</v>
      </c>
      <c r="G39" s="15">
        <f>ABS((Table3[[#This Row],[Visits]]-Table3[[#This Row],[Seasonal Adjusted Forecast]])/Table3[[#This Row],[Visits]])</f>
        <v>8.6977376322811301E-2</v>
      </c>
    </row>
    <row r="40" spans="1:7" x14ac:dyDescent="0.25">
      <c r="B40">
        <v>38</v>
      </c>
      <c r="C40" s="1" t="s">
        <v>4</v>
      </c>
      <c r="D40" s="2">
        <v>143462</v>
      </c>
      <c r="E40" s="2">
        <f>$K$2+$K$3*Table3[[#This Row],[Periods]]</f>
        <v>164295.80287116795</v>
      </c>
      <c r="F40" s="2">
        <f>VLOOKUP(Table3[[#This Row],[Month]],Table10[],2,FALSE)*Table3[[#This Row],[Linear Trend Forecast]]</f>
        <v>144963.89230984039</v>
      </c>
      <c r="G40" s="15">
        <f>ABS((Table3[[#This Row],[Visits]]-Table3[[#This Row],[Seasonal Adjusted Forecast]])/Table3[[#This Row],[Visits]])</f>
        <v>1.0468920758391701E-2</v>
      </c>
    </row>
    <row r="41" spans="1:7" x14ac:dyDescent="0.25">
      <c r="B41">
        <v>39</v>
      </c>
      <c r="C41" s="1" t="s">
        <v>5</v>
      </c>
      <c r="D41" s="2">
        <v>167944</v>
      </c>
      <c r="E41" s="2">
        <f>$K$2+$K$3*Table3[[#This Row],[Periods]]</f>
        <v>164327.58103176812</v>
      </c>
      <c r="F41" s="2">
        <f>VLOOKUP(Table3[[#This Row],[Month]],Table10[],2,FALSE)*Table3[[#This Row],[Linear Trend Forecast]]</f>
        <v>168671.65496051364</v>
      </c>
      <c r="G41" s="15">
        <f>ABS((Table3[[#This Row],[Visits]]-Table3[[#This Row],[Seasonal Adjusted Forecast]])/Table3[[#This Row],[Visits]])</f>
        <v>4.3327237681229386E-3</v>
      </c>
    </row>
    <row r="42" spans="1:7" x14ac:dyDescent="0.25">
      <c r="B42">
        <v>40</v>
      </c>
      <c r="C42" s="1" t="s">
        <v>6</v>
      </c>
      <c r="D42" s="2">
        <v>162399</v>
      </c>
      <c r="E42" s="2">
        <f>$K$2+$K$3*Table3[[#This Row],[Periods]]</f>
        <v>164359.35919236828</v>
      </c>
      <c r="F42" s="2">
        <f>VLOOKUP(Table3[[#This Row],[Month]],Table10[],2,FALSE)*Table3[[#This Row],[Linear Trend Forecast]]</f>
        <v>157991.59632522677</v>
      </c>
      <c r="G42" s="15">
        <f>ABS((Table3[[#This Row],[Visits]]-Table3[[#This Row],[Seasonal Adjusted Forecast]])/Table3[[#This Row],[Visits]])</f>
        <v>2.7139352303728666E-2</v>
      </c>
    </row>
    <row r="43" spans="1:7" x14ac:dyDescent="0.25">
      <c r="B43">
        <v>41</v>
      </c>
      <c r="C43" s="1" t="s">
        <v>7</v>
      </c>
      <c r="D43" s="2">
        <v>152723</v>
      </c>
      <c r="E43" s="2">
        <f>$K$2+$K$3*Table3[[#This Row],[Periods]]</f>
        <v>164391.13735296845</v>
      </c>
      <c r="F43" s="2">
        <f>VLOOKUP(Table3[[#This Row],[Month]],Table10[],2,FALSE)*Table3[[#This Row],[Linear Trend Forecast]]</f>
        <v>161140.87350724742</v>
      </c>
      <c r="G43" s="15">
        <f>ABS((Table3[[#This Row],[Visits]]-Table3[[#This Row],[Seasonal Adjusted Forecast]])/Table3[[#This Row],[Visits]])</f>
        <v>5.511857092413993E-2</v>
      </c>
    </row>
    <row r="44" spans="1:7" x14ac:dyDescent="0.25">
      <c r="B44">
        <v>42</v>
      </c>
      <c r="C44" s="1" t="s">
        <v>8</v>
      </c>
      <c r="D44" s="2">
        <v>154270</v>
      </c>
      <c r="E44" s="2">
        <f>$K$2+$K$3*Table3[[#This Row],[Periods]]</f>
        <v>164422.91551356862</v>
      </c>
      <c r="F44" s="2">
        <f>VLOOKUP(Table3[[#This Row],[Month]],Table10[],2,FALSE)*Table3[[#This Row],[Linear Trend Forecast]]</f>
        <v>167033.65150801983</v>
      </c>
      <c r="G44" s="15">
        <f>ABS((Table3[[#This Row],[Visits]]-Table3[[#This Row],[Seasonal Adjusted Forecast]])/Table3[[#This Row],[Visits]])</f>
        <v>8.2735797679521814E-2</v>
      </c>
    </row>
    <row r="45" spans="1:7" x14ac:dyDescent="0.25">
      <c r="B45">
        <v>43</v>
      </c>
      <c r="C45" s="1" t="s">
        <v>9</v>
      </c>
      <c r="D45" s="2">
        <v>146016</v>
      </c>
      <c r="E45" s="2">
        <f>$K$2+$K$3*Table3[[#This Row],[Periods]]</f>
        <v>164454.69367416878</v>
      </c>
      <c r="F45" s="2">
        <f>VLOOKUP(Table3[[#This Row],[Month]],Table10[],2,FALSE)*Table3[[#This Row],[Linear Trend Forecast]]</f>
        <v>164013.7619726503</v>
      </c>
      <c r="G45" s="15">
        <f>ABS((Table3[[#This Row],[Visits]]-Table3[[#This Row],[Seasonal Adjusted Forecast]])/Table3[[#This Row],[Visits]])</f>
        <v>0.12325883446095157</v>
      </c>
    </row>
    <row r="46" spans="1:7" x14ac:dyDescent="0.25">
      <c r="B46">
        <v>44</v>
      </c>
      <c r="C46" s="1" t="s">
        <v>10</v>
      </c>
      <c r="D46" s="2">
        <v>174304</v>
      </c>
      <c r="E46" s="2">
        <f>$K$2+$K$3*Table3[[#This Row],[Periods]]</f>
        <v>164486.47183476895</v>
      </c>
      <c r="F46" s="2">
        <f>VLOOKUP(Table3[[#This Row],[Month]],Table10[],2,FALSE)*Table3[[#This Row],[Linear Trend Forecast]]</f>
        <v>179702.08976133086</v>
      </c>
      <c r="G46" s="15">
        <f>ABS((Table3[[#This Row],[Visits]]-Table3[[#This Row],[Seasonal Adjusted Forecast]])/Table3[[#This Row],[Visits]])</f>
        <v>3.0969396923368725E-2</v>
      </c>
    </row>
    <row r="47" spans="1:7" x14ac:dyDescent="0.25">
      <c r="B47">
        <v>45</v>
      </c>
      <c r="C47" s="1" t="s">
        <v>11</v>
      </c>
      <c r="D47" s="2">
        <v>153590</v>
      </c>
      <c r="E47" s="2">
        <f>$K$2+$K$3*Table3[[#This Row],[Periods]]</f>
        <v>164518.24999536911</v>
      </c>
      <c r="F47" s="2">
        <f>VLOOKUP(Table3[[#This Row],[Month]],Table10[],2,FALSE)*Table3[[#This Row],[Linear Trend Forecast]]</f>
        <v>158680.63331009963</v>
      </c>
      <c r="G47" s="15">
        <f>ABS((Table3[[#This Row],[Visits]]-Table3[[#This Row],[Seasonal Adjusted Forecast]])/Table3[[#This Row],[Visits]])</f>
        <v>3.3144301778108128E-2</v>
      </c>
    </row>
    <row r="48" spans="1:7" x14ac:dyDescent="0.25">
      <c r="B48">
        <v>46</v>
      </c>
      <c r="C48" s="1" t="s">
        <v>12</v>
      </c>
      <c r="D48" s="2">
        <v>178517</v>
      </c>
      <c r="E48" s="2">
        <f>$K$2+$K$3*Table3[[#This Row],[Periods]]</f>
        <v>164550.02815596928</v>
      </c>
      <c r="F48" s="2">
        <f>VLOOKUP(Table3[[#This Row],[Month]],Table10[],2,FALSE)*Table3[[#This Row],[Linear Trend Forecast]]</f>
        <v>173178.79069257592</v>
      </c>
      <c r="G48" s="15">
        <f>ABS((Table3[[#This Row],[Visits]]-Table3[[#This Row],[Seasonal Adjusted Forecast]])/Table3[[#This Row],[Visits]])</f>
        <v>2.9903086582365176E-2</v>
      </c>
    </row>
    <row r="49" spans="1:16" x14ac:dyDescent="0.25">
      <c r="B49">
        <v>47</v>
      </c>
      <c r="C49" s="1" t="s">
        <v>13</v>
      </c>
      <c r="D49" s="2">
        <v>159180</v>
      </c>
      <c r="E49" s="2">
        <f>$K$2+$K$3*Table3[[#This Row],[Periods]]</f>
        <v>164581.80631656945</v>
      </c>
      <c r="F49" s="2">
        <f>VLOOKUP(Table3[[#This Row],[Month]],Table10[],2,FALSE)*Table3[[#This Row],[Linear Trend Forecast]]</f>
        <v>160886.1657428839</v>
      </c>
      <c r="G49" s="15">
        <f>ABS((Table3[[#This Row],[Visits]]-Table3[[#This Row],[Seasonal Adjusted Forecast]])/Table3[[#This Row],[Visits]])</f>
        <v>1.0718468041738254E-2</v>
      </c>
    </row>
    <row r="50" spans="1:16" x14ac:dyDescent="0.25">
      <c r="B50">
        <v>48</v>
      </c>
      <c r="C50" s="1" t="s">
        <v>14</v>
      </c>
      <c r="D50" s="2">
        <v>172063</v>
      </c>
      <c r="E50" s="2">
        <f>$K$2+$K$3*Table3[[#This Row],[Periods]]</f>
        <v>164613.58447716961</v>
      </c>
      <c r="F50" s="2">
        <f>VLOOKUP(Table3[[#This Row],[Month]],Table10[],2,FALSE)*Table3[[#This Row],[Linear Trend Forecast]]</f>
        <v>164714.85995173847</v>
      </c>
      <c r="G50" s="15">
        <f>ABS((Table3[[#This Row],[Visits]]-Table3[[#This Row],[Seasonal Adjusted Forecast]])/Table3[[#This Row],[Visits]])</f>
        <v>4.2706102115280614E-2</v>
      </c>
    </row>
    <row r="51" spans="1:16" x14ac:dyDescent="0.25">
      <c r="A51">
        <v>2023</v>
      </c>
      <c r="B51">
        <v>49</v>
      </c>
      <c r="C51" s="1" t="s">
        <v>3</v>
      </c>
      <c r="D51" s="2">
        <v>166502</v>
      </c>
      <c r="E51" s="2">
        <f>$K$2+$K$3*Table3[[#This Row],[Periods]]</f>
        <v>164645.36263776978</v>
      </c>
      <c r="F51" s="2">
        <f>VLOOKUP(Table3[[#This Row],[Month]],Table10[],2,FALSE)*Table3[[#This Row],[Linear Trend Forecast]]</f>
        <v>172701.06029291582</v>
      </c>
      <c r="G51" s="15">
        <f>ABS((Table3[[#This Row],[Visits]]-Table3[[#This Row],[Seasonal Adjusted Forecast]])/Table3[[#This Row],[Visits]])</f>
        <v>3.7231146129871232E-2</v>
      </c>
    </row>
    <row r="52" spans="1:16" x14ac:dyDescent="0.25">
      <c r="B52">
        <v>50</v>
      </c>
      <c r="C52" s="1" t="s">
        <v>4</v>
      </c>
      <c r="D52" s="2">
        <v>120416</v>
      </c>
      <c r="E52" s="2">
        <f>$K$2+$K$3*Table3[[#This Row],[Periods]]</f>
        <v>164677.14079836995</v>
      </c>
      <c r="F52" s="2">
        <f>VLOOKUP(Table3[[#This Row],[Month]],Table10[],2,FALSE)*Table3[[#This Row],[Linear Trend Forecast]]</f>
        <v>145300.36000558498</v>
      </c>
      <c r="G52" s="15">
        <f>ABS((Table3[[#This Row],[Visits]]-Table3[[#This Row],[Seasonal Adjusted Forecast]])/Table3[[#This Row],[Visits]])</f>
        <v>0.2066532687149962</v>
      </c>
      <c r="J52" t="s">
        <v>25</v>
      </c>
      <c r="K52" t="s">
        <v>26</v>
      </c>
      <c r="L52" t="s">
        <v>27</v>
      </c>
      <c r="N52" t="s">
        <v>0</v>
      </c>
      <c r="O52" t="s">
        <v>23</v>
      </c>
      <c r="P52" t="s">
        <v>24</v>
      </c>
    </row>
    <row r="53" spans="1:16" x14ac:dyDescent="0.25">
      <c r="B53">
        <v>51</v>
      </c>
      <c r="C53" s="1" t="s">
        <v>5</v>
      </c>
      <c r="D53" s="2">
        <v>166625</v>
      </c>
      <c r="E53" s="2">
        <f>$K$2+$K$3*Table3[[#This Row],[Periods]]</f>
        <v>164708.91895897011</v>
      </c>
      <c r="F53" s="2">
        <f>VLOOKUP(Table3[[#This Row],[Month]],Table10[],2,FALSE)*Table3[[#This Row],[Linear Trend Forecast]]</f>
        <v>169063.0737282976</v>
      </c>
      <c r="G53" s="15">
        <f>ABS((Table3[[#This Row],[Visits]]-Table3[[#This Row],[Seasonal Adjusted Forecast]])/Table3[[#This Row],[Visits]])</f>
        <v>1.4632100394884346E-2</v>
      </c>
      <c r="J53" t="s">
        <v>3</v>
      </c>
      <c r="K53" s="2">
        <v>173101.05615859095</v>
      </c>
      <c r="L53" s="26">
        <v>0</v>
      </c>
      <c r="N53" s="25">
        <v>2019</v>
      </c>
      <c r="O53" s="19">
        <v>1890957</v>
      </c>
      <c r="P53" s="26">
        <v>0</v>
      </c>
    </row>
    <row r="54" spans="1:16" x14ac:dyDescent="0.25">
      <c r="B54">
        <v>52</v>
      </c>
      <c r="C54" s="1" t="s">
        <v>6</v>
      </c>
      <c r="D54" s="2">
        <v>148165</v>
      </c>
      <c r="E54" s="2">
        <f>$K$2+$K$3*Table3[[#This Row],[Periods]]</f>
        <v>164740.69711957028</v>
      </c>
      <c r="F54" s="2">
        <f>VLOOKUP(Table3[[#This Row],[Month]],Table10[],2,FALSE)*Table3[[#This Row],[Linear Trend Forecast]]</f>
        <v>158358.16010446055</v>
      </c>
      <c r="G54" s="15">
        <f>ABS((Table3[[#This Row],[Visits]]-Table3[[#This Row],[Seasonal Adjusted Forecast]])/Table3[[#This Row],[Visits]])</f>
        <v>6.8796005159521806E-2</v>
      </c>
      <c r="J54" t="s">
        <v>4</v>
      </c>
      <c r="K54" s="2">
        <v>145636.82770132954</v>
      </c>
      <c r="L54" s="26">
        <f>(Table13[[#This Row],[Forecasted Visits]]-K53)/K53</f>
        <v>-0.15866008600259116</v>
      </c>
      <c r="N54" s="24">
        <v>2020</v>
      </c>
      <c r="O54" s="18">
        <v>2070931</v>
      </c>
      <c r="P54" s="26">
        <f>(Table12[[#This Row],[Vists]]-O53)/O53</f>
        <v>9.5176146258217395E-2</v>
      </c>
    </row>
    <row r="55" spans="1:16" x14ac:dyDescent="0.25">
      <c r="B55">
        <v>53</v>
      </c>
      <c r="C55" s="1" t="s">
        <v>7</v>
      </c>
      <c r="D55" s="2">
        <v>169025</v>
      </c>
      <c r="E55" s="2">
        <f>$K$2+$K$3*Table3[[#This Row],[Periods]]</f>
        <v>164772.47528017045</v>
      </c>
      <c r="F55" s="2">
        <f>VLOOKUP(Table3[[#This Row],[Month]],Table10[],2,FALSE)*Table3[[#This Row],[Linear Trend Forecast]]</f>
        <v>161514.67180124446</v>
      </c>
      <c r="G55" s="15">
        <f>ABS((Table3[[#This Row],[Visits]]-Table3[[#This Row],[Seasonal Adjusted Forecast]])/Table3[[#This Row],[Visits]])</f>
        <v>4.443323886262706E-2</v>
      </c>
      <c r="J55" t="s">
        <v>5</v>
      </c>
      <c r="K55" s="2">
        <v>169454.49249608154</v>
      </c>
      <c r="L55" s="26">
        <f>(Table13[[#This Row],[Forecasted Visits]]-K54)/K54</f>
        <v>0.16354149682247274</v>
      </c>
      <c r="N55" s="25">
        <v>2021</v>
      </c>
      <c r="O55" s="19">
        <v>1969109</v>
      </c>
      <c r="P55" s="26">
        <f>(Table12[[#This Row],[Vists]]-O54)/O54</f>
        <v>-4.916725859046004E-2</v>
      </c>
    </row>
    <row r="56" spans="1:16" x14ac:dyDescent="0.25">
      <c r="B56">
        <v>54</v>
      </c>
      <c r="C56" s="1" t="s">
        <v>8</v>
      </c>
      <c r="D56" s="2">
        <v>177029</v>
      </c>
      <c r="E56" s="2">
        <f>$K$2+$K$3*Table3[[#This Row],[Periods]]</f>
        <v>164804.25344077061</v>
      </c>
      <c r="F56" s="2">
        <f>VLOOKUP(Table3[[#This Row],[Month]],Table10[],2,FALSE)*Table3[[#This Row],[Linear Trend Forecast]]</f>
        <v>167421.04438595352</v>
      </c>
      <c r="G56" s="15">
        <f>ABS((Table3[[#This Row],[Visits]]-Table3[[#This Row],[Seasonal Adjusted Forecast]])/Table3[[#This Row],[Visits]])</f>
        <v>5.4273342864990963E-2</v>
      </c>
      <c r="J56" t="s">
        <v>6</v>
      </c>
      <c r="K56" s="2">
        <v>158724.72388369433</v>
      </c>
      <c r="L56" s="26">
        <f>(Table13[[#This Row],[Forecasted Visits]]-K55)/K55</f>
        <v>-6.3319469754602856E-2</v>
      </c>
      <c r="N56" s="24">
        <v>2022</v>
      </c>
      <c r="O56" s="18">
        <v>1953183</v>
      </c>
      <c r="P56" s="26">
        <f>(Table12[[#This Row],[Vists]]-O55)/O55</f>
        <v>-8.08792199923925E-3</v>
      </c>
    </row>
    <row r="57" spans="1:16" x14ac:dyDescent="0.25">
      <c r="B57">
        <v>55</v>
      </c>
      <c r="C57" s="1" t="s">
        <v>9</v>
      </c>
      <c r="D57" s="2">
        <v>172747</v>
      </c>
      <c r="E57" s="2">
        <f>$K$2+$K$3*Table3[[#This Row],[Periods]]</f>
        <v>164836.03160137078</v>
      </c>
      <c r="F57" s="2">
        <f>VLOOKUP(Table3[[#This Row],[Month]],Table10[],2,FALSE)*Table3[[#This Row],[Linear Trend Forecast]]</f>
        <v>164394.07746639455</v>
      </c>
      <c r="G57" s="15">
        <f>ABS((Table3[[#This Row],[Visits]]-Table3[[#This Row],[Seasonal Adjusted Forecast]])/Table3[[#This Row],[Visits]])</f>
        <v>4.8353502715563518E-2</v>
      </c>
      <c r="J57" t="s">
        <v>7</v>
      </c>
      <c r="K57" s="2">
        <v>161888.4700952415</v>
      </c>
      <c r="L57" s="26">
        <f>(Table13[[#This Row],[Forecasted Visits]]-K56)/K56</f>
        <v>1.9932283604823967E-2</v>
      </c>
      <c r="N57" s="25">
        <v>2023</v>
      </c>
      <c r="O57" s="19">
        <v>1959268</v>
      </c>
      <c r="P57" s="26">
        <f>(Table12[[#This Row],[Vists]]-O56)/O56</f>
        <v>3.1154274842654273E-3</v>
      </c>
    </row>
    <row r="58" spans="1:16" x14ac:dyDescent="0.25">
      <c r="B58">
        <v>56</v>
      </c>
      <c r="C58" s="1" t="s">
        <v>10</v>
      </c>
      <c r="D58" s="2">
        <v>177906</v>
      </c>
      <c r="E58" s="2">
        <f>$K$2+$K$3*Table3[[#This Row],[Periods]]</f>
        <v>164867.80976197094</v>
      </c>
      <c r="F58" s="2">
        <f>VLOOKUP(Table3[[#This Row],[Month]],Table10[],2,FALSE)*Table3[[#This Row],[Linear Trend Forecast]]</f>
        <v>180118.70288251378</v>
      </c>
      <c r="G58" s="15">
        <f>ABS((Table3[[#This Row],[Visits]]-Table3[[#This Row],[Seasonal Adjusted Forecast]])/Table3[[#This Row],[Visits]])</f>
        <v>1.2437483179396885E-2</v>
      </c>
      <c r="J58" t="s">
        <v>8</v>
      </c>
      <c r="K58" s="2">
        <v>167808.4372638872</v>
      </c>
      <c r="L58" s="26">
        <f>(Table13[[#This Row],[Forecasted Visits]]-K57)/K57</f>
        <v>3.6568182806118878E-2</v>
      </c>
      <c r="N58" s="36">
        <v>2024</v>
      </c>
      <c r="O58" s="22">
        <f>SUM(F63:F74)</f>
        <v>1982431.1447222156</v>
      </c>
      <c r="P58" s="37">
        <f>(Table12[[#This Row],[Vists]]-O57)/O57</f>
        <v>1.1822346265143717E-2</v>
      </c>
    </row>
    <row r="59" spans="1:16" x14ac:dyDescent="0.25">
      <c r="B59">
        <v>57</v>
      </c>
      <c r="C59" s="1" t="s">
        <v>11</v>
      </c>
      <c r="D59" s="2">
        <v>156547</v>
      </c>
      <c r="E59" s="2">
        <f>$K$2+$K$3*Table3[[#This Row],[Periods]]</f>
        <v>164899.58792257111</v>
      </c>
      <c r="F59" s="2">
        <f>VLOOKUP(Table3[[#This Row],[Month]],Table10[],2,FALSE)*Table3[[#This Row],[Linear Trend Forecast]]</f>
        <v>159048.44018742343</v>
      </c>
      <c r="G59" s="15">
        <f>ABS((Table3[[#This Row],[Visits]]-Table3[[#This Row],[Seasonal Adjusted Forecast]])/Table3[[#This Row],[Visits]])</f>
        <v>1.5978844611672097E-2</v>
      </c>
      <c r="J59" t="s">
        <v>9</v>
      </c>
      <c r="K59" s="2">
        <v>164774.39296013882</v>
      </c>
      <c r="L59" s="26">
        <f>(Table13[[#This Row],[Forecasted Visits]]-K58)/K58</f>
        <v>-1.8080403781945666E-2</v>
      </c>
    </row>
    <row r="60" spans="1:16" x14ac:dyDescent="0.25">
      <c r="B60">
        <v>58</v>
      </c>
      <c r="C60" s="1" t="s">
        <v>12</v>
      </c>
      <c r="D60" s="2">
        <v>168374</v>
      </c>
      <c r="E60" s="2">
        <f>$K$2+$K$3*Table3[[#This Row],[Periods]]</f>
        <v>164931.36608317128</v>
      </c>
      <c r="F60" s="2">
        <f>VLOOKUP(Table3[[#This Row],[Month]],Table10[],2,FALSE)*Table3[[#This Row],[Linear Trend Forecast]]</f>
        <v>173580.12542231206</v>
      </c>
      <c r="G60" s="15">
        <f>ABS((Table3[[#This Row],[Visits]]-Table3[[#This Row],[Seasonal Adjusted Forecast]])/Table3[[#This Row],[Visits]])</f>
        <v>3.0920007972205111E-2</v>
      </c>
      <c r="J60" t="s">
        <v>10</v>
      </c>
      <c r="K60" s="2">
        <v>180535.31600369673</v>
      </c>
      <c r="L60" s="26">
        <f>(Table13[[#This Row],[Forecasted Visits]]-K59)/K59</f>
        <v>9.565153152996711E-2</v>
      </c>
    </row>
    <row r="61" spans="1:16" x14ac:dyDescent="0.25">
      <c r="B61">
        <v>59</v>
      </c>
      <c r="C61" s="1" t="s">
        <v>13</v>
      </c>
      <c r="D61" s="2">
        <v>173063</v>
      </c>
      <c r="E61" s="2">
        <f>$K$2+$K$3*Table3[[#This Row],[Periods]]</f>
        <v>164963.14424377144</v>
      </c>
      <c r="F61" s="2">
        <f>VLOOKUP(Table3[[#This Row],[Month]],Table10[],2,FALSE)*Table3[[#This Row],[Linear Trend Forecast]]</f>
        <v>161258.9408286176</v>
      </c>
      <c r="G61" s="15">
        <f>ABS((Table3[[#This Row],[Visits]]-Table3[[#This Row],[Seasonal Adjusted Forecast]])/Table3[[#This Row],[Visits]])</f>
        <v>6.8206717619493457E-2</v>
      </c>
      <c r="J61" t="s">
        <v>11</v>
      </c>
      <c r="K61" s="2">
        <v>159416.24706474724</v>
      </c>
      <c r="L61" s="26">
        <f>(Table13[[#This Row],[Forecasted Visits]]-K60)/K60</f>
        <v>-0.11698026406377493</v>
      </c>
    </row>
    <row r="62" spans="1:16" x14ac:dyDescent="0.25">
      <c r="B62">
        <v>60</v>
      </c>
      <c r="C62" s="1" t="s">
        <v>14</v>
      </c>
      <c r="D62" s="2">
        <v>162869</v>
      </c>
      <c r="E62" s="2">
        <f>$K$2+$K$3*Table3[[#This Row],[Periods]]</f>
        <v>164994.92240437161</v>
      </c>
      <c r="F62" s="2">
        <f>VLOOKUP(Table3[[#This Row],[Month]],Table10[],2,FALSE)*Table3[[#This Row],[Linear Trend Forecast]]</f>
        <v>165096.43249007338</v>
      </c>
      <c r="G62" s="15">
        <f>ABS((Table3[[#This Row],[Visits]]-Table3[[#This Row],[Seasonal Adjusted Forecast]])/Table3[[#This Row],[Visits]])</f>
        <v>1.3676221319424675E-2</v>
      </c>
      <c r="J62" t="s">
        <v>12</v>
      </c>
      <c r="K62" s="2">
        <v>173981.46015204824</v>
      </c>
      <c r="L62" s="26">
        <f>(Table13[[#This Row],[Forecasted Visits]]-K61)/K61</f>
        <v>9.1365926343663778E-2</v>
      </c>
    </row>
    <row r="63" spans="1:16" x14ac:dyDescent="0.25">
      <c r="A63" s="20">
        <v>2024</v>
      </c>
      <c r="B63" s="20">
        <v>61</v>
      </c>
      <c r="C63" s="21" t="s">
        <v>3</v>
      </c>
      <c r="D63" s="22"/>
      <c r="E63" s="22">
        <f>$K$2+$K$3*Table3[[#This Row],[Periods]]</f>
        <v>165026.70056497178</v>
      </c>
      <c r="F63" s="22">
        <f>VLOOKUP(Table3[[#This Row],[Month]],Table10[],2,FALSE)*Table3[[#This Row],[Linear Trend Forecast]]</f>
        <v>173101.05615859095</v>
      </c>
      <c r="G63" s="23"/>
      <c r="J63" t="s">
        <v>13</v>
      </c>
      <c r="K63" s="2">
        <v>161631.71591435131</v>
      </c>
      <c r="L63" s="26">
        <f>(Table13[[#This Row],[Forecasted Visits]]-K62)/K62</f>
        <v>-7.098310490614386E-2</v>
      </c>
    </row>
    <row r="64" spans="1:16" x14ac:dyDescent="0.25">
      <c r="A64" s="20"/>
      <c r="B64" s="20">
        <v>62</v>
      </c>
      <c r="C64" s="21" t="s">
        <v>4</v>
      </c>
      <c r="D64" s="22"/>
      <c r="E64" s="22">
        <f>$K$2+$K$3*Table3[[#This Row],[Periods]]</f>
        <v>165058.47872557194</v>
      </c>
      <c r="F64" s="22">
        <f>VLOOKUP(Table3[[#This Row],[Month]],Table10[],2,FALSE)*Table3[[#This Row],[Linear Trend Forecast]]</f>
        <v>145636.82770132954</v>
      </c>
      <c r="G64" s="23"/>
      <c r="J64" t="s">
        <v>14</v>
      </c>
      <c r="K64" s="2">
        <v>165478.00502840828</v>
      </c>
      <c r="L64" s="26">
        <f>(Table13[[#This Row],[Forecasted Visits]]-K63)/K63</f>
        <v>2.3796623653337439E-2</v>
      </c>
    </row>
    <row r="65" spans="1:7" x14ac:dyDescent="0.25">
      <c r="A65" s="20"/>
      <c r="B65" s="20">
        <v>63</v>
      </c>
      <c r="C65" s="21" t="s">
        <v>5</v>
      </c>
      <c r="D65" s="22"/>
      <c r="E65" s="22">
        <f>$K$2+$K$3*Table3[[#This Row],[Periods]]</f>
        <v>165090.25688617211</v>
      </c>
      <c r="F65" s="22">
        <f>VLOOKUP(Table3[[#This Row],[Month]],Table10[],2,FALSE)*Table3[[#This Row],[Linear Trend Forecast]]</f>
        <v>169454.49249608154</v>
      </c>
      <c r="G65" s="23"/>
    </row>
    <row r="66" spans="1:7" x14ac:dyDescent="0.25">
      <c r="A66" s="20"/>
      <c r="B66" s="20">
        <v>64</v>
      </c>
      <c r="C66" s="21" t="s">
        <v>6</v>
      </c>
      <c r="D66" s="22"/>
      <c r="E66" s="22">
        <f>$K$2+$K$3*Table3[[#This Row],[Periods]]</f>
        <v>165122.03504677227</v>
      </c>
      <c r="F66" s="22">
        <f>VLOOKUP(Table3[[#This Row],[Month]],Table10[],2,FALSE)*Table3[[#This Row],[Linear Trend Forecast]]</f>
        <v>158724.72388369433</v>
      </c>
      <c r="G66" s="23"/>
    </row>
    <row r="67" spans="1:7" x14ac:dyDescent="0.25">
      <c r="A67" s="20"/>
      <c r="B67" s="20">
        <v>65</v>
      </c>
      <c r="C67" s="21" t="s">
        <v>7</v>
      </c>
      <c r="D67" s="22"/>
      <c r="E67" s="22">
        <f>$K$2+$K$3*Table3[[#This Row],[Periods]]</f>
        <v>165153.81320737244</v>
      </c>
      <c r="F67" s="22">
        <f>VLOOKUP(Table3[[#This Row],[Month]],Table10[],2,FALSE)*Table3[[#This Row],[Linear Trend Forecast]]</f>
        <v>161888.4700952415</v>
      </c>
      <c r="G67" s="23"/>
    </row>
    <row r="68" spans="1:7" x14ac:dyDescent="0.25">
      <c r="A68" s="20"/>
      <c r="B68" s="20">
        <v>66</v>
      </c>
      <c r="C68" s="21" t="s">
        <v>8</v>
      </c>
      <c r="D68" s="22"/>
      <c r="E68" s="22">
        <f>$K$2+$K$3*Table3[[#This Row],[Periods]]</f>
        <v>165185.59136797261</v>
      </c>
      <c r="F68" s="22">
        <f>VLOOKUP(Table3[[#This Row],[Month]],Table10[],2,FALSE)*Table3[[#This Row],[Linear Trend Forecast]]</f>
        <v>167808.4372638872</v>
      </c>
      <c r="G68" s="23"/>
    </row>
    <row r="69" spans="1:7" x14ac:dyDescent="0.25">
      <c r="A69" s="20"/>
      <c r="B69" s="20">
        <v>67</v>
      </c>
      <c r="C69" s="21" t="s">
        <v>9</v>
      </c>
      <c r="D69" s="22"/>
      <c r="E69" s="22">
        <f>$K$2+$K$3*Table3[[#This Row],[Periods]]</f>
        <v>165217.36952857277</v>
      </c>
      <c r="F69" s="22">
        <f>VLOOKUP(Table3[[#This Row],[Month]],Table10[],2,FALSE)*Table3[[#This Row],[Linear Trend Forecast]]</f>
        <v>164774.39296013882</v>
      </c>
      <c r="G69" s="23"/>
    </row>
    <row r="70" spans="1:7" x14ac:dyDescent="0.25">
      <c r="A70" s="20"/>
      <c r="B70" s="20">
        <v>68</v>
      </c>
      <c r="C70" s="21" t="s">
        <v>10</v>
      </c>
      <c r="D70" s="22"/>
      <c r="E70" s="22">
        <f>$K$2+$K$3*Table3[[#This Row],[Periods]]</f>
        <v>165249.14768917294</v>
      </c>
      <c r="F70" s="22">
        <f>VLOOKUP(Table3[[#This Row],[Month]],Table10[],2,FALSE)*Table3[[#This Row],[Linear Trend Forecast]]</f>
        <v>180535.31600369673</v>
      </c>
      <c r="G70" s="23"/>
    </row>
    <row r="71" spans="1:7" x14ac:dyDescent="0.25">
      <c r="A71" s="20"/>
      <c r="B71" s="20">
        <v>69</v>
      </c>
      <c r="C71" s="21" t="s">
        <v>11</v>
      </c>
      <c r="D71" s="22"/>
      <c r="E71" s="22">
        <f>$K$2+$K$3*Table3[[#This Row],[Periods]]</f>
        <v>165280.92584977311</v>
      </c>
      <c r="F71" s="22">
        <f>VLOOKUP(Table3[[#This Row],[Month]],Table10[],2,FALSE)*Table3[[#This Row],[Linear Trend Forecast]]</f>
        <v>159416.24706474724</v>
      </c>
      <c r="G71" s="23"/>
    </row>
    <row r="72" spans="1:7" x14ac:dyDescent="0.25">
      <c r="A72" s="20"/>
      <c r="B72" s="20">
        <v>70</v>
      </c>
      <c r="C72" s="21" t="s">
        <v>12</v>
      </c>
      <c r="D72" s="22"/>
      <c r="E72" s="22">
        <f>$K$2+$K$3*Table3[[#This Row],[Periods]]</f>
        <v>165312.70401037327</v>
      </c>
      <c r="F72" s="22">
        <f>VLOOKUP(Table3[[#This Row],[Month]],Table10[],2,FALSE)*Table3[[#This Row],[Linear Trend Forecast]]</f>
        <v>173981.46015204824</v>
      </c>
      <c r="G72" s="23"/>
    </row>
    <row r="73" spans="1:7" x14ac:dyDescent="0.25">
      <c r="A73" s="20"/>
      <c r="B73" s="20">
        <v>71</v>
      </c>
      <c r="C73" s="21" t="s">
        <v>13</v>
      </c>
      <c r="D73" s="22"/>
      <c r="E73" s="22">
        <f>$K$2+$K$3*Table3[[#This Row],[Periods]]</f>
        <v>165344.48217097344</v>
      </c>
      <c r="F73" s="22">
        <f>VLOOKUP(Table3[[#This Row],[Month]],Table10[],2,FALSE)*Table3[[#This Row],[Linear Trend Forecast]]</f>
        <v>161631.71591435131</v>
      </c>
      <c r="G73" s="23"/>
    </row>
    <row r="74" spans="1:7" x14ac:dyDescent="0.25">
      <c r="A74" s="20"/>
      <c r="B74" s="20">
        <v>72</v>
      </c>
      <c r="C74" s="21" t="s">
        <v>14</v>
      </c>
      <c r="D74" s="22"/>
      <c r="E74" s="22">
        <f>$K$2+$K$3*Table3[[#This Row],[Periods]]</f>
        <v>165376.26033157361</v>
      </c>
      <c r="F74" s="22">
        <f>VLOOKUP(Table3[[#This Row],[Month]],Table10[],2,FALSE)*Table3[[#This Row],[Linear Trend Forecast]]</f>
        <v>165478.00502840828</v>
      </c>
      <c r="G74" s="23"/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4"/>
  <sheetViews>
    <sheetView topLeftCell="A61" workbookViewId="0">
      <selection activeCell="F2" sqref="F2"/>
    </sheetView>
  </sheetViews>
  <sheetFormatPr defaultRowHeight="15" x14ac:dyDescent="0.25"/>
  <cols>
    <col min="2" max="2" width="10" bestFit="1" customWidth="1"/>
    <col min="3" max="3" width="10.85546875" bestFit="1" customWidth="1"/>
    <col min="4" max="4" width="13.85546875" customWidth="1"/>
    <col min="5" max="5" width="22.42578125" bestFit="1" customWidth="1"/>
    <col min="6" max="6" width="28" bestFit="1" customWidth="1"/>
    <col min="8" max="8" width="9.5703125" customWidth="1"/>
    <col min="10" max="10" width="12.7109375" bestFit="1" customWidth="1"/>
    <col min="11" max="11" width="11.42578125" bestFit="1" customWidth="1"/>
    <col min="13" max="13" width="13.28515625" customWidth="1"/>
    <col min="14" max="14" width="14" customWidth="1"/>
    <col min="15" max="15" width="12.7109375" bestFit="1" customWidth="1"/>
    <col min="16" max="16" width="11.42578125" bestFit="1" customWidth="1"/>
    <col min="17" max="17" width="13.28515625" customWidth="1"/>
    <col min="18" max="18" width="13.85546875" bestFit="1" customWidth="1"/>
  </cols>
  <sheetData>
    <row r="2" spans="1:14" ht="18.75" x14ac:dyDescent="0.3">
      <c r="A2" t="s">
        <v>0</v>
      </c>
      <c r="B2" t="s">
        <v>17</v>
      </c>
      <c r="C2" t="s">
        <v>1</v>
      </c>
      <c r="D2" t="s">
        <v>15</v>
      </c>
      <c r="E2" t="s">
        <v>28</v>
      </c>
      <c r="F2" t="s">
        <v>21</v>
      </c>
      <c r="G2" t="s">
        <v>22</v>
      </c>
      <c r="N2" s="9"/>
    </row>
    <row r="3" spans="1:14" ht="21" x14ac:dyDescent="0.35">
      <c r="A3">
        <v>2019</v>
      </c>
      <c r="B3">
        <v>1</v>
      </c>
      <c r="C3" s="1" t="s">
        <v>3</v>
      </c>
      <c r="D3" s="2">
        <v>306556</v>
      </c>
      <c r="E3" s="2">
        <f>$K$3+$K$4*Table1[[#This Row],[Periods]]</f>
        <v>340507.67322404374</v>
      </c>
      <c r="F3" s="2">
        <f>VLOOKUP(Table1[[#This Row],[Month]],Table15[],2,FALSE)*Table1[[#This Row],[Linear Trend Forecast]]</f>
        <v>332236.81315428467</v>
      </c>
      <c r="G3" s="15">
        <f>ABS((Table1[[#This Row],[Page_Views]]-Table1[[#This Row],[Seasonal Adjusted Forecast]])/Table1[[#This Row],[Page_Views]])</f>
        <v>8.3772012794675901E-2</v>
      </c>
      <c r="J3" s="27" t="s">
        <v>18</v>
      </c>
      <c r="K3" s="13">
        <f>INTERCEPT(Table1[Page_Views],Table1[Periods])</f>
        <v>340477.03107344633</v>
      </c>
    </row>
    <row r="4" spans="1:14" ht="21" x14ac:dyDescent="0.35">
      <c r="B4">
        <v>2</v>
      </c>
      <c r="C4" s="1" t="s">
        <v>4</v>
      </c>
      <c r="D4" s="2">
        <v>420238</v>
      </c>
      <c r="E4" s="2">
        <f>$K$3+$K$4*Table1[[#This Row],[Periods]]</f>
        <v>340538.3153746411</v>
      </c>
      <c r="F4" s="2">
        <f>VLOOKUP(Table1[[#This Row],[Month]],Table15[],2,FALSE)*Table1[[#This Row],[Linear Trend Forecast]]</f>
        <v>386721.46327527706</v>
      </c>
      <c r="G4" s="15">
        <f>ABS((Table1[[#This Row],[Page_Views]]-Table1[[#This Row],[Seasonal Adjusted Forecast]])/Table1[[#This Row],[Page_Views]])</f>
        <v>7.9756082802418971E-2</v>
      </c>
      <c r="J4" s="27" t="s">
        <v>19</v>
      </c>
      <c r="K4" s="14">
        <f>SLOPE(Table1[Page_Views],Table1[Periods])</f>
        <v>30.642150597388163</v>
      </c>
    </row>
    <row r="5" spans="1:14" x14ac:dyDescent="0.25">
      <c r="B5">
        <v>3</v>
      </c>
      <c r="C5" s="1" t="s">
        <v>5</v>
      </c>
      <c r="D5" s="2">
        <v>379139</v>
      </c>
      <c r="E5" s="2">
        <f>$K$3+$K$4*Table1[[#This Row],[Periods]]</f>
        <v>340568.95752523851</v>
      </c>
      <c r="F5" s="2">
        <f>VLOOKUP(Table1[[#This Row],[Month]],Table15[],2,FALSE)*Table1[[#This Row],[Linear Trend Forecast]]</f>
        <v>350189.73646553326</v>
      </c>
      <c r="G5" s="15">
        <f>ABS((Table1[[#This Row],[Page_Views]]-Table1[[#This Row],[Seasonal Adjusted Forecast]])/Table1[[#This Row],[Page_Views]])</f>
        <v>7.6355277443013611E-2</v>
      </c>
    </row>
    <row r="6" spans="1:14" x14ac:dyDescent="0.25">
      <c r="B6">
        <v>4</v>
      </c>
      <c r="C6" s="1" t="s">
        <v>6</v>
      </c>
      <c r="D6" s="2">
        <v>261649</v>
      </c>
      <c r="E6" s="2">
        <f>$K$3+$K$4*Table1[[#This Row],[Periods]]</f>
        <v>340599.59967583587</v>
      </c>
      <c r="F6" s="2">
        <f>VLOOKUP(Table1[[#This Row],[Month]],Table15[],2,FALSE)*Table1[[#This Row],[Linear Trend Forecast]]</f>
        <v>302156.23509933765</v>
      </c>
      <c r="G6" s="15">
        <f>ABS((Table1[[#This Row],[Page_Views]]-Table1[[#This Row],[Seasonal Adjusted Forecast]])/Table1[[#This Row],[Page_Views]])</f>
        <v>0.15481517261421845</v>
      </c>
      <c r="J6" t="s">
        <v>1</v>
      </c>
      <c r="K6" t="s">
        <v>20</v>
      </c>
    </row>
    <row r="7" spans="1:14" x14ac:dyDescent="0.25">
      <c r="B7">
        <v>5</v>
      </c>
      <c r="C7" s="1" t="s">
        <v>7</v>
      </c>
      <c r="D7" s="2">
        <v>322345</v>
      </c>
      <c r="E7" s="2">
        <f>$K$3+$K$4*Table1[[#This Row],[Periods]]</f>
        <v>340630.24182643328</v>
      </c>
      <c r="F7" s="2">
        <f>VLOOKUP(Table1[[#This Row],[Month]],Table15[],2,FALSE)*Table1[[#This Row],[Linear Trend Forecast]]</f>
        <v>347720.16152784642</v>
      </c>
      <c r="G7" s="15">
        <f>ABS((Table1[[#This Row],[Page_Views]]-Table1[[#This Row],[Seasonal Adjusted Forecast]])/Table1[[#This Row],[Page_Views]])</f>
        <v>7.87205060660051E-2</v>
      </c>
      <c r="J7" t="s">
        <v>3</v>
      </c>
      <c r="K7" s="28">
        <f>AVERAGEIF(Table1[Month],Table15[[#This Row],[Month]],Table1[Page_Views])/AVERAGE(Table1[Page_Views])</f>
        <v>0.97571020943097186</v>
      </c>
    </row>
    <row r="8" spans="1:14" x14ac:dyDescent="0.25">
      <c r="B8">
        <v>6</v>
      </c>
      <c r="C8" s="1" t="s">
        <v>8</v>
      </c>
      <c r="D8" s="2">
        <v>320693</v>
      </c>
      <c r="E8" s="2">
        <f>$K$3+$K$4*Table1[[#This Row],[Periods]]</f>
        <v>340660.88397703064</v>
      </c>
      <c r="F8" s="2">
        <f>VLOOKUP(Table1[[#This Row],[Month]],Table15[],2,FALSE)*Table1[[#This Row],[Linear Trend Forecast]]</f>
        <v>347119.83337661036</v>
      </c>
      <c r="G8" s="15">
        <f>ABS((Table1[[#This Row],[Page_Views]]-Table1[[#This Row],[Seasonal Adjusted Forecast]])/Table1[[#This Row],[Page_Views]])</f>
        <v>8.2405395118104727E-2</v>
      </c>
      <c r="J8" t="s">
        <v>4</v>
      </c>
      <c r="K8" s="28">
        <f>AVERAGEIF(Table1[Month],Table15[[#This Row],[Month]],Table1[Page_Views])/AVERAGE(Table1[Page_Views])</f>
        <v>1.1356180665010569</v>
      </c>
    </row>
    <row r="9" spans="1:14" x14ac:dyDescent="0.25">
      <c r="B9">
        <v>7</v>
      </c>
      <c r="C9" s="1" t="s">
        <v>9</v>
      </c>
      <c r="D9" s="2">
        <v>301354</v>
      </c>
      <c r="E9" s="2">
        <f>$K$3+$K$4*Table1[[#This Row],[Periods]]</f>
        <v>340691.52612762805</v>
      </c>
      <c r="F9" s="2">
        <f>VLOOKUP(Table1[[#This Row],[Month]],Table15[],2,FALSE)*Table1[[#This Row],[Linear Trend Forecast]]</f>
        <v>345940.21575462329</v>
      </c>
      <c r="G9" s="15">
        <f>ABS((Table1[[#This Row],[Page_Views]]-Table1[[#This Row],[Seasonal Adjusted Forecast]])/Table1[[#This Row],[Page_Views]])</f>
        <v>0.14795295816422974</v>
      </c>
      <c r="J9" t="s">
        <v>5</v>
      </c>
      <c r="K9" s="28">
        <f>AVERAGEIF(Table1[Month],Table15[[#This Row],[Month]],Table1[Page_Views])/AVERAGE(Table1[Page_Views])</f>
        <v>1.0282491364163211</v>
      </c>
    </row>
    <row r="10" spans="1:14" x14ac:dyDescent="0.25">
      <c r="B10">
        <v>8</v>
      </c>
      <c r="C10" s="1" t="s">
        <v>10</v>
      </c>
      <c r="D10" s="2">
        <v>326000</v>
      </c>
      <c r="E10" s="2">
        <f>$K$3+$K$4*Table1[[#This Row],[Periods]]</f>
        <v>340722.16827822541</v>
      </c>
      <c r="F10" s="2">
        <f>VLOOKUP(Table1[[#This Row],[Month]],Table15[],2,FALSE)*Table1[[#This Row],[Linear Trend Forecast]]</f>
        <v>337478.31551982433</v>
      </c>
      <c r="G10" s="15">
        <f>ABS((Table1[[#This Row],[Page_Views]]-Table1[[#This Row],[Seasonal Adjusted Forecast]])/Table1[[#This Row],[Page_Views]])</f>
        <v>3.5209556809277093E-2</v>
      </c>
      <c r="H10" s="1"/>
      <c r="I10" s="3"/>
      <c r="J10" t="s">
        <v>6</v>
      </c>
      <c r="K10" s="28">
        <f>AVERAGEIF(Table1[Month],Table15[[#This Row],[Month]],Table1[Page_Views])/AVERAGE(Table1[Page_Views])</f>
        <v>0.88713032953330972</v>
      </c>
    </row>
    <row r="11" spans="1:14" x14ac:dyDescent="0.25">
      <c r="B11">
        <v>9</v>
      </c>
      <c r="C11" s="1" t="s">
        <v>11</v>
      </c>
      <c r="D11" s="2">
        <v>293256</v>
      </c>
      <c r="E11" s="2">
        <f>$K$3+$K$4*Table1[[#This Row],[Periods]]</f>
        <v>340752.81042882282</v>
      </c>
      <c r="F11" s="2">
        <f>VLOOKUP(Table1[[#This Row],[Month]],Table15[],2,FALSE)*Table1[[#This Row],[Linear Trend Forecast]]</f>
        <v>324217.96198358864</v>
      </c>
      <c r="G11" s="15">
        <f>ABS((Table1[[#This Row],[Page_Views]]-Table1[[#This Row],[Seasonal Adjusted Forecast]])/Table1[[#This Row],[Page_Views]])</f>
        <v>0.10557997784730283</v>
      </c>
      <c r="H11" s="1"/>
      <c r="I11" s="3"/>
      <c r="J11" t="s">
        <v>7</v>
      </c>
      <c r="K11" s="28">
        <f>AVERAGEIF(Table1[Month],Table15[[#This Row],[Month]],Table1[Page_Views])/AVERAGE(Table1[Page_Views])</f>
        <v>1.0208141228547341</v>
      </c>
    </row>
    <row r="12" spans="1:14" x14ac:dyDescent="0.25">
      <c r="B12">
        <v>10</v>
      </c>
      <c r="C12" s="1" t="s">
        <v>12</v>
      </c>
      <c r="D12" s="2">
        <v>329314</v>
      </c>
      <c r="E12" s="2">
        <f>$K$3+$K$4*Table1[[#This Row],[Periods]]</f>
        <v>340783.45257942023</v>
      </c>
      <c r="F12" s="2">
        <f>VLOOKUP(Table1[[#This Row],[Month]],Table15[],2,FALSE)*Table1[[#This Row],[Linear Trend Forecast]]</f>
        <v>332629.46610694623</v>
      </c>
      <c r="G12" s="15">
        <f>ABS((Table1[[#This Row],[Page_Views]]-Table1[[#This Row],[Seasonal Adjusted Forecast]])/Table1[[#This Row],[Page_Views]])</f>
        <v>1.0067795802626766E-2</v>
      </c>
      <c r="H12" s="1"/>
      <c r="I12" s="3"/>
      <c r="J12" t="s">
        <v>8</v>
      </c>
      <c r="K12" s="28">
        <f>AVERAGEIF(Table1[Month],Table15[[#This Row],[Month]],Table1[Page_Views])/AVERAGE(Table1[Page_Views])</f>
        <v>1.0189600558895258</v>
      </c>
    </row>
    <row r="13" spans="1:14" x14ac:dyDescent="0.25">
      <c r="B13">
        <v>11</v>
      </c>
      <c r="C13" s="1" t="s">
        <v>13</v>
      </c>
      <c r="D13" s="2">
        <v>339533</v>
      </c>
      <c r="E13" s="2">
        <f>$K$3+$K$4*Table1[[#This Row],[Periods]]</f>
        <v>340814.09473001759</v>
      </c>
      <c r="F13" s="2">
        <f>VLOOKUP(Table1[[#This Row],[Month]],Table15[],2,FALSE)*Table1[[#This Row],[Linear Trend Forecast]]</f>
        <v>352960.9819031856</v>
      </c>
      <c r="G13" s="15">
        <f>ABS((Table1[[#This Row],[Page_Views]]-Table1[[#This Row],[Seasonal Adjusted Forecast]])/Table1[[#This Row],[Page_Views]])</f>
        <v>3.9548385291519828E-2</v>
      </c>
      <c r="H13" s="1"/>
      <c r="I13" s="3"/>
      <c r="J13" t="s">
        <v>9</v>
      </c>
      <c r="K13" s="28">
        <f>AVERAGEIF(Table1[Month],Table15[[#This Row],[Month]],Table1[Page_Views])/AVERAGE(Table1[Page_Views])</f>
        <v>1.015405988187182</v>
      </c>
    </row>
    <row r="14" spans="1:14" x14ac:dyDescent="0.25">
      <c r="B14">
        <v>12</v>
      </c>
      <c r="C14" s="1" t="s">
        <v>14</v>
      </c>
      <c r="D14" s="2">
        <v>334346</v>
      </c>
      <c r="E14" s="2">
        <f>$K$3+$K$4*Table1[[#This Row],[Periods]]</f>
        <v>340844.736880615</v>
      </c>
      <c r="F14" s="2">
        <f>VLOOKUP(Table1[[#This Row],[Month]],Table15[],2,FALSE)*Table1[[#This Row],[Linear Trend Forecast]]</f>
        <v>328725.47649916785</v>
      </c>
      <c r="G14" s="15">
        <f>ABS((Table1[[#This Row],[Page_Views]]-Table1[[#This Row],[Seasonal Adjusted Forecast]])/Table1[[#This Row],[Page_Views]])</f>
        <v>1.681050020288009E-2</v>
      </c>
      <c r="H14" s="1"/>
      <c r="I14" s="3"/>
      <c r="J14" t="s">
        <v>10</v>
      </c>
      <c r="K14" s="28">
        <f>AVERAGEIF(Table1[Month],Table15[[#This Row],[Month]],Table1[Page_Views])/AVERAGE(Table1[Page_Views])</f>
        <v>0.99047947841259265</v>
      </c>
    </row>
    <row r="15" spans="1:14" x14ac:dyDescent="0.25">
      <c r="A15">
        <v>2020</v>
      </c>
      <c r="B15">
        <v>13</v>
      </c>
      <c r="C15" s="1" t="s">
        <v>3</v>
      </c>
      <c r="D15" s="2">
        <v>335040</v>
      </c>
      <c r="E15" s="2">
        <f>$K$3+$K$4*Table1[[#This Row],[Periods]]</f>
        <v>340875.37903121236</v>
      </c>
      <c r="F15" s="2">
        <f>VLOOKUP(Table1[[#This Row],[Month]],Table15[],2,FALSE)*Table1[[#This Row],[Linear Trend Forecast]]</f>
        <v>332595.58746440616</v>
      </c>
      <c r="G15" s="15">
        <f>ABS((Table1[[#This Row],[Page_Views]]-Table1[[#This Row],[Seasonal Adjusted Forecast]])/Table1[[#This Row],[Page_Views]])</f>
        <v>7.2958826874219345E-3</v>
      </c>
      <c r="H15" s="1"/>
      <c r="I15" s="3"/>
      <c r="J15" t="s">
        <v>11</v>
      </c>
      <c r="K15" s="28">
        <f>AVERAGEIF(Table1[Month],Table15[[#This Row],[Month]],Table1[Page_Views])/AVERAGE(Table1[Page_Views])</f>
        <v>0.9514755331748378</v>
      </c>
    </row>
    <row r="16" spans="1:14" x14ac:dyDescent="0.25">
      <c r="B16">
        <v>14</v>
      </c>
      <c r="C16" s="1" t="s">
        <v>4</v>
      </c>
      <c r="D16" s="2">
        <v>352672</v>
      </c>
      <c r="E16" s="2">
        <f>$K$3+$K$4*Table1[[#This Row],[Periods]]</f>
        <v>340906.02118180977</v>
      </c>
      <c r="F16" s="2">
        <f>VLOOKUP(Table1[[#This Row],[Month]],Table15[],2,FALSE)*Table1[[#This Row],[Linear Trend Forecast]]</f>
        <v>387139.03663305519</v>
      </c>
      <c r="G16" s="15">
        <f>ABS((Table1[[#This Row],[Page_Views]]-Table1[[#This Row],[Seasonal Adjusted Forecast]])/Table1[[#This Row],[Page_Views]])</f>
        <v>9.7731140076488046E-2</v>
      </c>
      <c r="H16" s="1"/>
      <c r="I16" s="3"/>
      <c r="J16" t="s">
        <v>12</v>
      </c>
      <c r="K16" s="28">
        <f>AVERAGEIF(Table1[Month],Table15[[#This Row],[Month]],Table1[Page_Views])/AVERAGE(Table1[Page_Views])</f>
        <v>0.97607282157993358</v>
      </c>
    </row>
    <row r="17" spans="1:11" x14ac:dyDescent="0.25">
      <c r="B17">
        <v>15</v>
      </c>
      <c r="C17" s="1" t="s">
        <v>5</v>
      </c>
      <c r="D17" s="2">
        <v>330219</v>
      </c>
      <c r="E17" s="2">
        <f>$K$3+$K$4*Table1[[#This Row],[Periods]]</f>
        <v>340936.66333240713</v>
      </c>
      <c r="F17" s="2">
        <f>VLOOKUP(Table1[[#This Row],[Month]],Table15[],2,FALSE)*Table1[[#This Row],[Linear Trend Forecast]]</f>
        <v>350567.82964420965</v>
      </c>
      <c r="G17" s="15">
        <f>ABS((Table1[[#This Row],[Page_Views]]-Table1[[#This Row],[Seasonal Adjusted Forecast]])/Table1[[#This Row],[Page_Views]])</f>
        <v>6.1622225384395345E-2</v>
      </c>
      <c r="H17" s="1"/>
      <c r="I17" s="3"/>
      <c r="J17" t="s">
        <v>13</v>
      </c>
      <c r="K17" s="28">
        <f>AVERAGEIF(Table1[Month],Table15[[#This Row],[Month]],Table1[Page_Views])/AVERAGE(Table1[Page_Views])</f>
        <v>1.035640800544914</v>
      </c>
    </row>
    <row r="18" spans="1:11" x14ac:dyDescent="0.25">
      <c r="B18">
        <v>16</v>
      </c>
      <c r="C18" s="1" t="s">
        <v>6</v>
      </c>
      <c r="D18" s="2">
        <v>371143</v>
      </c>
      <c r="E18" s="2">
        <f>$K$3+$K$4*Table1[[#This Row],[Periods]]</f>
        <v>340967.30548300454</v>
      </c>
      <c r="F18" s="2">
        <f>VLOOKUP(Table1[[#This Row],[Month]],Table15[],2,FALSE)*Table1[[#This Row],[Linear Trend Forecast]]</f>
        <v>302482.43807322253</v>
      </c>
      <c r="G18" s="15">
        <f>ABS((Table1[[#This Row],[Page_Views]]-Table1[[#This Row],[Seasonal Adjusted Forecast]])/Table1[[#This Row],[Page_Views]])</f>
        <v>0.18499759372203564</v>
      </c>
      <c r="H18" s="1"/>
      <c r="I18" s="3"/>
      <c r="J18" t="s">
        <v>14</v>
      </c>
      <c r="K18" s="28">
        <f>AVERAGEIF(Table1[Month],Table15[[#This Row],[Month]],Table1[Page_Views])/AVERAGE(Table1[Page_Views])</f>
        <v>0.96444345747462124</v>
      </c>
    </row>
    <row r="19" spans="1:11" x14ac:dyDescent="0.25">
      <c r="B19">
        <v>17</v>
      </c>
      <c r="C19" s="1" t="s">
        <v>7</v>
      </c>
      <c r="D19" s="2">
        <v>336084</v>
      </c>
      <c r="E19" s="2">
        <f>$K$3+$K$4*Table1[[#This Row],[Periods]]</f>
        <v>340997.9476336019</v>
      </c>
      <c r="F19" s="2">
        <f>VLOOKUP(Table1[[#This Row],[Month]],Table15[],2,FALSE)*Table1[[#This Row],[Linear Trend Forecast]]</f>
        <v>348095.52080885984</v>
      </c>
      <c r="G19" s="15">
        <f>ABS((Table1[[#This Row],[Page_Views]]-Table1[[#This Row],[Seasonal Adjusted Forecast]])/Table1[[#This Row],[Page_Views]])</f>
        <v>3.5739638926160854E-2</v>
      </c>
      <c r="H19" s="1"/>
      <c r="I19" s="3"/>
    </row>
    <row r="20" spans="1:11" x14ac:dyDescent="0.25">
      <c r="B20">
        <v>18</v>
      </c>
      <c r="C20" s="1" t="s">
        <v>8</v>
      </c>
      <c r="D20" s="2">
        <v>385350</v>
      </c>
      <c r="E20" s="2">
        <f>$K$3+$K$4*Table1[[#This Row],[Periods]]</f>
        <v>341028.58978419931</v>
      </c>
      <c r="F20" s="2">
        <f>VLOOKUP(Table1[[#This Row],[Month]],Table15[],2,FALSE)*Table1[[#This Row],[Linear Trend Forecast]]</f>
        <v>347494.51090643386</v>
      </c>
      <c r="G20" s="15">
        <f>ABS((Table1[[#This Row],[Page_Views]]-Table1[[#This Row],[Seasonal Adjusted Forecast]])/Table1[[#This Row],[Page_Views]])</f>
        <v>9.8236639661518466E-2</v>
      </c>
      <c r="H20" s="1"/>
      <c r="I20" s="3"/>
    </row>
    <row r="21" spans="1:11" ht="23.25" x14ac:dyDescent="0.35">
      <c r="B21">
        <v>19</v>
      </c>
      <c r="C21" s="1" t="s">
        <v>9</v>
      </c>
      <c r="D21" s="2">
        <v>343594</v>
      </c>
      <c r="E21" s="2">
        <f>$K$3+$K$4*Table1[[#This Row],[Periods]]</f>
        <v>341059.23193479673</v>
      </c>
      <c r="F21" s="2">
        <f>VLOOKUP(Table1[[#This Row],[Month]],Table15[],2,FALSE)*Table1[[#This Row],[Linear Trend Forecast]]</f>
        <v>346313.58643311355</v>
      </c>
      <c r="G21" s="15">
        <f>ABS((Table1[[#This Row],[Page_Views]]-Table1[[#This Row],[Seasonal Adjusted Forecast]])/Table1[[#This Row],[Page_Views]])</f>
        <v>7.9151161926970578E-3</v>
      </c>
      <c r="H21" s="1"/>
      <c r="I21" s="3"/>
      <c r="J21" s="29" t="s">
        <v>22</v>
      </c>
      <c r="K21" s="30">
        <f>AVERAGE(G3:G62)</f>
        <v>6.8729127993751388E-2</v>
      </c>
    </row>
    <row r="22" spans="1:11" x14ac:dyDescent="0.25">
      <c r="B22">
        <v>20</v>
      </c>
      <c r="C22" s="1" t="s">
        <v>10</v>
      </c>
      <c r="D22" s="2">
        <v>397048</v>
      </c>
      <c r="E22" s="2">
        <f>$K$3+$K$4*Table1[[#This Row],[Periods]]</f>
        <v>341089.87408539408</v>
      </c>
      <c r="F22" s="2">
        <f>VLOOKUP(Table1[[#This Row],[Month]],Table15[],2,FALSE)*Table1[[#This Row],[Linear Trend Forecast]]</f>
        <v>337842.52057591802</v>
      </c>
      <c r="G22" s="15">
        <f>ABS((Table1[[#This Row],[Page_Views]]-Table1[[#This Row],[Seasonal Adjusted Forecast]])/Table1[[#This Row],[Page_Views]])</f>
        <v>0.14911416106889336</v>
      </c>
    </row>
    <row r="23" spans="1:11" x14ac:dyDescent="0.25">
      <c r="B23">
        <v>21</v>
      </c>
      <c r="C23" s="1" t="s">
        <v>11</v>
      </c>
      <c r="D23" s="2">
        <v>350533</v>
      </c>
      <c r="E23" s="2">
        <f>$K$3+$K$4*Table1[[#This Row],[Periods]]</f>
        <v>341120.5162359915</v>
      </c>
      <c r="F23" s="2">
        <f>VLOOKUP(Table1[[#This Row],[Month]],Table15[],2,FALSE)*Table1[[#This Row],[Linear Trend Forecast]]</f>
        <v>324567.82506251591</v>
      </c>
      <c r="G23" s="15">
        <f>ABS((Table1[[#This Row],[Page_Views]]-Table1[[#This Row],[Seasonal Adjusted Forecast]])/Table1[[#This Row],[Page_Views]])</f>
        <v>7.4073410884236537E-2</v>
      </c>
    </row>
    <row r="24" spans="1:11" x14ac:dyDescent="0.25">
      <c r="B24">
        <v>22</v>
      </c>
      <c r="C24" s="1" t="s">
        <v>12</v>
      </c>
      <c r="D24" s="2">
        <v>307196</v>
      </c>
      <c r="E24" s="2">
        <f>$K$3+$K$4*Table1[[#This Row],[Periods]]</f>
        <v>341151.15838658885</v>
      </c>
      <c r="F24" s="2">
        <f>VLOOKUP(Table1[[#This Row],[Month]],Table15[],2,FALSE)*Table1[[#This Row],[Linear Trend Forecast]]</f>
        <v>332988.37375166058</v>
      </c>
      <c r="G24" s="15">
        <f>ABS((Table1[[#This Row],[Page_Views]]-Table1[[#This Row],[Seasonal Adjusted Forecast]])/Table1[[#This Row],[Page_Views]])</f>
        <v>8.3960643210395244E-2</v>
      </c>
    </row>
    <row r="25" spans="1:11" x14ac:dyDescent="0.25">
      <c r="B25">
        <v>23</v>
      </c>
      <c r="C25" s="1" t="s">
        <v>13</v>
      </c>
      <c r="D25" s="2">
        <v>384747</v>
      </c>
      <c r="E25" s="2">
        <f>$K$3+$K$4*Table1[[#This Row],[Periods]]</f>
        <v>341181.80053718627</v>
      </c>
      <c r="F25" s="2">
        <f>VLOOKUP(Table1[[#This Row],[Month]],Table15[],2,FALSE)*Table1[[#This Row],[Linear Trend Forecast]]</f>
        <v>353341.79303968675</v>
      </c>
      <c r="G25" s="15">
        <f>ABS((Table1[[#This Row],[Page_Views]]-Table1[[#This Row],[Seasonal Adjusted Forecast]])/Table1[[#This Row],[Page_Views]])</f>
        <v>8.1625605814504745E-2</v>
      </c>
    </row>
    <row r="26" spans="1:11" x14ac:dyDescent="0.25">
      <c r="B26">
        <v>24</v>
      </c>
      <c r="C26" s="1" t="s">
        <v>14</v>
      </c>
      <c r="D26" s="2">
        <v>328472</v>
      </c>
      <c r="E26" s="2">
        <f>$K$3+$K$4*Table1[[#This Row],[Periods]]</f>
        <v>341212.44268778362</v>
      </c>
      <c r="F26" s="2">
        <f>VLOOKUP(Table1[[#This Row],[Month]],Table15[],2,FALSE)*Table1[[#This Row],[Linear Trend Forecast]]</f>
        <v>329080.1079591671</v>
      </c>
      <c r="G26" s="15">
        <f>ABS((Table1[[#This Row],[Page_Views]]-Table1[[#This Row],[Seasonal Adjusted Forecast]])/Table1[[#This Row],[Page_Views]])</f>
        <v>1.8513235806007834E-3</v>
      </c>
    </row>
    <row r="27" spans="1:11" x14ac:dyDescent="0.25">
      <c r="A27">
        <v>2021</v>
      </c>
      <c r="B27">
        <v>25</v>
      </c>
      <c r="C27" s="1" t="s">
        <v>3</v>
      </c>
      <c r="D27" s="2">
        <v>328316</v>
      </c>
      <c r="E27" s="2">
        <f>$K$3+$K$4*Table1[[#This Row],[Periods]]</f>
        <v>341243.08483838104</v>
      </c>
      <c r="F27" s="2">
        <f>VLOOKUP(Table1[[#This Row],[Month]],Table15[],2,FALSE)*Table1[[#This Row],[Linear Trend Forecast]]</f>
        <v>332954.36177452764</v>
      </c>
      <c r="G27" s="15">
        <f>ABS((Table1[[#This Row],[Page_Views]]-Table1[[#This Row],[Seasonal Adjusted Forecast]])/Table1[[#This Row],[Page_Views]])</f>
        <v>1.4127736005944403E-2</v>
      </c>
    </row>
    <row r="28" spans="1:11" x14ac:dyDescent="0.25">
      <c r="B28">
        <v>26</v>
      </c>
      <c r="C28" s="1" t="s">
        <v>4</v>
      </c>
      <c r="D28" s="2">
        <v>398881</v>
      </c>
      <c r="E28" s="2">
        <f>$K$3+$K$4*Table1[[#This Row],[Periods]]</f>
        <v>341273.72698897839</v>
      </c>
      <c r="F28" s="2">
        <f>VLOOKUP(Table1[[#This Row],[Month]],Table15[],2,FALSE)*Table1[[#This Row],[Linear Trend Forecast]]</f>
        <v>387556.60999083321</v>
      </c>
      <c r="G28" s="15">
        <f>ABS((Table1[[#This Row],[Page_Views]]-Table1[[#This Row],[Seasonal Adjusted Forecast]])/Table1[[#This Row],[Page_Views]])</f>
        <v>2.839039715896919E-2</v>
      </c>
    </row>
    <row r="29" spans="1:11" x14ac:dyDescent="0.25">
      <c r="B29">
        <v>27</v>
      </c>
      <c r="C29" s="1" t="s">
        <v>5</v>
      </c>
      <c r="D29" s="2">
        <v>331306</v>
      </c>
      <c r="E29" s="2">
        <f>$K$3+$K$4*Table1[[#This Row],[Periods]]</f>
        <v>341304.36913957581</v>
      </c>
      <c r="F29" s="2">
        <f>VLOOKUP(Table1[[#This Row],[Month]],Table15[],2,FALSE)*Table1[[#This Row],[Linear Trend Forecast]]</f>
        <v>350945.92282288609</v>
      </c>
      <c r="G29" s="15">
        <f>ABS((Table1[[#This Row],[Page_Views]]-Table1[[#This Row],[Seasonal Adjusted Forecast]])/Table1[[#This Row],[Page_Views]])</f>
        <v>5.9280311322119396E-2</v>
      </c>
    </row>
    <row r="30" spans="1:11" x14ac:dyDescent="0.25">
      <c r="B30">
        <v>28</v>
      </c>
      <c r="C30" s="1" t="s">
        <v>6</v>
      </c>
      <c r="D30" s="2">
        <v>357254</v>
      </c>
      <c r="E30" s="2">
        <f>$K$3+$K$4*Table1[[#This Row],[Periods]]</f>
        <v>341335.01129017322</v>
      </c>
      <c r="F30" s="2">
        <f>VLOOKUP(Table1[[#This Row],[Month]],Table15[],2,FALSE)*Table1[[#This Row],[Linear Trend Forecast]]</f>
        <v>302808.64104710735</v>
      </c>
      <c r="G30" s="15">
        <f>ABS((Table1[[#This Row],[Page_Views]]-Table1[[#This Row],[Seasonal Adjusted Forecast]])/Table1[[#This Row],[Page_Views]])</f>
        <v>0.15239957831932646</v>
      </c>
    </row>
    <row r="31" spans="1:11" x14ac:dyDescent="0.25">
      <c r="B31">
        <v>29</v>
      </c>
      <c r="C31" s="1" t="s">
        <v>7</v>
      </c>
      <c r="D31" s="2">
        <v>367808</v>
      </c>
      <c r="E31" s="2">
        <f>$K$3+$K$4*Table1[[#This Row],[Periods]]</f>
        <v>341365.65344077058</v>
      </c>
      <c r="F31" s="2">
        <f>VLOOKUP(Table1[[#This Row],[Month]],Table15[],2,FALSE)*Table1[[#This Row],[Linear Trend Forecast]]</f>
        <v>348470.88008987333</v>
      </c>
      <c r="G31" s="15">
        <f>ABS((Table1[[#This Row],[Page_Views]]-Table1[[#This Row],[Seasonal Adjusted Forecast]])/Table1[[#This Row],[Page_Views]])</f>
        <v>5.2573951382587296E-2</v>
      </c>
    </row>
    <row r="32" spans="1:11" x14ac:dyDescent="0.25">
      <c r="B32">
        <v>30</v>
      </c>
      <c r="C32" s="1" t="s">
        <v>8</v>
      </c>
      <c r="D32" s="2">
        <v>365987</v>
      </c>
      <c r="E32" s="2">
        <f>$K$3+$K$4*Table1[[#This Row],[Periods]]</f>
        <v>341396.29559136799</v>
      </c>
      <c r="F32" s="2">
        <f>VLOOKUP(Table1[[#This Row],[Month]],Table15[],2,FALSE)*Table1[[#This Row],[Linear Trend Forecast]]</f>
        <v>347869.18843625736</v>
      </c>
      <c r="G32" s="15">
        <f>ABS((Table1[[#This Row],[Page_Views]]-Table1[[#This Row],[Seasonal Adjusted Forecast]])/Table1[[#This Row],[Page_Views]])</f>
        <v>4.9503975725210564E-2</v>
      </c>
    </row>
    <row r="33" spans="1:7" x14ac:dyDescent="0.25">
      <c r="B33">
        <v>31</v>
      </c>
      <c r="C33" s="1" t="s">
        <v>9</v>
      </c>
      <c r="D33" s="2">
        <v>403251</v>
      </c>
      <c r="E33" s="2">
        <f>$K$3+$K$4*Table1[[#This Row],[Periods]]</f>
        <v>341426.93774196535</v>
      </c>
      <c r="F33" s="2">
        <f>VLOOKUP(Table1[[#This Row],[Month]],Table15[],2,FALSE)*Table1[[#This Row],[Linear Trend Forecast]]</f>
        <v>346686.95711160376</v>
      </c>
      <c r="G33" s="15">
        <f>ABS((Table1[[#This Row],[Page_Views]]-Table1[[#This Row],[Seasonal Adjusted Forecast]])/Table1[[#This Row],[Page_Views]])</f>
        <v>0.14027006228973082</v>
      </c>
    </row>
    <row r="34" spans="1:7" x14ac:dyDescent="0.25">
      <c r="B34">
        <v>32</v>
      </c>
      <c r="C34" s="1" t="s">
        <v>10</v>
      </c>
      <c r="D34" s="2">
        <v>279274</v>
      </c>
      <c r="E34" s="2">
        <f>$K$3+$K$4*Table1[[#This Row],[Periods]]</f>
        <v>341457.57989256276</v>
      </c>
      <c r="F34" s="2">
        <f>VLOOKUP(Table1[[#This Row],[Month]],Table15[],2,FALSE)*Table1[[#This Row],[Linear Trend Forecast]]</f>
        <v>338206.72563201177</v>
      </c>
      <c r="G34" s="15">
        <f>ABS((Table1[[#This Row],[Page_Views]]-Table1[[#This Row],[Seasonal Adjusted Forecast]])/Table1[[#This Row],[Page_Views]])</f>
        <v>0.21102116785669905</v>
      </c>
    </row>
    <row r="35" spans="1:7" x14ac:dyDescent="0.25">
      <c r="B35">
        <v>33</v>
      </c>
      <c r="C35" s="1" t="s">
        <v>11</v>
      </c>
      <c r="D35" s="2">
        <v>348215</v>
      </c>
      <c r="E35" s="2">
        <f>$K$3+$K$4*Table1[[#This Row],[Periods]]</f>
        <v>341488.22204316012</v>
      </c>
      <c r="F35" s="2">
        <f>VLOOKUP(Table1[[#This Row],[Month]],Table15[],2,FALSE)*Table1[[#This Row],[Linear Trend Forecast]]</f>
        <v>324917.68814144318</v>
      </c>
      <c r="G35" s="15">
        <f>ABS((Table1[[#This Row],[Page_Views]]-Table1[[#This Row],[Seasonal Adjusted Forecast]])/Table1[[#This Row],[Page_Views]])</f>
        <v>6.690496348105858E-2</v>
      </c>
    </row>
    <row r="36" spans="1:7" x14ac:dyDescent="0.25">
      <c r="B36">
        <v>34</v>
      </c>
      <c r="C36" s="1" t="s">
        <v>12</v>
      </c>
      <c r="D36" s="2">
        <v>324795</v>
      </c>
      <c r="E36" s="2">
        <f>$K$3+$K$4*Table1[[#This Row],[Periods]]</f>
        <v>341518.86419375753</v>
      </c>
      <c r="F36" s="2">
        <f>VLOOKUP(Table1[[#This Row],[Month]],Table15[],2,FALSE)*Table1[[#This Row],[Linear Trend Forecast]]</f>
        <v>333347.28139637504</v>
      </c>
      <c r="G36" s="15">
        <f>ABS((Table1[[#This Row],[Page_Views]]-Table1[[#This Row],[Seasonal Adjusted Forecast]])/Table1[[#This Row],[Page_Views]])</f>
        <v>2.6331320975923393E-2</v>
      </c>
    </row>
    <row r="37" spans="1:7" x14ac:dyDescent="0.25">
      <c r="B37">
        <v>35</v>
      </c>
      <c r="C37" s="1" t="s">
        <v>13</v>
      </c>
      <c r="D37" s="2">
        <v>337247</v>
      </c>
      <c r="E37" s="2">
        <f>$K$3+$K$4*Table1[[#This Row],[Periods]]</f>
        <v>341549.50634435489</v>
      </c>
      <c r="F37" s="2">
        <f>VLOOKUP(Table1[[#This Row],[Month]],Table15[],2,FALSE)*Table1[[#This Row],[Linear Trend Forecast]]</f>
        <v>353722.60417618789</v>
      </c>
      <c r="G37" s="15">
        <f>ABS((Table1[[#This Row],[Page_Views]]-Table1[[#This Row],[Seasonal Adjusted Forecast]])/Table1[[#This Row],[Page_Views]])</f>
        <v>4.8853226792789521E-2</v>
      </c>
    </row>
    <row r="38" spans="1:7" x14ac:dyDescent="0.25">
      <c r="B38">
        <v>36</v>
      </c>
      <c r="C38" s="1" t="s">
        <v>14</v>
      </c>
      <c r="D38" s="2">
        <v>322225</v>
      </c>
      <c r="E38" s="2">
        <f>$K$3+$K$4*Table1[[#This Row],[Periods]]</f>
        <v>341580.1484949523</v>
      </c>
      <c r="F38" s="2">
        <f>VLOOKUP(Table1[[#This Row],[Month]],Table15[],2,FALSE)*Table1[[#This Row],[Linear Trend Forecast]]</f>
        <v>329434.73941916635</v>
      </c>
      <c r="G38" s="15">
        <f>ABS((Table1[[#This Row],[Page_Views]]-Table1[[#This Row],[Seasonal Adjusted Forecast]])/Table1[[#This Row],[Page_Views]])</f>
        <v>2.2374860483098294E-2</v>
      </c>
    </row>
    <row r="39" spans="1:7" x14ac:dyDescent="0.25">
      <c r="A39">
        <v>2022</v>
      </c>
      <c r="B39">
        <v>37</v>
      </c>
      <c r="C39" s="1" t="s">
        <v>3</v>
      </c>
      <c r="D39" s="2">
        <v>370351</v>
      </c>
      <c r="E39" s="2">
        <f>$K$3+$K$4*Table1[[#This Row],[Periods]]</f>
        <v>341610.79064554971</v>
      </c>
      <c r="F39" s="2">
        <f>VLOOKUP(Table1[[#This Row],[Month]],Table15[],2,FALSE)*Table1[[#This Row],[Linear Trend Forecast]]</f>
        <v>333313.13608464919</v>
      </c>
      <c r="G39" s="15">
        <f>ABS((Table1[[#This Row],[Page_Views]]-Table1[[#This Row],[Seasonal Adjusted Forecast]])/Table1[[#This Row],[Page_Views]])</f>
        <v>0.10000746296176009</v>
      </c>
    </row>
    <row r="40" spans="1:7" x14ac:dyDescent="0.25">
      <c r="B40">
        <v>38</v>
      </c>
      <c r="C40" s="1" t="s">
        <v>4</v>
      </c>
      <c r="D40" s="2">
        <v>370480</v>
      </c>
      <c r="E40" s="2">
        <f>$K$3+$K$4*Table1[[#This Row],[Periods]]</f>
        <v>341641.43279614707</v>
      </c>
      <c r="F40" s="2">
        <f>VLOOKUP(Table1[[#This Row],[Month]],Table15[],2,FALSE)*Table1[[#This Row],[Linear Trend Forecast]]</f>
        <v>387974.18334861129</v>
      </c>
      <c r="G40" s="15">
        <f>ABS((Table1[[#This Row],[Page_Views]]-Table1[[#This Row],[Seasonal Adjusted Forecast]])/Table1[[#This Row],[Page_Views]])</f>
        <v>4.7220317827173633E-2</v>
      </c>
    </row>
    <row r="41" spans="1:7" x14ac:dyDescent="0.25">
      <c r="B41">
        <v>39</v>
      </c>
      <c r="C41" s="1" t="s">
        <v>5</v>
      </c>
      <c r="D41" s="2">
        <v>360950</v>
      </c>
      <c r="E41" s="2">
        <f>$K$3+$K$4*Table1[[#This Row],[Periods]]</f>
        <v>341672.07494674448</v>
      </c>
      <c r="F41" s="2">
        <f>VLOOKUP(Table1[[#This Row],[Month]],Table15[],2,FALSE)*Table1[[#This Row],[Linear Trend Forecast]]</f>
        <v>351324.01600156253</v>
      </c>
      <c r="G41" s="15">
        <f>ABS((Table1[[#This Row],[Page_Views]]-Table1[[#This Row],[Seasonal Adjusted Forecast]])/Table1[[#This Row],[Page_Views]])</f>
        <v>2.6668469312750992E-2</v>
      </c>
    </row>
    <row r="42" spans="1:7" x14ac:dyDescent="0.25">
      <c r="B42">
        <v>40</v>
      </c>
      <c r="C42" s="1" t="s">
        <v>6</v>
      </c>
      <c r="D42" s="2">
        <v>278399</v>
      </c>
      <c r="E42" s="2">
        <f>$K$3+$K$4*Table1[[#This Row],[Periods]]</f>
        <v>341702.71709734184</v>
      </c>
      <c r="F42" s="2">
        <f>VLOOKUP(Table1[[#This Row],[Month]],Table15[],2,FALSE)*Table1[[#This Row],[Linear Trend Forecast]]</f>
        <v>303134.84402099217</v>
      </c>
      <c r="G42" s="15">
        <f>ABS((Table1[[#This Row],[Page_Views]]-Table1[[#This Row],[Seasonal Adjusted Forecast]])/Table1[[#This Row],[Page_Views]])</f>
        <v>8.8850333589532177E-2</v>
      </c>
    </row>
    <row r="43" spans="1:7" x14ac:dyDescent="0.25">
      <c r="B43">
        <v>41</v>
      </c>
      <c r="C43" s="1" t="s">
        <v>7</v>
      </c>
      <c r="D43" s="2">
        <v>413352</v>
      </c>
      <c r="E43" s="2">
        <f>$K$3+$K$4*Table1[[#This Row],[Periods]]</f>
        <v>341733.35924793925</v>
      </c>
      <c r="F43" s="2">
        <f>VLOOKUP(Table1[[#This Row],[Month]],Table15[],2,FALSE)*Table1[[#This Row],[Linear Trend Forecast]]</f>
        <v>348846.23937088682</v>
      </c>
      <c r="G43" s="15">
        <f>ABS((Table1[[#This Row],[Page_Views]]-Table1[[#This Row],[Seasonal Adjusted Forecast]])/Table1[[#This Row],[Page_Views]])</f>
        <v>0.15605527644504727</v>
      </c>
    </row>
    <row r="44" spans="1:7" x14ac:dyDescent="0.25">
      <c r="B44">
        <v>42</v>
      </c>
      <c r="C44" s="1" t="s">
        <v>8</v>
      </c>
      <c r="D44" s="2">
        <v>293757</v>
      </c>
      <c r="E44" s="2">
        <f>$K$3+$K$4*Table1[[#This Row],[Periods]]</f>
        <v>341764.00139853661</v>
      </c>
      <c r="F44" s="2">
        <f>VLOOKUP(Table1[[#This Row],[Month]],Table15[],2,FALSE)*Table1[[#This Row],[Linear Trend Forecast]]</f>
        <v>348243.8659660808</v>
      </c>
      <c r="G44" s="15">
        <f>ABS((Table1[[#This Row],[Page_Views]]-Table1[[#This Row],[Seasonal Adjusted Forecast]])/Table1[[#This Row],[Page_Views]])</f>
        <v>0.18548278327352474</v>
      </c>
    </row>
    <row r="45" spans="1:7" x14ac:dyDescent="0.25">
      <c r="B45">
        <v>43</v>
      </c>
      <c r="C45" s="1" t="s">
        <v>9</v>
      </c>
      <c r="D45" s="2">
        <v>345455</v>
      </c>
      <c r="E45" s="2">
        <f>$K$3+$K$4*Table1[[#This Row],[Periods]]</f>
        <v>341794.64354913402</v>
      </c>
      <c r="F45" s="2">
        <f>VLOOKUP(Table1[[#This Row],[Month]],Table15[],2,FALSE)*Table1[[#This Row],[Linear Trend Forecast]]</f>
        <v>347060.32779009407</v>
      </c>
      <c r="G45" s="15">
        <f>ABS((Table1[[#This Row],[Page_Views]]-Table1[[#This Row],[Seasonal Adjusted Forecast]])/Table1[[#This Row],[Page_Views]])</f>
        <v>4.6469953831731305E-3</v>
      </c>
    </row>
    <row r="46" spans="1:7" x14ac:dyDescent="0.25">
      <c r="B46">
        <v>44</v>
      </c>
      <c r="C46" s="1" t="s">
        <v>10</v>
      </c>
      <c r="D46" s="2">
        <v>348598</v>
      </c>
      <c r="E46" s="2">
        <f>$K$3+$K$4*Table1[[#This Row],[Periods]]</f>
        <v>341825.28569973138</v>
      </c>
      <c r="F46" s="2">
        <f>VLOOKUP(Table1[[#This Row],[Month]],Table15[],2,FALSE)*Table1[[#This Row],[Linear Trend Forecast]]</f>
        <v>338570.93068810541</v>
      </c>
      <c r="G46" s="15">
        <f>ABS((Table1[[#This Row],[Page_Views]]-Table1[[#This Row],[Seasonal Adjusted Forecast]])/Table1[[#This Row],[Page_Views]])</f>
        <v>2.8763989787361353E-2</v>
      </c>
    </row>
    <row r="47" spans="1:7" x14ac:dyDescent="0.25">
      <c r="B47">
        <v>45</v>
      </c>
      <c r="C47" s="1" t="s">
        <v>11</v>
      </c>
      <c r="D47" s="2">
        <v>295033</v>
      </c>
      <c r="E47" s="2">
        <f>$K$3+$K$4*Table1[[#This Row],[Periods]]</f>
        <v>341855.92785032879</v>
      </c>
      <c r="F47" s="2">
        <f>VLOOKUP(Table1[[#This Row],[Month]],Table15[],2,FALSE)*Table1[[#This Row],[Linear Trend Forecast]]</f>
        <v>325267.55122037046</v>
      </c>
      <c r="G47" s="15">
        <f>ABS((Table1[[#This Row],[Page_Views]]-Table1[[#This Row],[Seasonal Adjusted Forecast]])/Table1[[#This Row],[Page_Views]])</f>
        <v>0.10247854043571551</v>
      </c>
    </row>
    <row r="48" spans="1:7" x14ac:dyDescent="0.25">
      <c r="B48">
        <v>46</v>
      </c>
      <c r="C48" s="1" t="s">
        <v>12</v>
      </c>
      <c r="D48" s="2">
        <v>355976</v>
      </c>
      <c r="E48" s="2">
        <f>$K$3+$K$4*Table1[[#This Row],[Periods]]</f>
        <v>341886.57000092621</v>
      </c>
      <c r="F48" s="2">
        <f>VLOOKUP(Table1[[#This Row],[Month]],Table15[],2,FALSE)*Table1[[#This Row],[Linear Trend Forecast]]</f>
        <v>333706.1890410895</v>
      </c>
      <c r="G48" s="15">
        <f>ABS((Table1[[#This Row],[Page_Views]]-Table1[[#This Row],[Seasonal Adjusted Forecast]])/Table1[[#This Row],[Page_Views]])</f>
        <v>6.2559866280059606E-2</v>
      </c>
    </row>
    <row r="49" spans="1:18" x14ac:dyDescent="0.25">
      <c r="B49">
        <v>47</v>
      </c>
      <c r="C49" s="1" t="s">
        <v>13</v>
      </c>
      <c r="D49" s="2">
        <v>346708</v>
      </c>
      <c r="E49" s="2">
        <f>$K$3+$K$4*Table1[[#This Row],[Periods]]</f>
        <v>341917.21215152356</v>
      </c>
      <c r="F49" s="2">
        <f>VLOOKUP(Table1[[#This Row],[Month]],Table15[],2,FALSE)*Table1[[#This Row],[Linear Trend Forecast]]</f>
        <v>354103.41531268909</v>
      </c>
      <c r="G49" s="15">
        <f>ABS((Table1[[#This Row],[Page_Views]]-Table1[[#This Row],[Seasonal Adjusted Forecast]])/Table1[[#This Row],[Page_Views]])</f>
        <v>2.1330385548326225E-2</v>
      </c>
    </row>
    <row r="50" spans="1:18" x14ac:dyDescent="0.25">
      <c r="B50">
        <v>48</v>
      </c>
      <c r="C50" s="1" t="s">
        <v>14</v>
      </c>
      <c r="D50" s="2">
        <v>328645</v>
      </c>
      <c r="E50" s="2">
        <f>$K$3+$K$4*Table1[[#This Row],[Periods]]</f>
        <v>341947.85430212098</v>
      </c>
      <c r="F50" s="2">
        <f>VLOOKUP(Table1[[#This Row],[Month]],Table15[],2,FALSE)*Table1[[#This Row],[Linear Trend Forecast]]</f>
        <v>329789.3708791656</v>
      </c>
      <c r="G50" s="15">
        <f>ABS((Table1[[#This Row],[Page_Views]]-Table1[[#This Row],[Seasonal Adjusted Forecast]])/Table1[[#This Row],[Page_Views]])</f>
        <v>3.4820882081443363E-3</v>
      </c>
    </row>
    <row r="51" spans="1:18" x14ac:dyDescent="0.25">
      <c r="A51">
        <v>2023</v>
      </c>
      <c r="B51">
        <v>49</v>
      </c>
      <c r="C51" s="1" t="s">
        <v>3</v>
      </c>
      <c r="D51" s="2">
        <v>325331</v>
      </c>
      <c r="E51" s="2">
        <f>$K$3+$K$4*Table1[[#This Row],[Periods]]</f>
        <v>341978.49645271833</v>
      </c>
      <c r="F51" s="2">
        <f>VLOOKUP(Table1[[#This Row],[Month]],Table15[],2,FALSE)*Table1[[#This Row],[Linear Trend Forecast]]</f>
        <v>333671.91039477068</v>
      </c>
      <c r="G51" s="15">
        <f>ABS((Table1[[#This Row],[Page_Views]]-Table1[[#This Row],[Seasonal Adjusted Forecast]])/Table1[[#This Row],[Page_Views]])</f>
        <v>2.5638228126955855E-2</v>
      </c>
    </row>
    <row r="52" spans="1:18" x14ac:dyDescent="0.25">
      <c r="B52">
        <v>50</v>
      </c>
      <c r="C52" s="1" t="s">
        <v>4</v>
      </c>
      <c r="D52" s="2">
        <v>396295</v>
      </c>
      <c r="E52" s="2">
        <f>$K$3+$K$4*Table1[[#This Row],[Periods]]</f>
        <v>342009.13860331575</v>
      </c>
      <c r="F52" s="2">
        <f>VLOOKUP(Table1[[#This Row],[Month]],Table15[],2,FALSE)*Table1[[#This Row],[Linear Trend Forecast]]</f>
        <v>388391.75670638942</v>
      </c>
      <c r="G52" s="15">
        <f>ABS((Table1[[#This Row],[Page_Views]]-Table1[[#This Row],[Seasonal Adjusted Forecast]])/Table1[[#This Row],[Page_Views]])</f>
        <v>1.9942828684718646E-2</v>
      </c>
    </row>
    <row r="53" spans="1:18" x14ac:dyDescent="0.25">
      <c r="B53">
        <v>51</v>
      </c>
      <c r="C53" s="1" t="s">
        <v>5</v>
      </c>
      <c r="D53" s="2">
        <v>353667</v>
      </c>
      <c r="E53" s="2">
        <f>$K$3+$K$4*Table1[[#This Row],[Periods]]</f>
        <v>342039.7807539131</v>
      </c>
      <c r="F53" s="2">
        <f>VLOOKUP(Table1[[#This Row],[Month]],Table15[],2,FALSE)*Table1[[#This Row],[Linear Trend Forecast]]</f>
        <v>351702.10918023897</v>
      </c>
      <c r="G53" s="15">
        <f>ABS((Table1[[#This Row],[Page_Views]]-Table1[[#This Row],[Seasonal Adjusted Forecast]])/Table1[[#This Row],[Page_Views]])</f>
        <v>5.555765224804771E-3</v>
      </c>
    </row>
    <row r="54" spans="1:18" x14ac:dyDescent="0.25">
      <c r="B54">
        <v>52</v>
      </c>
      <c r="C54" s="1" t="s">
        <v>6</v>
      </c>
      <c r="D54" s="2">
        <v>245938</v>
      </c>
      <c r="E54" s="2">
        <f>$K$3+$K$4*Table1[[#This Row],[Periods]]</f>
        <v>342070.42290451052</v>
      </c>
      <c r="F54" s="2">
        <f>VLOOKUP(Table1[[#This Row],[Month]],Table15[],2,FALSE)*Table1[[#This Row],[Linear Trend Forecast]]</f>
        <v>303461.04699487705</v>
      </c>
      <c r="G54" s="15">
        <f>ABS((Table1[[#This Row],[Page_Views]]-Table1[[#This Row],[Seasonal Adjusted Forecast]])/Table1[[#This Row],[Page_Views]])</f>
        <v>0.23389247287884365</v>
      </c>
    </row>
    <row r="55" spans="1:18" x14ac:dyDescent="0.25">
      <c r="B55">
        <v>53</v>
      </c>
      <c r="C55" s="1" t="s">
        <v>7</v>
      </c>
      <c r="D55" s="2">
        <v>303000</v>
      </c>
      <c r="E55" s="2">
        <f>$K$3+$K$4*Table1[[#This Row],[Periods]]</f>
        <v>342101.06505510787</v>
      </c>
      <c r="F55" s="2">
        <f>VLOOKUP(Table1[[#This Row],[Month]],Table15[],2,FALSE)*Table1[[#This Row],[Linear Trend Forecast]]</f>
        <v>349221.59865190025</v>
      </c>
      <c r="G55" s="15">
        <f>ABS((Table1[[#This Row],[Page_Views]]-Table1[[#This Row],[Seasonal Adjusted Forecast]])/Table1[[#This Row],[Page_Views]])</f>
        <v>0.15254653020429124</v>
      </c>
      <c r="L55" t="s">
        <v>1</v>
      </c>
      <c r="M55" t="s">
        <v>29</v>
      </c>
      <c r="N55" t="s">
        <v>30</v>
      </c>
      <c r="P55" s="31" t="s">
        <v>0</v>
      </c>
      <c r="Q55" s="31" t="s">
        <v>29</v>
      </c>
      <c r="R55" s="31" t="s">
        <v>24</v>
      </c>
    </row>
    <row r="56" spans="1:18" x14ac:dyDescent="0.25">
      <c r="B56">
        <v>54</v>
      </c>
      <c r="C56" s="1" t="s">
        <v>8</v>
      </c>
      <c r="D56" s="2">
        <v>373637</v>
      </c>
      <c r="E56" s="2">
        <f>$K$3+$K$4*Table1[[#This Row],[Periods]]</f>
        <v>342131.70720570529</v>
      </c>
      <c r="F56" s="2">
        <f>VLOOKUP(Table1[[#This Row],[Month]],Table15[],2,FALSE)*Table1[[#This Row],[Linear Trend Forecast]]</f>
        <v>348618.54349590431</v>
      </c>
      <c r="G56" s="15">
        <f>ABS((Table1[[#This Row],[Page_Views]]-Table1[[#This Row],[Seasonal Adjusted Forecast]])/Table1[[#This Row],[Page_Views]])</f>
        <v>6.6959258596166055E-2</v>
      </c>
      <c r="L56" t="s">
        <v>3</v>
      </c>
      <c r="M56" s="2">
        <v>334030.68470489222</v>
      </c>
      <c r="N56" s="15">
        <v>0</v>
      </c>
      <c r="P56" s="7">
        <v>2019</v>
      </c>
      <c r="Q56" s="19">
        <v>3934423</v>
      </c>
      <c r="R56" s="26">
        <v>0</v>
      </c>
    </row>
    <row r="57" spans="1:18" x14ac:dyDescent="0.25">
      <c r="B57">
        <v>55</v>
      </c>
      <c r="C57" s="1" t="s">
        <v>9</v>
      </c>
      <c r="D57" s="2">
        <v>339703</v>
      </c>
      <c r="E57" s="2">
        <f>$K$3+$K$4*Table1[[#This Row],[Periods]]</f>
        <v>342162.3493563027</v>
      </c>
      <c r="F57" s="2">
        <f>VLOOKUP(Table1[[#This Row],[Month]],Table15[],2,FALSE)*Table1[[#This Row],[Linear Trend Forecast]]</f>
        <v>347433.69846858433</v>
      </c>
      <c r="G57" s="15">
        <f>ABS((Table1[[#This Row],[Page_Views]]-Table1[[#This Row],[Seasonal Adjusted Forecast]])/Table1[[#This Row],[Page_Views]])</f>
        <v>2.275722754460318E-2</v>
      </c>
      <c r="L57" t="s">
        <v>4</v>
      </c>
      <c r="M57" s="2">
        <v>388809.33006416744</v>
      </c>
      <c r="N57" s="15">
        <f>(Table17[[#This Row],[Page Views]]-M56)/M56</f>
        <v>0.16399285415251832</v>
      </c>
      <c r="P57" s="8">
        <v>2020</v>
      </c>
      <c r="Q57" s="18">
        <v>4222098</v>
      </c>
      <c r="R57" s="26">
        <f>(Table16[[#This Row],[Page Views]]-Q56)/Q56</f>
        <v>7.3117455850578342E-2</v>
      </c>
    </row>
    <row r="58" spans="1:18" x14ac:dyDescent="0.25">
      <c r="B58">
        <v>56</v>
      </c>
      <c r="C58" s="1" t="s">
        <v>10</v>
      </c>
      <c r="D58" s="2">
        <v>339886</v>
      </c>
      <c r="E58" s="2">
        <f>$K$3+$K$4*Table1[[#This Row],[Periods]]</f>
        <v>342192.99150690006</v>
      </c>
      <c r="F58" s="2">
        <f>VLOOKUP(Table1[[#This Row],[Month]],Table15[],2,FALSE)*Table1[[#This Row],[Linear Trend Forecast]]</f>
        <v>338935.1357441991</v>
      </c>
      <c r="G58" s="15">
        <f>ABS((Table1[[#This Row],[Page_Views]]-Table1[[#This Row],[Seasonal Adjusted Forecast]])/Table1[[#This Row],[Page_Views]])</f>
        <v>2.797597593901783E-3</v>
      </c>
      <c r="L58" t="s">
        <v>5</v>
      </c>
      <c r="M58" s="2">
        <v>352080.20235891541</v>
      </c>
      <c r="N58" s="15">
        <f>(Table17[[#This Row],[Page Views]]-M57)/M57</f>
        <v>-9.4465654152873363E-2</v>
      </c>
      <c r="P58" s="7">
        <v>2021</v>
      </c>
      <c r="Q58" s="19">
        <v>4164559</v>
      </c>
      <c r="R58" s="26">
        <f>(Table16[[#This Row],[Page Views]]-Q57)/Q57</f>
        <v>-1.3628058846573433E-2</v>
      </c>
    </row>
    <row r="59" spans="1:18" x14ac:dyDescent="0.25">
      <c r="B59">
        <v>57</v>
      </c>
      <c r="C59" s="1" t="s">
        <v>11</v>
      </c>
      <c r="D59" s="2">
        <v>337187</v>
      </c>
      <c r="E59" s="2">
        <f>$K$3+$K$4*Table1[[#This Row],[Periods]]</f>
        <v>342223.63365749747</v>
      </c>
      <c r="F59" s="2">
        <f>VLOOKUP(Table1[[#This Row],[Month]],Table15[],2,FALSE)*Table1[[#This Row],[Linear Trend Forecast]]</f>
        <v>325617.41429929779</v>
      </c>
      <c r="G59" s="15">
        <f>ABS((Table1[[#This Row],[Page_Views]]-Table1[[#This Row],[Seasonal Adjusted Forecast]])/Table1[[#This Row],[Page_Views]])</f>
        <v>3.4312075200711216E-2</v>
      </c>
      <c r="L59" t="s">
        <v>6</v>
      </c>
      <c r="M59" s="2">
        <v>303787.24996876187</v>
      </c>
      <c r="N59" s="15">
        <f>(Table17[[#This Row],[Page Views]]-M58)/M58</f>
        <v>-0.13716463483772667</v>
      </c>
      <c r="P59" s="8">
        <v>2022</v>
      </c>
      <c r="Q59" s="18">
        <v>4107704</v>
      </c>
      <c r="R59" s="26">
        <f>(Table16[[#This Row],[Page Views]]-Q58)/Q58</f>
        <v>-1.3652105781188357E-2</v>
      </c>
    </row>
    <row r="60" spans="1:18" x14ac:dyDescent="0.25">
      <c r="B60">
        <v>58</v>
      </c>
      <c r="C60" s="1" t="s">
        <v>12</v>
      </c>
      <c r="D60" s="2">
        <v>348932</v>
      </c>
      <c r="E60" s="2">
        <f>$K$3+$K$4*Table1[[#This Row],[Periods]]</f>
        <v>342254.27580809483</v>
      </c>
      <c r="F60" s="2">
        <f>VLOOKUP(Table1[[#This Row],[Month]],Table15[],2,FALSE)*Table1[[#This Row],[Linear Trend Forecast]]</f>
        <v>334065.0966858039</v>
      </c>
      <c r="G60" s="15">
        <f>ABS((Table1[[#This Row],[Page_Views]]-Table1[[#This Row],[Seasonal Adjusted Forecast]])/Table1[[#This Row],[Page_Views]])</f>
        <v>4.2606878458255754E-2</v>
      </c>
      <c r="L60" t="s">
        <v>7</v>
      </c>
      <c r="M60" s="2">
        <v>349596.95793291373</v>
      </c>
      <c r="N60" s="15">
        <f>(Table17[[#This Row],[Page Views]]-M59)/M59</f>
        <v>0.15079536079563061</v>
      </c>
      <c r="P60" s="32">
        <v>2023</v>
      </c>
      <c r="Q60" s="33">
        <v>4055913</v>
      </c>
      <c r="R60" s="26">
        <f>(Table16[[#This Row],[Page Views]]-Q59)/Q59</f>
        <v>-1.2608259991469688E-2</v>
      </c>
    </row>
    <row r="61" spans="1:18" x14ac:dyDescent="0.25">
      <c r="B61">
        <v>59</v>
      </c>
      <c r="C61" s="1" t="s">
        <v>13</v>
      </c>
      <c r="D61" s="2">
        <v>359664</v>
      </c>
      <c r="E61" s="2">
        <f>$K$3+$K$4*Table1[[#This Row],[Periods]]</f>
        <v>342284.91795869224</v>
      </c>
      <c r="F61" s="2">
        <f>VLOOKUP(Table1[[#This Row],[Month]],Table15[],2,FALSE)*Table1[[#This Row],[Linear Trend Forecast]]</f>
        <v>354484.22644919023</v>
      </c>
      <c r="G61" s="15">
        <f>ABS((Table1[[#This Row],[Page_Views]]-Table1[[#This Row],[Seasonal Adjusted Forecast]])/Table1[[#This Row],[Page_Views]])</f>
        <v>1.4401701451381758E-2</v>
      </c>
      <c r="L61" t="s">
        <v>8</v>
      </c>
      <c r="M61" s="2">
        <v>348993.22102572781</v>
      </c>
      <c r="N61" s="15">
        <f>(Table17[[#This Row],[Page Views]]-M60)/M60</f>
        <v>-1.7269512605478197E-3</v>
      </c>
      <c r="P61" s="34">
        <v>2024</v>
      </c>
      <c r="Q61" s="35">
        <f>SUM(F63:F74)</f>
        <v>4110159.0090963449</v>
      </c>
      <c r="R61" s="26">
        <f>(Table16[[#This Row],[Page Views]]-Q60)/Q60</f>
        <v>1.3374549477847511E-2</v>
      </c>
    </row>
    <row r="62" spans="1:18" x14ac:dyDescent="0.25">
      <c r="B62">
        <v>60</v>
      </c>
      <c r="C62" s="1" t="s">
        <v>14</v>
      </c>
      <c r="D62" s="2">
        <v>332673</v>
      </c>
      <c r="E62" s="2">
        <f>$K$3+$K$4*Table1[[#This Row],[Periods]]</f>
        <v>342315.5601092896</v>
      </c>
      <c r="F62" s="2">
        <f>VLOOKUP(Table1[[#This Row],[Month]],Table15[],2,FALSE)*Table1[[#This Row],[Linear Trend Forecast]]</f>
        <v>330144.00233916478</v>
      </c>
      <c r="G62" s="15">
        <f>ABS((Table1[[#This Row],[Page_Views]]-Table1[[#This Row],[Seasonal Adjusted Forecast]])/Table1[[#This Row],[Page_Views]])</f>
        <v>7.6020526488029243E-3</v>
      </c>
      <c r="L62" t="s">
        <v>9</v>
      </c>
      <c r="M62" s="2">
        <v>347807.06914707454</v>
      </c>
      <c r="N62" s="15">
        <f>(Table17[[#This Row],[Page Views]]-M61)/M61</f>
        <v>-3.3987820026046456E-3</v>
      </c>
    </row>
    <row r="63" spans="1:18" x14ac:dyDescent="0.25">
      <c r="A63" s="20">
        <v>2024</v>
      </c>
      <c r="B63" s="20">
        <v>61</v>
      </c>
      <c r="C63" s="21" t="s">
        <v>3</v>
      </c>
      <c r="D63" s="22"/>
      <c r="E63" s="22">
        <f>$K$3+$K$4*Table1[[#This Row],[Periods]]</f>
        <v>342346.20225988701</v>
      </c>
      <c r="F63" s="22">
        <f>VLOOKUP(Table1[[#This Row],[Month]],Table15[],2,FALSE)*Table1[[#This Row],[Linear Trend Forecast]]</f>
        <v>334030.68470489222</v>
      </c>
      <c r="G63" s="15"/>
      <c r="L63" t="s">
        <v>10</v>
      </c>
      <c r="M63" s="2">
        <v>339299.34080029285</v>
      </c>
      <c r="N63" s="15">
        <f>(Table17[[#This Row],[Page Views]]-M62)/M62</f>
        <v>-2.4461056434664043E-2</v>
      </c>
    </row>
    <row r="64" spans="1:18" x14ac:dyDescent="0.25">
      <c r="A64" s="20"/>
      <c r="B64" s="20">
        <v>62</v>
      </c>
      <c r="C64" s="21" t="s">
        <v>4</v>
      </c>
      <c r="D64" s="22"/>
      <c r="E64" s="22">
        <f>$K$3+$K$4*Table1[[#This Row],[Periods]]</f>
        <v>342376.84441048437</v>
      </c>
      <c r="F64" s="22">
        <f>VLOOKUP(Table1[[#This Row],[Month]],Table15[],2,FALSE)*Table1[[#This Row],[Linear Trend Forecast]]</f>
        <v>388809.33006416744</v>
      </c>
      <c r="G64" s="15"/>
      <c r="L64" t="s">
        <v>11</v>
      </c>
      <c r="M64" s="2">
        <v>325967.277378225</v>
      </c>
      <c r="N64" s="15">
        <f>(Table17[[#This Row],[Page Views]]-M63)/M63</f>
        <v>-3.9292924621138377E-2</v>
      </c>
    </row>
    <row r="65" spans="1:14" x14ac:dyDescent="0.25">
      <c r="A65" s="20"/>
      <c r="B65" s="20">
        <v>63</v>
      </c>
      <c r="C65" s="21" t="s">
        <v>5</v>
      </c>
      <c r="D65" s="22"/>
      <c r="E65" s="22">
        <f>$K$3+$K$4*Table1[[#This Row],[Periods]]</f>
        <v>342407.48656108178</v>
      </c>
      <c r="F65" s="22">
        <f>VLOOKUP(Table1[[#This Row],[Month]],Table15[],2,FALSE)*Table1[[#This Row],[Linear Trend Forecast]]</f>
        <v>352080.20235891541</v>
      </c>
      <c r="G65" s="15"/>
      <c r="L65" t="s">
        <v>12</v>
      </c>
      <c r="M65" s="2">
        <v>334424.00433051836</v>
      </c>
      <c r="N65" s="15">
        <f>(Table17[[#This Row],[Page Views]]-M64)/M64</f>
        <v>2.5943484328584582E-2</v>
      </c>
    </row>
    <row r="66" spans="1:14" x14ac:dyDescent="0.25">
      <c r="A66" s="20"/>
      <c r="B66" s="20">
        <v>64</v>
      </c>
      <c r="C66" s="21" t="s">
        <v>6</v>
      </c>
      <c r="D66" s="22"/>
      <c r="E66" s="22">
        <f>$K$3+$K$4*Table1[[#This Row],[Periods]]</f>
        <v>342438.12871167919</v>
      </c>
      <c r="F66" s="22">
        <f>VLOOKUP(Table1[[#This Row],[Month]],Table15[],2,FALSE)*Table1[[#This Row],[Linear Trend Forecast]]</f>
        <v>303787.24996876187</v>
      </c>
      <c r="G66" s="15"/>
      <c r="L66" t="s">
        <v>13</v>
      </c>
      <c r="M66" s="2">
        <v>354865.03758569137</v>
      </c>
      <c r="N66" s="15">
        <f>(Table17[[#This Row],[Page Views]]-M65)/M65</f>
        <v>6.1123104174575643E-2</v>
      </c>
    </row>
    <row r="67" spans="1:14" x14ac:dyDescent="0.25">
      <c r="A67" s="20"/>
      <c r="B67" s="20">
        <v>65</v>
      </c>
      <c r="C67" s="21" t="s">
        <v>7</v>
      </c>
      <c r="D67" s="22"/>
      <c r="E67" s="22">
        <f>$K$3+$K$4*Table1[[#This Row],[Periods]]</f>
        <v>342468.77086227655</v>
      </c>
      <c r="F67" s="22">
        <f>VLOOKUP(Table1[[#This Row],[Month]],Table15[],2,FALSE)*Table1[[#This Row],[Linear Trend Forecast]]</f>
        <v>349596.95793291373</v>
      </c>
      <c r="G67" s="15"/>
      <c r="L67" t="s">
        <v>14</v>
      </c>
      <c r="M67" s="2">
        <v>330498.63379916403</v>
      </c>
      <c r="N67" s="15">
        <f>(Table17[[#This Row],[Page Views]]-M66)/M66</f>
        <v>-6.8663861484645247E-2</v>
      </c>
    </row>
    <row r="68" spans="1:14" x14ac:dyDescent="0.25">
      <c r="A68" s="20"/>
      <c r="B68" s="20">
        <v>66</v>
      </c>
      <c r="C68" s="21" t="s">
        <v>8</v>
      </c>
      <c r="D68" s="22"/>
      <c r="E68" s="22">
        <f>$K$3+$K$4*Table1[[#This Row],[Periods]]</f>
        <v>342499.41301287396</v>
      </c>
      <c r="F68" s="22">
        <f>VLOOKUP(Table1[[#This Row],[Month]],Table15[],2,FALSE)*Table1[[#This Row],[Linear Trend Forecast]]</f>
        <v>348993.22102572781</v>
      </c>
      <c r="G68" s="15"/>
    </row>
    <row r="69" spans="1:14" x14ac:dyDescent="0.25">
      <c r="A69" s="20"/>
      <c r="B69" s="20">
        <v>67</v>
      </c>
      <c r="C69" s="21" t="s">
        <v>9</v>
      </c>
      <c r="D69" s="22"/>
      <c r="E69" s="22">
        <f>$K$3+$K$4*Table1[[#This Row],[Periods]]</f>
        <v>342530.05516347132</v>
      </c>
      <c r="F69" s="22">
        <f>VLOOKUP(Table1[[#This Row],[Month]],Table15[],2,FALSE)*Table1[[#This Row],[Linear Trend Forecast]]</f>
        <v>347807.06914707454</v>
      </c>
      <c r="G69" s="15"/>
    </row>
    <row r="70" spans="1:14" x14ac:dyDescent="0.25">
      <c r="A70" s="20"/>
      <c r="B70" s="20">
        <v>68</v>
      </c>
      <c r="C70" s="21" t="s">
        <v>10</v>
      </c>
      <c r="D70" s="22"/>
      <c r="E70" s="22">
        <f>$K$3+$K$4*Table1[[#This Row],[Periods]]</f>
        <v>342560.69731406873</v>
      </c>
      <c r="F70" s="22">
        <f>VLOOKUP(Table1[[#This Row],[Month]],Table15[],2,FALSE)*Table1[[#This Row],[Linear Trend Forecast]]</f>
        <v>339299.34080029285</v>
      </c>
      <c r="G70" s="15"/>
    </row>
    <row r="71" spans="1:14" x14ac:dyDescent="0.25">
      <c r="A71" s="20"/>
      <c r="B71" s="20">
        <v>69</v>
      </c>
      <c r="C71" s="21" t="s">
        <v>11</v>
      </c>
      <c r="D71" s="22"/>
      <c r="E71" s="22">
        <f>$K$3+$K$4*Table1[[#This Row],[Periods]]</f>
        <v>342591.33946466609</v>
      </c>
      <c r="F71" s="22">
        <f>VLOOKUP(Table1[[#This Row],[Month]],Table15[],2,FALSE)*Table1[[#This Row],[Linear Trend Forecast]]</f>
        <v>325967.277378225</v>
      </c>
      <c r="G71" s="15"/>
    </row>
    <row r="72" spans="1:14" x14ac:dyDescent="0.25">
      <c r="A72" s="20"/>
      <c r="B72" s="20">
        <v>70</v>
      </c>
      <c r="C72" s="21" t="s">
        <v>12</v>
      </c>
      <c r="D72" s="22"/>
      <c r="E72" s="22">
        <f>$K$3+$K$4*Table1[[#This Row],[Periods]]</f>
        <v>342621.9816152635</v>
      </c>
      <c r="F72" s="22">
        <f>VLOOKUP(Table1[[#This Row],[Month]],Table15[],2,FALSE)*Table1[[#This Row],[Linear Trend Forecast]]</f>
        <v>334424.00433051836</v>
      </c>
      <c r="G72" s="15"/>
    </row>
    <row r="73" spans="1:14" x14ac:dyDescent="0.25">
      <c r="A73" s="20"/>
      <c r="B73" s="20">
        <v>71</v>
      </c>
      <c r="C73" s="21" t="s">
        <v>13</v>
      </c>
      <c r="D73" s="22"/>
      <c r="E73" s="22">
        <f>$K$3+$K$4*Table1[[#This Row],[Periods]]</f>
        <v>342652.62376586086</v>
      </c>
      <c r="F73" s="22">
        <f>VLOOKUP(Table1[[#This Row],[Month]],Table15[],2,FALSE)*Table1[[#This Row],[Linear Trend Forecast]]</f>
        <v>354865.03758569137</v>
      </c>
      <c r="G73" s="15"/>
    </row>
    <row r="74" spans="1:14" x14ac:dyDescent="0.25">
      <c r="A74" s="20"/>
      <c r="B74" s="20">
        <v>72</v>
      </c>
      <c r="C74" s="21" t="s">
        <v>14</v>
      </c>
      <c r="D74" s="22"/>
      <c r="E74" s="22">
        <f>$K$3+$K$4*Table1[[#This Row],[Periods]]</f>
        <v>342683.26591645827</v>
      </c>
      <c r="F74" s="22">
        <f>VLOOKUP(Table1[[#This Row],[Month]],Table15[],2,FALSE)*Table1[[#This Row],[Linear Trend Forecast]]</f>
        <v>330498.63379916403</v>
      </c>
      <c r="G74" s="15"/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4"/>
  <sheetViews>
    <sheetView tabSelected="1" topLeftCell="A25" workbookViewId="0">
      <selection activeCell="J28" sqref="J28"/>
    </sheetView>
  </sheetViews>
  <sheetFormatPr defaultRowHeight="15" x14ac:dyDescent="0.25"/>
  <cols>
    <col min="2" max="2" width="10.85546875" bestFit="1" customWidth="1"/>
    <col min="3" max="3" width="10.7109375" customWidth="1"/>
    <col min="5" max="5" width="22.42578125" bestFit="1" customWidth="1"/>
    <col min="6" max="6" width="28" bestFit="1" customWidth="1"/>
    <col min="8" max="8" width="10.85546875" bestFit="1" customWidth="1"/>
    <col min="9" max="9" width="12.7109375" bestFit="1" customWidth="1"/>
    <col min="10" max="10" width="15.5703125" customWidth="1"/>
    <col min="11" max="11" width="15.140625" customWidth="1"/>
    <col min="12" max="13" width="12.7109375" bestFit="1" customWidth="1"/>
    <col min="14" max="14" width="11.42578125" bestFit="1" customWidth="1"/>
  </cols>
  <sheetData>
    <row r="2" spans="1:10" ht="21" x14ac:dyDescent="0.35">
      <c r="A2" t="s">
        <v>0</v>
      </c>
      <c r="B2" t="s">
        <v>1</v>
      </c>
      <c r="C2" t="s">
        <v>16</v>
      </c>
      <c r="D2" t="s">
        <v>17</v>
      </c>
      <c r="E2" t="s">
        <v>28</v>
      </c>
      <c r="F2" t="s">
        <v>21</v>
      </c>
      <c r="G2" t="s">
        <v>22</v>
      </c>
      <c r="I2" s="12" t="s">
        <v>18</v>
      </c>
      <c r="J2" s="13">
        <f>INTERCEPT(Table2[Sessions],Table2[Periods])</f>
        <v>162437.56384180789</v>
      </c>
    </row>
    <row r="3" spans="1:10" ht="21" x14ac:dyDescent="0.35">
      <c r="A3">
        <v>2019</v>
      </c>
      <c r="B3" s="1" t="s">
        <v>3</v>
      </c>
      <c r="C3" s="2">
        <v>136673</v>
      </c>
      <c r="D3">
        <v>1</v>
      </c>
      <c r="E3" s="2">
        <f>$J$2+$J$3*Table2[[#This Row],[Periods]]</f>
        <v>162499.83333333331</v>
      </c>
      <c r="F3" s="2">
        <f>VLOOKUP(Table2[[#This Row],[Month]],Table19[],2,FALSE)*Table2[[#This Row],[Linear Trend Forecast]]</f>
        <v>169540.46050250262</v>
      </c>
      <c r="G3" s="15">
        <f>ABS((Table2[[#This Row],[Sessions]]-Table2[[#This Row],[Seasonal Adjusted Forecast]])/Table2[[#This Row],[Sessions]])</f>
        <v>0.24048246912340129</v>
      </c>
      <c r="I3" s="12" t="s">
        <v>19</v>
      </c>
      <c r="J3" s="14">
        <f>SLOPE(Table2[Sessions],Table2[Periods])</f>
        <v>62.269491525423717</v>
      </c>
    </row>
    <row r="4" spans="1:10" x14ac:dyDescent="0.25">
      <c r="B4" s="1" t="s">
        <v>4</v>
      </c>
      <c r="C4" s="2">
        <v>128556</v>
      </c>
      <c r="D4">
        <v>2</v>
      </c>
      <c r="E4" s="2">
        <f>$J$2+$J$3*Table2[[#This Row],[Periods]]</f>
        <v>162562.10282485874</v>
      </c>
      <c r="F4" s="2">
        <f>VLOOKUP(Table2[[#This Row],[Month]],Table19[],2,FALSE)*Table2[[#This Row],[Linear Trend Forecast]]</f>
        <v>142469.46953707797</v>
      </c>
      <c r="G4" s="15">
        <f>ABS((Table2[[#This Row],[Sessions]]-Table2[[#This Row],[Seasonal Adjusted Forecast]])/Table2[[#This Row],[Sessions]])</f>
        <v>0.10822886164066996</v>
      </c>
    </row>
    <row r="5" spans="1:10" x14ac:dyDescent="0.25">
      <c r="B5" s="1" t="s">
        <v>5</v>
      </c>
      <c r="C5" s="2">
        <v>173168</v>
      </c>
      <c r="D5">
        <v>3</v>
      </c>
      <c r="E5" s="2">
        <f>$J$2+$J$3*Table2[[#This Row],[Periods]]</f>
        <v>162624.37231638416</v>
      </c>
      <c r="F5" s="2">
        <f>VLOOKUP(Table2[[#This Row],[Month]],Table19[],2,FALSE)*Table2[[#This Row],[Linear Trend Forecast]]</f>
        <v>167513.90293590236</v>
      </c>
      <c r="G5" s="15">
        <f>ABS((Table2[[#This Row],[Sessions]]-Table2[[#This Row],[Seasonal Adjusted Forecast]])/Table2[[#This Row],[Sessions]])</f>
        <v>3.2650934722914422E-2</v>
      </c>
    </row>
    <row r="6" spans="1:10" x14ac:dyDescent="0.25">
      <c r="B6" s="1" t="s">
        <v>6</v>
      </c>
      <c r="C6" s="2">
        <v>152381</v>
      </c>
      <c r="D6">
        <v>4</v>
      </c>
      <c r="E6" s="2">
        <f>$J$2+$J$3*Table2[[#This Row],[Periods]]</f>
        <v>162686.64180790959</v>
      </c>
      <c r="F6" s="2">
        <f>VLOOKUP(Table2[[#This Row],[Month]],Table19[],2,FALSE)*Table2[[#This Row],[Linear Trend Forecast]]</f>
        <v>156756.8052051769</v>
      </c>
      <c r="G6" s="15">
        <f>ABS((Table2[[#This Row],[Sessions]]-Table2[[#This Row],[Seasonal Adjusted Forecast]])/Table2[[#This Row],[Sessions]])</f>
        <v>2.8716212685156971E-2</v>
      </c>
      <c r="I6" t="s">
        <v>1</v>
      </c>
      <c r="J6" t="s">
        <v>20</v>
      </c>
    </row>
    <row r="7" spans="1:10" x14ac:dyDescent="0.25">
      <c r="B7" s="1" t="s">
        <v>7</v>
      </c>
      <c r="C7" s="2">
        <v>151367</v>
      </c>
      <c r="D7">
        <v>5</v>
      </c>
      <c r="E7" s="2">
        <f>$J$2+$J$3*Table2[[#This Row],[Periods]]</f>
        <v>162748.91129943501</v>
      </c>
      <c r="F7" s="2">
        <f>VLOOKUP(Table2[[#This Row],[Month]],Table19[],2,FALSE)*Table2[[#This Row],[Linear Trend Forecast]]</f>
        <v>159006.44165360276</v>
      </c>
      <c r="G7" s="15">
        <f>ABS((Table2[[#This Row],[Sessions]]-Table2[[#This Row],[Seasonal Adjusted Forecast]])/Table2[[#This Row],[Sessions]])</f>
        <v>5.0469664151385416E-2</v>
      </c>
      <c r="I7" t="s">
        <v>3</v>
      </c>
      <c r="J7" s="3">
        <f>AVERAGEIF(Table2[Month],Table19[[#This Row],[Month]],Table2[Sessions])/AVERAGE(Table2[Sessions])</f>
        <v>1.0433269808635863</v>
      </c>
    </row>
    <row r="8" spans="1:10" x14ac:dyDescent="0.25">
      <c r="B8" s="1" t="s">
        <v>8</v>
      </c>
      <c r="C8" s="2">
        <v>151155</v>
      </c>
      <c r="D8">
        <v>6</v>
      </c>
      <c r="E8" s="2">
        <f>$J$2+$J$3*Table2[[#This Row],[Periods]]</f>
        <v>162811.18079096044</v>
      </c>
      <c r="F8" s="2">
        <f>VLOOKUP(Table2[[#This Row],[Month]],Table19[],2,FALSE)*Table2[[#This Row],[Linear Trend Forecast]]</f>
        <v>165428.07615508977</v>
      </c>
      <c r="G8" s="15">
        <f>ABS((Table2[[#This Row],[Sessions]]-Table2[[#This Row],[Seasonal Adjusted Forecast]])/Table2[[#This Row],[Sessions]])</f>
        <v>9.4426755020275699E-2</v>
      </c>
      <c r="I8" t="s">
        <v>4</v>
      </c>
      <c r="J8" s="3">
        <f>AVERAGEIF(Table2[Month],Table19[[#This Row],[Month]],Table2[Sessions])/AVERAGE(Table2[Sessions])</f>
        <v>0.87640026218516509</v>
      </c>
    </row>
    <row r="9" spans="1:10" x14ac:dyDescent="0.25">
      <c r="B9" s="1" t="s">
        <v>9</v>
      </c>
      <c r="C9" s="2">
        <v>147710</v>
      </c>
      <c r="D9">
        <v>7</v>
      </c>
      <c r="E9" s="2">
        <f>$J$2+$J$3*Table2[[#This Row],[Periods]]</f>
        <v>162873.45028248586</v>
      </c>
      <c r="F9" s="2">
        <f>VLOOKUP(Table2[[#This Row],[Month]],Table19[],2,FALSE)*Table2[[#This Row],[Linear Trend Forecast]]</f>
        <v>161937.27796939347</v>
      </c>
      <c r="G9" s="15">
        <f>ABS((Table2[[#This Row],[Sessions]]-Table2[[#This Row],[Seasonal Adjusted Forecast]])/Table2[[#This Row],[Sessions]])</f>
        <v>9.6318989705459837E-2</v>
      </c>
      <c r="I9" t="s">
        <v>5</v>
      </c>
      <c r="J9" s="3">
        <f>AVERAGEIF(Table2[Month],Table19[[#This Row],[Month]],Table2[Sessions])/AVERAGE(Table2[Sessions])</f>
        <v>1.0300664073279597</v>
      </c>
    </row>
    <row r="10" spans="1:10" x14ac:dyDescent="0.25">
      <c r="B10" s="1" t="s">
        <v>10</v>
      </c>
      <c r="C10" s="2">
        <v>194008</v>
      </c>
      <c r="D10">
        <v>8</v>
      </c>
      <c r="E10" s="2">
        <f>$J$2+$J$3*Table2[[#This Row],[Periods]]</f>
        <v>162935.71977401129</v>
      </c>
      <c r="F10" s="2">
        <f>VLOOKUP(Table2[[#This Row],[Month]],Table19[],2,FALSE)*Table2[[#This Row],[Linear Trend Forecast]]</f>
        <v>176829.2675876944</v>
      </c>
      <c r="G10" s="15">
        <f>ABS((Table2[[#This Row],[Sessions]]-Table2[[#This Row],[Seasonal Adjusted Forecast]])/Table2[[#This Row],[Sessions]])</f>
        <v>8.8546515671032139E-2</v>
      </c>
      <c r="I10" t="s">
        <v>6</v>
      </c>
      <c r="J10" s="3">
        <f>AVERAGEIF(Table2[Month],Table19[[#This Row],[Month]],Table2[Sessions])/AVERAGE(Table2[Sessions])</f>
        <v>0.96355056237663161</v>
      </c>
    </row>
    <row r="11" spans="1:10" x14ac:dyDescent="0.25">
      <c r="B11" s="1" t="s">
        <v>11</v>
      </c>
      <c r="C11" s="2">
        <v>153104</v>
      </c>
      <c r="D11">
        <v>9</v>
      </c>
      <c r="E11" s="2">
        <f>$J$2+$J$3*Table2[[#This Row],[Periods]]</f>
        <v>162997.98926553671</v>
      </c>
      <c r="F11" s="2">
        <f>VLOOKUP(Table2[[#This Row],[Month]],Table19[],2,FALSE)*Table2[[#This Row],[Linear Trend Forecast]]</f>
        <v>156277.00911839798</v>
      </c>
      <c r="G11" s="15">
        <f>ABS((Table2[[#This Row],[Sessions]]-Table2[[#This Row],[Seasonal Adjusted Forecast]])/Table2[[#This Row],[Sessions]])</f>
        <v>2.0724534423646555E-2</v>
      </c>
      <c r="I11" t="s">
        <v>7</v>
      </c>
      <c r="J11" s="3">
        <f>AVERAGEIF(Table2[Month],Table19[[#This Row],[Month]],Table2[Sessions])/AVERAGE(Table2[Sessions])</f>
        <v>0.97700464097761841</v>
      </c>
    </row>
    <row r="12" spans="1:10" x14ac:dyDescent="0.25">
      <c r="B12" s="1" t="s">
        <v>12</v>
      </c>
      <c r="C12" s="2">
        <v>168785</v>
      </c>
      <c r="D12">
        <v>10</v>
      </c>
      <c r="E12" s="2">
        <f>$J$2+$J$3*Table2[[#This Row],[Periods]]</f>
        <v>163060.25875706214</v>
      </c>
      <c r="F12" s="2">
        <f>VLOOKUP(Table2[[#This Row],[Month]],Table19[],2,FALSE)*Table2[[#This Row],[Linear Trend Forecast]]</f>
        <v>174493.76768438143</v>
      </c>
      <c r="G12" s="15">
        <f>ABS((Table2[[#This Row],[Sessions]]-Table2[[#This Row],[Seasonal Adjusted Forecast]])/Table2[[#This Row],[Sessions]])</f>
        <v>3.3822719343433519E-2</v>
      </c>
      <c r="I12" t="s">
        <v>8</v>
      </c>
      <c r="J12" s="3">
        <f>AVERAGEIF(Table2[Month],Table19[[#This Row],[Month]],Table2[Sessions])/AVERAGE(Table2[Sessions])</f>
        <v>1.0160731919725419</v>
      </c>
    </row>
    <row r="13" spans="1:10" x14ac:dyDescent="0.25">
      <c r="B13" s="1" t="s">
        <v>13</v>
      </c>
      <c r="C13" s="2">
        <v>154502</v>
      </c>
      <c r="D13">
        <v>11</v>
      </c>
      <c r="E13" s="2">
        <f>$J$2+$J$3*Table2[[#This Row],[Periods]]</f>
        <v>163122.52824858754</v>
      </c>
      <c r="F13" s="2">
        <f>VLOOKUP(Table2[[#This Row],[Month]],Table19[],2,FALSE)*Table2[[#This Row],[Linear Trend Forecast]]</f>
        <v>160762.9094975183</v>
      </c>
      <c r="G13" s="15">
        <f>ABS((Table2[[#This Row],[Sessions]]-Table2[[#This Row],[Seasonal Adjusted Forecast]])/Table2[[#This Row],[Sessions]])</f>
        <v>4.0523161496409728E-2</v>
      </c>
      <c r="I13" t="s">
        <v>9</v>
      </c>
      <c r="J13" s="3">
        <f>AVERAGEIF(Table2[Month],Table19[[#This Row],[Month]],Table2[Sessions])/AVERAGE(Table2[Sessions])</f>
        <v>0.99425214906745885</v>
      </c>
    </row>
    <row r="14" spans="1:10" x14ac:dyDescent="0.25">
      <c r="B14" s="1" t="s">
        <v>14</v>
      </c>
      <c r="C14" s="2">
        <v>171995</v>
      </c>
      <c r="D14">
        <v>12</v>
      </c>
      <c r="E14" s="2">
        <f>$J$2+$J$3*Table2[[#This Row],[Periods]]</f>
        <v>163184.79774011296</v>
      </c>
      <c r="F14" s="2">
        <f>VLOOKUP(Table2[[#This Row],[Month]],Table19[],2,FALSE)*Table2[[#This Row],[Linear Trend Forecast]]</f>
        <v>163125.43348239569</v>
      </c>
      <c r="G14" s="15">
        <f>ABS((Table2[[#This Row],[Sessions]]-Table2[[#This Row],[Seasonal Adjusted Forecast]])/Table2[[#This Row],[Sessions]])</f>
        <v>5.1568746286835727E-2</v>
      </c>
      <c r="I14" t="s">
        <v>10</v>
      </c>
      <c r="J14" s="3">
        <f>AVERAGEIF(Table2[Month],Table19[[#This Row],[Month]],Table2[Sessions])/AVERAGE(Table2[Sessions])</f>
        <v>1.0852701165401497</v>
      </c>
    </row>
    <row r="15" spans="1:10" x14ac:dyDescent="0.25">
      <c r="A15">
        <v>2020</v>
      </c>
      <c r="B15" s="1" t="s">
        <v>3</v>
      </c>
      <c r="C15" s="2">
        <v>172140</v>
      </c>
      <c r="D15">
        <v>13</v>
      </c>
      <c r="E15" s="2">
        <f>$J$2+$J$3*Table2[[#This Row],[Periods]]</f>
        <v>163247.06723163839</v>
      </c>
      <c r="F15" s="2">
        <f>VLOOKUP(Table2[[#This Row],[Month]],Table19[],2,FALSE)*Table2[[#This Row],[Linear Trend Forecast]]</f>
        <v>170320.06978962017</v>
      </c>
      <c r="G15" s="15">
        <f>ABS((Table2[[#This Row],[Sessions]]-Table2[[#This Row],[Seasonal Adjusted Forecast]])/Table2[[#This Row],[Sessions]])</f>
        <v>1.0572384166259007E-2</v>
      </c>
      <c r="I15" t="s">
        <v>11</v>
      </c>
      <c r="J15" s="3">
        <f>AVERAGEIF(Table2[Month],Table19[[#This Row],[Month]],Table2[Sessions])/AVERAGE(Table2[Sessions])</f>
        <v>0.95876648431417322</v>
      </c>
    </row>
    <row r="16" spans="1:10" x14ac:dyDescent="0.25">
      <c r="B16" s="1" t="s">
        <v>4</v>
      </c>
      <c r="C16" s="2">
        <v>171005</v>
      </c>
      <c r="D16">
        <v>14</v>
      </c>
      <c r="E16" s="2">
        <f>$J$2+$J$3*Table2[[#This Row],[Periods]]</f>
        <v>163309.33672316381</v>
      </c>
      <c r="F16" s="2">
        <f>VLOOKUP(Table2[[#This Row],[Month]],Table19[],2,FALSE)*Table2[[#This Row],[Linear Trend Forecast]]</f>
        <v>143124.34552146617</v>
      </c>
      <c r="G16" s="15">
        <f>ABS((Table2[[#This Row],[Sessions]]-Table2[[#This Row],[Seasonal Adjusted Forecast]])/Table2[[#This Row],[Sessions]])</f>
        <v>0.16303999578102296</v>
      </c>
      <c r="H16" s="4"/>
      <c r="I16" t="s">
        <v>12</v>
      </c>
      <c r="J16" s="3">
        <f>AVERAGEIF(Table2[Month],Table19[[#This Row],[Month]],Table2[Sessions])/AVERAGE(Table2[Sessions])</f>
        <v>1.0701183048185499</v>
      </c>
    </row>
    <row r="17" spans="1:10" x14ac:dyDescent="0.25">
      <c r="B17" s="1" t="s">
        <v>5</v>
      </c>
      <c r="C17" s="2">
        <v>200757</v>
      </c>
      <c r="D17">
        <v>15</v>
      </c>
      <c r="E17" s="2">
        <f>$J$2+$J$3*Table2[[#This Row],[Periods]]</f>
        <v>163371.60621468924</v>
      </c>
      <c r="F17" s="2">
        <f>VLOOKUP(Table2[[#This Row],[Month]],Table19[],2,FALSE)*Table2[[#This Row],[Linear Trend Forecast]]</f>
        <v>168283.60347296312</v>
      </c>
      <c r="G17" s="15">
        <f>ABS((Table2[[#This Row],[Sessions]]-Table2[[#This Row],[Seasonal Adjusted Forecast]])/Table2[[#This Row],[Sessions]])</f>
        <v>0.16175474094072376</v>
      </c>
      <c r="H17" s="5"/>
      <c r="I17" t="s">
        <v>13</v>
      </c>
      <c r="J17" s="3">
        <f>AVERAGEIF(Table2[Month],Table19[[#This Row],[Month]],Table2[Sessions])/AVERAGE(Table2[Sessions])</f>
        <v>0.98553468502233277</v>
      </c>
    </row>
    <row r="18" spans="1:10" x14ac:dyDescent="0.25">
      <c r="B18" s="1" t="s">
        <v>6</v>
      </c>
      <c r="C18" s="2">
        <v>164250</v>
      </c>
      <c r="D18">
        <v>16</v>
      </c>
      <c r="E18" s="2">
        <f>$J$2+$J$3*Table2[[#This Row],[Periods]]</f>
        <v>163433.87570621466</v>
      </c>
      <c r="F18" s="2">
        <f>VLOOKUP(Table2[[#This Row],[Month]],Table19[],2,FALSE)*Table2[[#This Row],[Linear Trend Forecast]]</f>
        <v>157476.80284811565</v>
      </c>
      <c r="G18" s="15">
        <f>ABS((Table2[[#This Row],[Sessions]]-Table2[[#This Row],[Seasonal Adjusted Forecast]])/Table2[[#This Row],[Sessions]])</f>
        <v>4.1237121168245655E-2</v>
      </c>
      <c r="H18" s="4"/>
      <c r="I18" t="s">
        <v>14</v>
      </c>
      <c r="J18" s="3">
        <f>AVERAGEIF(Table2[Month],Table19[[#This Row],[Month]],Table2[Sessions])/AVERAGE(Table2[Sessions])</f>
        <v>0.99963621453383289</v>
      </c>
    </row>
    <row r="19" spans="1:10" x14ac:dyDescent="0.25">
      <c r="B19" s="1" t="s">
        <v>7</v>
      </c>
      <c r="C19" s="2">
        <v>158296</v>
      </c>
      <c r="D19">
        <v>17</v>
      </c>
      <c r="E19" s="2">
        <f>$J$2+$J$3*Table2[[#This Row],[Periods]]</f>
        <v>163496.14519774009</v>
      </c>
      <c r="F19" s="2">
        <f>VLOOKUP(Table2[[#This Row],[Month]],Table19[],2,FALSE)*Table2[[#This Row],[Linear Trend Forecast]]</f>
        <v>159736.49264014262</v>
      </c>
      <c r="G19" s="15">
        <f>ABS((Table2[[#This Row],[Sessions]]-Table2[[#This Row],[Seasonal Adjusted Forecast]])/Table2[[#This Row],[Sessions]])</f>
        <v>9.0999939363131093E-3</v>
      </c>
      <c r="H19" s="5"/>
      <c r="I19" s="3"/>
    </row>
    <row r="20" spans="1:10" x14ac:dyDescent="0.25">
      <c r="B20" s="1" t="s">
        <v>8</v>
      </c>
      <c r="C20" s="2">
        <v>164757</v>
      </c>
      <c r="D20">
        <v>18</v>
      </c>
      <c r="E20" s="2">
        <f>$J$2+$J$3*Table2[[#This Row],[Periods]]</f>
        <v>163558.41468926551</v>
      </c>
      <c r="F20" s="2">
        <f>VLOOKUP(Table2[[#This Row],[Month]],Table19[],2,FALSE)*Table2[[#This Row],[Linear Trend Forecast]]</f>
        <v>166187.32048729068</v>
      </c>
      <c r="G20" s="15">
        <f>ABS((Table2[[#This Row],[Sessions]]-Table2[[#This Row],[Seasonal Adjusted Forecast]])/Table2[[#This Row],[Sessions]])</f>
        <v>8.6813943400928587E-3</v>
      </c>
      <c r="H20" s="4"/>
      <c r="I20" s="3"/>
    </row>
    <row r="21" spans="1:10" ht="23.25" x14ac:dyDescent="0.35">
      <c r="B21" s="1" t="s">
        <v>9</v>
      </c>
      <c r="C21" s="2">
        <v>181153</v>
      </c>
      <c r="D21">
        <v>19</v>
      </c>
      <c r="E21" s="2">
        <f>$J$2+$J$3*Table2[[#This Row],[Periods]]</f>
        <v>163620.68418079094</v>
      </c>
      <c r="F21" s="2">
        <f>VLOOKUP(Table2[[#This Row],[Month]],Table19[],2,FALSE)*Table2[[#This Row],[Linear Trend Forecast]]</f>
        <v>162680.21687863936</v>
      </c>
      <c r="G21" s="15">
        <f>ABS((Table2[[#This Row],[Sessions]]-Table2[[#This Row],[Seasonal Adjusted Forecast]])/Table2[[#This Row],[Sessions]])</f>
        <v>0.10197337676638334</v>
      </c>
      <c r="H21" s="5"/>
      <c r="I21" s="29" t="s">
        <v>22</v>
      </c>
      <c r="J21" s="30">
        <f>AVERAGE(G3:G62)</f>
        <v>6.2706037798135314E-2</v>
      </c>
    </row>
    <row r="22" spans="1:10" x14ac:dyDescent="0.25">
      <c r="B22" s="1" t="s">
        <v>10</v>
      </c>
      <c r="C22" s="2">
        <v>178981</v>
      </c>
      <c r="D22">
        <v>20</v>
      </c>
      <c r="E22" s="2">
        <f>$J$2+$J$3*Table2[[#This Row],[Periods]]</f>
        <v>163682.95367231636</v>
      </c>
      <c r="F22" s="2">
        <f>VLOOKUP(Table2[[#This Row],[Month]],Table19[],2,FALSE)*Table2[[#This Row],[Linear Trend Forecast]]</f>
        <v>177640.21820759072</v>
      </c>
      <c r="G22" s="15">
        <f>ABS((Table2[[#This Row],[Sessions]]-Table2[[#This Row],[Seasonal Adjusted Forecast]])/Table2[[#This Row],[Sessions]])</f>
        <v>7.4911962298192629E-3</v>
      </c>
      <c r="H22" s="4"/>
      <c r="I22" s="3"/>
    </row>
    <row r="23" spans="1:10" x14ac:dyDescent="0.25">
      <c r="B23" s="1" t="s">
        <v>11</v>
      </c>
      <c r="C23" s="2">
        <v>177708</v>
      </c>
      <c r="D23">
        <v>21</v>
      </c>
      <c r="E23" s="2">
        <f>$J$2+$J$3*Table2[[#This Row],[Periods]]</f>
        <v>163745.22316384179</v>
      </c>
      <c r="F23" s="2">
        <f>VLOOKUP(Table2[[#This Row],[Month]],Table19[],2,FALSE)*Table2[[#This Row],[Linear Trend Forecast]]</f>
        <v>156993.4319360363</v>
      </c>
      <c r="G23" s="15">
        <f>ABS((Table2[[#This Row],[Sessions]]-Table2[[#This Row],[Seasonal Adjusted Forecast]])/Table2[[#This Row],[Sessions]])</f>
        <v>0.11656519719969669</v>
      </c>
      <c r="H23" s="5"/>
      <c r="I23" s="3"/>
    </row>
    <row r="24" spans="1:10" x14ac:dyDescent="0.25">
      <c r="B24" s="1" t="s">
        <v>12</v>
      </c>
      <c r="C24" s="2">
        <v>190650</v>
      </c>
      <c r="D24">
        <v>22</v>
      </c>
      <c r="E24" s="2">
        <f>$J$2+$J$3*Table2[[#This Row],[Periods]]</f>
        <v>163807.49265536721</v>
      </c>
      <c r="F24" s="2">
        <f>VLOOKUP(Table2[[#This Row],[Month]],Table19[],2,FALSE)*Table2[[#This Row],[Linear Trend Forecast]]</f>
        <v>175293.39635693861</v>
      </c>
      <c r="G24" s="15">
        <f>ABS((Table2[[#This Row],[Sessions]]-Table2[[#This Row],[Seasonal Adjusted Forecast]])/Table2[[#This Row],[Sessions]])</f>
        <v>8.0548668466096984E-2</v>
      </c>
      <c r="H24" s="4"/>
      <c r="I24" s="3"/>
    </row>
    <row r="25" spans="1:10" x14ac:dyDescent="0.25">
      <c r="B25" s="1" t="s">
        <v>13</v>
      </c>
      <c r="C25" s="2">
        <v>160560</v>
      </c>
      <c r="D25">
        <v>23</v>
      </c>
      <c r="E25" s="2">
        <f>$J$2+$J$3*Table2[[#This Row],[Periods]]</f>
        <v>163869.76214689264</v>
      </c>
      <c r="F25" s="2">
        <f>VLOOKUP(Table2[[#This Row],[Month]],Table19[],2,FALSE)*Table2[[#This Row],[Linear Trend Forecast]]</f>
        <v>161499.33442212243</v>
      </c>
      <c r="G25" s="15">
        <f>ABS((Table2[[#This Row],[Sessions]]-Table2[[#This Row],[Seasonal Adjusted Forecast]])/Table2[[#This Row],[Sessions]])</f>
        <v>5.8503638647385723E-3</v>
      </c>
      <c r="H25" s="5"/>
      <c r="I25" s="3"/>
    </row>
    <row r="26" spans="1:10" x14ac:dyDescent="0.25">
      <c r="B26" s="1" t="s">
        <v>14</v>
      </c>
      <c r="C26" s="2">
        <v>149342</v>
      </c>
      <c r="D26">
        <v>24</v>
      </c>
      <c r="E26" s="2">
        <f>$J$2+$J$3*Table2[[#This Row],[Periods]]</f>
        <v>163932.03163841806</v>
      </c>
      <c r="F26" s="2">
        <f>VLOOKUP(Table2[[#This Row],[Month]],Table19[],2,FALSE)*Table2[[#This Row],[Linear Trend Forecast]]</f>
        <v>163872.39554786877</v>
      </c>
      <c r="G26" s="15">
        <f>ABS((Table2[[#This Row],[Sessions]]-Table2[[#This Row],[Seasonal Adjusted Forecast]])/Table2[[#This Row],[Sessions]])</f>
        <v>9.7296109251709312E-2</v>
      </c>
      <c r="H26" s="4"/>
      <c r="I26" s="3"/>
    </row>
    <row r="27" spans="1:10" x14ac:dyDescent="0.25">
      <c r="A27">
        <v>2021</v>
      </c>
      <c r="B27" s="1" t="s">
        <v>3</v>
      </c>
      <c r="C27" s="2">
        <v>186718</v>
      </c>
      <c r="D27">
        <v>25</v>
      </c>
      <c r="E27" s="2">
        <f>$J$2+$J$3*Table2[[#This Row],[Periods]]</f>
        <v>163994.30112994349</v>
      </c>
      <c r="F27" s="2">
        <f>VLOOKUP(Table2[[#This Row],[Month]],Table19[],2,FALSE)*Table2[[#This Row],[Linear Trend Forecast]]</f>
        <v>171099.67907673775</v>
      </c>
      <c r="G27" s="15">
        <f>ABS((Table2[[#This Row],[Sessions]]-Table2[[#This Row],[Seasonal Adjusted Forecast]])/Table2[[#This Row],[Sessions]])</f>
        <v>8.3646573566888288E-2</v>
      </c>
      <c r="H27" s="5"/>
      <c r="I27" s="3"/>
    </row>
    <row r="28" spans="1:10" x14ac:dyDescent="0.25">
      <c r="B28" s="1" t="s">
        <v>4</v>
      </c>
      <c r="C28" s="2">
        <v>159729</v>
      </c>
      <c r="D28">
        <v>26</v>
      </c>
      <c r="E28" s="2">
        <f>$J$2+$J$3*Table2[[#This Row],[Periods]]</f>
        <v>164056.57062146891</v>
      </c>
      <c r="F28" s="2">
        <f>VLOOKUP(Table2[[#This Row],[Month]],Table19[],2,FALSE)*Table2[[#This Row],[Linear Trend Forecast]]</f>
        <v>143779.2215058544</v>
      </c>
      <c r="G28" s="15">
        <f>ABS((Table2[[#This Row],[Sessions]]-Table2[[#This Row],[Seasonal Adjusted Forecast]])/Table2[[#This Row],[Sessions]])</f>
        <v>9.985524541032377E-2</v>
      </c>
      <c r="H28" s="6"/>
    </row>
    <row r="29" spans="1:10" x14ac:dyDescent="0.25">
      <c r="B29" s="1" t="s">
        <v>5</v>
      </c>
      <c r="C29" s="2">
        <v>135610</v>
      </c>
      <c r="D29">
        <v>27</v>
      </c>
      <c r="E29" s="2">
        <f>$J$2+$J$3*Table2[[#This Row],[Periods]]</f>
        <v>164118.84011299434</v>
      </c>
      <c r="F29" s="2">
        <f>VLOOKUP(Table2[[#This Row],[Month]],Table19[],2,FALSE)*Table2[[#This Row],[Linear Trend Forecast]]</f>
        <v>169053.30401002392</v>
      </c>
      <c r="G29" s="15">
        <f>ABS((Table2[[#This Row],[Sessions]]-Table2[[#This Row],[Seasonal Adjusted Forecast]])/Table2[[#This Row],[Sessions]])</f>
        <v>0.24661384861016086</v>
      </c>
    </row>
    <row r="30" spans="1:10" x14ac:dyDescent="0.25">
      <c r="B30" s="1" t="s">
        <v>6</v>
      </c>
      <c r="C30" s="2">
        <v>156893</v>
      </c>
      <c r="D30">
        <v>28</v>
      </c>
      <c r="E30" s="2">
        <f>$J$2+$J$3*Table2[[#This Row],[Periods]]</f>
        <v>164181.10960451976</v>
      </c>
      <c r="F30" s="2">
        <f>VLOOKUP(Table2[[#This Row],[Month]],Table19[],2,FALSE)*Table2[[#This Row],[Linear Trend Forecast]]</f>
        <v>158196.80049105443</v>
      </c>
      <c r="G30" s="15">
        <f>ABS((Table2[[#This Row],[Sessions]]-Table2[[#This Row],[Seasonal Adjusted Forecast]])/Table2[[#This Row],[Sessions]])</f>
        <v>8.3101253150518247E-3</v>
      </c>
    </row>
    <row r="31" spans="1:10" x14ac:dyDescent="0.25">
      <c r="B31" s="1" t="s">
        <v>7</v>
      </c>
      <c r="C31" s="2">
        <v>172232</v>
      </c>
      <c r="D31">
        <v>29</v>
      </c>
      <c r="E31" s="2">
        <f>$J$2+$J$3*Table2[[#This Row],[Periods]]</f>
        <v>164243.37909604519</v>
      </c>
      <c r="F31" s="2">
        <f>VLOOKUP(Table2[[#This Row],[Month]],Table19[],2,FALSE)*Table2[[#This Row],[Linear Trend Forecast]]</f>
        <v>160466.54362668251</v>
      </c>
      <c r="G31" s="15">
        <f>ABS((Table2[[#This Row],[Sessions]]-Table2[[#This Row],[Seasonal Adjusted Forecast]])/Table2[[#This Row],[Sessions]])</f>
        <v>6.8311674795145425E-2</v>
      </c>
    </row>
    <row r="32" spans="1:10" x14ac:dyDescent="0.25">
      <c r="B32" s="1" t="s">
        <v>8</v>
      </c>
      <c r="C32" s="2">
        <v>190675</v>
      </c>
      <c r="D32">
        <v>30</v>
      </c>
      <c r="E32" s="2">
        <f>$J$2+$J$3*Table2[[#This Row],[Periods]]</f>
        <v>164305.64858757061</v>
      </c>
      <c r="F32" s="2">
        <f>VLOOKUP(Table2[[#This Row],[Month]],Table19[],2,FALSE)*Table2[[#This Row],[Linear Trend Forecast]]</f>
        <v>166946.56481949164</v>
      </c>
      <c r="G32" s="15">
        <f>ABS((Table2[[#This Row],[Sessions]]-Table2[[#This Row],[Seasonal Adjusted Forecast]])/Table2[[#This Row],[Sessions]])</f>
        <v>0.12444439585949053</v>
      </c>
    </row>
    <row r="33" spans="1:11" x14ac:dyDescent="0.25">
      <c r="B33" s="1" t="s">
        <v>9</v>
      </c>
      <c r="C33" s="2">
        <v>173388</v>
      </c>
      <c r="D33">
        <v>31</v>
      </c>
      <c r="E33" s="2">
        <f>$J$2+$J$3*Table2[[#This Row],[Periods]]</f>
        <v>164367.91807909604</v>
      </c>
      <c r="F33" s="2">
        <f>VLOOKUP(Table2[[#This Row],[Month]],Table19[],2,FALSE)*Table2[[#This Row],[Linear Trend Forecast]]</f>
        <v>163423.15578788525</v>
      </c>
      <c r="G33" s="15">
        <f>ABS((Table2[[#This Row],[Sessions]]-Table2[[#This Row],[Seasonal Adjusted Forecast]])/Table2[[#This Row],[Sessions]])</f>
        <v>5.7471360256273515E-2</v>
      </c>
      <c r="I33" t="s">
        <v>1</v>
      </c>
      <c r="J33" t="s">
        <v>16</v>
      </c>
      <c r="K33" t="s">
        <v>27</v>
      </c>
    </row>
    <row r="34" spans="1:11" x14ac:dyDescent="0.25">
      <c r="B34" s="1" t="s">
        <v>10</v>
      </c>
      <c r="C34" s="2">
        <v>174029</v>
      </c>
      <c r="D34">
        <v>32</v>
      </c>
      <c r="E34" s="2">
        <f>$J$2+$J$3*Table2[[#This Row],[Periods]]</f>
        <v>164430.18757062143</v>
      </c>
      <c r="F34" s="2">
        <f>VLOOKUP(Table2[[#This Row],[Month]],Table19[],2,FALSE)*Table2[[#This Row],[Linear Trend Forecast]]</f>
        <v>178451.16882748701</v>
      </c>
      <c r="G34" s="15">
        <f>ABS((Table2[[#This Row],[Sessions]]-Table2[[#This Row],[Seasonal Adjusted Forecast]])/Table2[[#This Row],[Sessions]])</f>
        <v>2.5410528288314076E-2</v>
      </c>
      <c r="I34" t="s">
        <v>3</v>
      </c>
      <c r="J34" s="2">
        <v>173438.50693809046</v>
      </c>
      <c r="K34" s="15">
        <v>0</v>
      </c>
    </row>
    <row r="35" spans="1:11" x14ac:dyDescent="0.25">
      <c r="B35" s="1" t="s">
        <v>11</v>
      </c>
      <c r="C35" s="2">
        <v>145994</v>
      </c>
      <c r="D35">
        <v>33</v>
      </c>
      <c r="E35" s="2">
        <f>$J$2+$J$3*Table2[[#This Row],[Periods]]</f>
        <v>164492.45706214686</v>
      </c>
      <c r="F35" s="2">
        <f>VLOOKUP(Table2[[#This Row],[Month]],Table19[],2,FALSE)*Table2[[#This Row],[Linear Trend Forecast]]</f>
        <v>157709.85475367465</v>
      </c>
      <c r="G35" s="15">
        <f>ABS((Table2[[#This Row],[Sessions]]-Table2[[#This Row],[Seasonal Adjusted Forecast]])/Table2[[#This Row],[Sessions]])</f>
        <v>8.0248878403733362E-2</v>
      </c>
      <c r="I35" t="s">
        <v>4</v>
      </c>
      <c r="J35" s="2">
        <v>145743.84945901905</v>
      </c>
      <c r="K35" s="15">
        <f>(Table20[[#This Row],[Sessions]]-J34)/J34</f>
        <v>-0.15967998092232841</v>
      </c>
    </row>
    <row r="36" spans="1:11" x14ac:dyDescent="0.25">
      <c r="B36" s="1" t="s">
        <v>12</v>
      </c>
      <c r="C36" s="2">
        <v>171493</v>
      </c>
      <c r="D36">
        <v>34</v>
      </c>
      <c r="E36" s="2">
        <f>$J$2+$J$3*Table2[[#This Row],[Periods]]</f>
        <v>164554.72655367228</v>
      </c>
      <c r="F36" s="2">
        <f>VLOOKUP(Table2[[#This Row],[Month]],Table19[],2,FALSE)*Table2[[#This Row],[Linear Trend Forecast]]</f>
        <v>176093.0250294958</v>
      </c>
      <c r="G36" s="15">
        <f>ABS((Table2[[#This Row],[Sessions]]-Table2[[#This Row],[Seasonal Adjusted Forecast]])/Table2[[#This Row],[Sessions]])</f>
        <v>2.6823398211564292E-2</v>
      </c>
      <c r="I36" t="s">
        <v>5</v>
      </c>
      <c r="J36" s="2">
        <v>171362.40562120627</v>
      </c>
      <c r="K36" s="15">
        <f>(Table20[[#This Row],[Sessions]]-J35)/J35</f>
        <v>0.17577795740458169</v>
      </c>
    </row>
    <row r="37" spans="1:11" x14ac:dyDescent="0.25">
      <c r="B37" s="1" t="s">
        <v>13</v>
      </c>
      <c r="C37" s="2">
        <v>150808</v>
      </c>
      <c r="D37">
        <v>35</v>
      </c>
      <c r="E37" s="2">
        <f>$J$2+$J$3*Table2[[#This Row],[Periods]]</f>
        <v>164616.99604519771</v>
      </c>
      <c r="F37" s="2">
        <f>VLOOKUP(Table2[[#This Row],[Month]],Table19[],2,FALSE)*Table2[[#This Row],[Linear Trend Forecast]]</f>
        <v>162235.75934672653</v>
      </c>
      <c r="G37" s="15">
        <f>ABS((Table2[[#This Row],[Sessions]]-Table2[[#This Row],[Seasonal Adjusted Forecast]])/Table2[[#This Row],[Sessions]])</f>
        <v>7.5776877531208722E-2</v>
      </c>
      <c r="I37" t="s">
        <v>6</v>
      </c>
      <c r="J37" s="2">
        <v>160356.79341987064</v>
      </c>
      <c r="K37" s="15">
        <f>(Table20[[#This Row],[Sessions]]-J36)/J36</f>
        <v>-6.4224192940331132E-2</v>
      </c>
    </row>
    <row r="38" spans="1:11" x14ac:dyDescent="0.25">
      <c r="B38" s="1" t="s">
        <v>14</v>
      </c>
      <c r="C38" s="2">
        <v>160704</v>
      </c>
      <c r="D38">
        <v>36</v>
      </c>
      <c r="E38" s="2">
        <f>$J$2+$J$3*Table2[[#This Row],[Periods]]</f>
        <v>164679.26553672313</v>
      </c>
      <c r="F38" s="2">
        <f>VLOOKUP(Table2[[#This Row],[Month]],Table19[],2,FALSE)*Table2[[#This Row],[Linear Trend Forecast]]</f>
        <v>164619.3576133418</v>
      </c>
      <c r="G38" s="15">
        <f>ABS((Table2[[#This Row],[Sessions]]-Table2[[#This Row],[Seasonal Adjusted Forecast]])/Table2[[#This Row],[Sessions]])</f>
        <v>2.4363784431885922E-2</v>
      </c>
      <c r="I38" t="s">
        <v>7</v>
      </c>
      <c r="J38" s="2">
        <v>162656.6965863021</v>
      </c>
      <c r="K38" s="15">
        <f>(Table20[[#This Row],[Sessions]]-J37)/J37</f>
        <v>1.4342411801722117E-2</v>
      </c>
    </row>
    <row r="39" spans="1:11" x14ac:dyDescent="0.25">
      <c r="A39">
        <v>2022</v>
      </c>
      <c r="B39" s="1" t="s">
        <v>3</v>
      </c>
      <c r="C39" s="2">
        <v>194455</v>
      </c>
      <c r="D39">
        <v>37</v>
      </c>
      <c r="E39" s="2">
        <f>$J$2+$J$3*Table2[[#This Row],[Periods]]</f>
        <v>164741.53502824856</v>
      </c>
      <c r="F39" s="2">
        <f>VLOOKUP(Table2[[#This Row],[Month]],Table19[],2,FALSE)*Table2[[#This Row],[Linear Trend Forecast]]</f>
        <v>171879.28836385533</v>
      </c>
      <c r="G39" s="15">
        <f>ABS((Table2[[#This Row],[Sessions]]-Table2[[#This Row],[Seasonal Adjusted Forecast]])/Table2[[#This Row],[Sessions]])</f>
        <v>0.11609735741505577</v>
      </c>
      <c r="I39" t="s">
        <v>8</v>
      </c>
      <c r="J39" s="2">
        <v>169224.29781609442</v>
      </c>
      <c r="K39" s="15">
        <f>(Table20[[#This Row],[Sessions]]-J38)/J38</f>
        <v>4.0377072494569496E-2</v>
      </c>
    </row>
    <row r="40" spans="1:11" x14ac:dyDescent="0.25">
      <c r="B40" s="1" t="s">
        <v>4</v>
      </c>
      <c r="C40" s="2">
        <v>141345</v>
      </c>
      <c r="D40">
        <v>38</v>
      </c>
      <c r="E40" s="2">
        <f>$J$2+$J$3*Table2[[#This Row],[Periods]]</f>
        <v>164803.80451977398</v>
      </c>
      <c r="F40" s="2">
        <f>VLOOKUP(Table2[[#This Row],[Month]],Table19[],2,FALSE)*Table2[[#This Row],[Linear Trend Forecast]]</f>
        <v>144434.09749024262</v>
      </c>
      <c r="G40" s="15">
        <f>ABS((Table2[[#This Row],[Sessions]]-Table2[[#This Row],[Seasonal Adjusted Forecast]])/Table2[[#This Row],[Sessions]])</f>
        <v>2.1855017795059068E-2</v>
      </c>
      <c r="I40" t="s">
        <v>9</v>
      </c>
      <c r="J40" s="2">
        <v>165651.97251562291</v>
      </c>
      <c r="K40" s="15">
        <f>(Table20[[#This Row],[Sessions]]-J39)/J39</f>
        <v>-2.1110002207565697E-2</v>
      </c>
    </row>
    <row r="41" spans="1:11" x14ac:dyDescent="0.25">
      <c r="B41" s="1" t="s">
        <v>5</v>
      </c>
      <c r="C41" s="2">
        <v>171111</v>
      </c>
      <c r="D41">
        <v>39</v>
      </c>
      <c r="E41" s="2">
        <f>$J$2+$J$3*Table2[[#This Row],[Periods]]</f>
        <v>164866.07401129941</v>
      </c>
      <c r="F41" s="2">
        <f>VLOOKUP(Table2[[#This Row],[Month]],Table19[],2,FALSE)*Table2[[#This Row],[Linear Trend Forecast]]</f>
        <v>169823.00454708468</v>
      </c>
      <c r="G41" s="15">
        <f>ABS((Table2[[#This Row],[Sessions]]-Table2[[#This Row],[Seasonal Adjusted Forecast]])/Table2[[#This Row],[Sessions]])</f>
        <v>7.5272510412265625E-3</v>
      </c>
      <c r="I41" t="s">
        <v>10</v>
      </c>
      <c r="J41" s="2">
        <v>180884.02068717594</v>
      </c>
      <c r="K41" s="15">
        <f>(Table20[[#This Row],[Sessions]]-J40)/J40</f>
        <v>9.1952108630137044E-2</v>
      </c>
    </row>
    <row r="42" spans="1:11" x14ac:dyDescent="0.25">
      <c r="B42" s="1" t="s">
        <v>6</v>
      </c>
      <c r="C42" s="2">
        <v>161562</v>
      </c>
      <c r="D42">
        <v>40</v>
      </c>
      <c r="E42" s="2">
        <f>$J$2+$J$3*Table2[[#This Row],[Periods]]</f>
        <v>164928.34350282484</v>
      </c>
      <c r="F42" s="2">
        <f>VLOOKUP(Table2[[#This Row],[Month]],Table19[],2,FALSE)*Table2[[#This Row],[Linear Trend Forecast]]</f>
        <v>158916.79813399314</v>
      </c>
      <c r="G42" s="15">
        <f>ABS((Table2[[#This Row],[Sessions]]-Table2[[#This Row],[Seasonal Adjusted Forecast]])/Table2[[#This Row],[Sessions]])</f>
        <v>1.6372673438103374E-2</v>
      </c>
      <c r="I42" t="s">
        <v>11</v>
      </c>
      <c r="J42" s="2">
        <v>159859.12320658969</v>
      </c>
      <c r="K42" s="15">
        <f>(Table20[[#This Row],[Sessions]]-J41)/J41</f>
        <v>-0.11623413389813513</v>
      </c>
    </row>
    <row r="43" spans="1:11" x14ac:dyDescent="0.25">
      <c r="B43" s="1" t="s">
        <v>7</v>
      </c>
      <c r="C43" s="2">
        <v>157101</v>
      </c>
      <c r="D43">
        <v>41</v>
      </c>
      <c r="E43" s="2">
        <f>$J$2+$J$3*Table2[[#This Row],[Periods]]</f>
        <v>164990.61299435026</v>
      </c>
      <c r="F43" s="2">
        <f>VLOOKUP(Table2[[#This Row],[Month]],Table19[],2,FALSE)*Table2[[#This Row],[Linear Trend Forecast]]</f>
        <v>161196.59461322235</v>
      </c>
      <c r="G43" s="15">
        <f>ABS((Table2[[#This Row],[Sessions]]-Table2[[#This Row],[Seasonal Adjusted Forecast]])/Table2[[#This Row],[Sessions]])</f>
        <v>2.6069818863166672E-2</v>
      </c>
      <c r="I43" t="s">
        <v>12</v>
      </c>
      <c r="J43" s="2">
        <v>178491.91104716741</v>
      </c>
      <c r="K43" s="15">
        <f>(Table20[[#This Row],[Sessions]]-J42)/J42</f>
        <v>0.11655755059095456</v>
      </c>
    </row>
    <row r="44" spans="1:11" x14ac:dyDescent="0.25">
      <c r="B44" s="1" t="s">
        <v>8</v>
      </c>
      <c r="C44" s="2">
        <v>152062</v>
      </c>
      <c r="D44">
        <v>42</v>
      </c>
      <c r="E44" s="2">
        <f>$J$2+$J$3*Table2[[#This Row],[Periods]]</f>
        <v>165052.88248587569</v>
      </c>
      <c r="F44" s="2">
        <f>VLOOKUP(Table2[[#This Row],[Month]],Table19[],2,FALSE)*Table2[[#This Row],[Linear Trend Forecast]]</f>
        <v>167705.80915169255</v>
      </c>
      <c r="G44" s="15">
        <f>ABS((Table2[[#This Row],[Sessions]]-Table2[[#This Row],[Seasonal Adjusted Forecast]])/Table2[[#This Row],[Sessions]])</f>
        <v>0.10287783372369526</v>
      </c>
      <c r="I44" t="s">
        <v>13</v>
      </c>
      <c r="J44" s="2">
        <v>164445.03412053888</v>
      </c>
      <c r="K44" s="15">
        <f>(Table20[[#This Row],[Sessions]]-J43)/J43</f>
        <v>-7.8697554663508335E-2</v>
      </c>
    </row>
    <row r="45" spans="1:11" x14ac:dyDescent="0.25">
      <c r="B45" s="1" t="s">
        <v>9</v>
      </c>
      <c r="C45" s="2">
        <v>144992</v>
      </c>
      <c r="D45">
        <v>43</v>
      </c>
      <c r="E45" s="2">
        <f>$J$2+$J$3*Table2[[#This Row],[Periods]]</f>
        <v>165115.15197740111</v>
      </c>
      <c r="F45" s="2">
        <f>VLOOKUP(Table2[[#This Row],[Month]],Table19[],2,FALSE)*Table2[[#This Row],[Linear Trend Forecast]]</f>
        <v>164166.09469713114</v>
      </c>
      <c r="G45" s="15">
        <f>ABS((Table2[[#This Row],[Sessions]]-Table2[[#This Row],[Seasonal Adjusted Forecast]])/Table2[[#This Row],[Sessions]])</f>
        <v>0.13224243197646171</v>
      </c>
      <c r="I45" t="s">
        <v>14</v>
      </c>
      <c r="J45" s="2">
        <v>166860.24380976098</v>
      </c>
      <c r="K45" s="15">
        <f>(Table20[[#This Row],[Sessions]]-J44)/J44</f>
        <v>1.4687033282207494E-2</v>
      </c>
    </row>
    <row r="46" spans="1:11" x14ac:dyDescent="0.25">
      <c r="B46" s="1" t="s">
        <v>10</v>
      </c>
      <c r="C46" s="2">
        <v>174032</v>
      </c>
      <c r="D46">
        <v>44</v>
      </c>
      <c r="E46" s="2">
        <f>$J$2+$J$3*Table2[[#This Row],[Periods]]</f>
        <v>165177.42146892654</v>
      </c>
      <c r="F46" s="2">
        <f>VLOOKUP(Table2[[#This Row],[Month]],Table19[],2,FALSE)*Table2[[#This Row],[Linear Trend Forecast]]</f>
        <v>179262.11944738333</v>
      </c>
      <c r="G46" s="15">
        <f>ABS((Table2[[#This Row],[Sessions]]-Table2[[#This Row],[Seasonal Adjusted Forecast]])/Table2[[#This Row],[Sessions]])</f>
        <v>3.005263082297124E-2</v>
      </c>
    </row>
    <row r="47" spans="1:11" x14ac:dyDescent="0.25">
      <c r="B47" s="1" t="s">
        <v>11</v>
      </c>
      <c r="C47" s="2">
        <v>151515</v>
      </c>
      <c r="D47">
        <v>45</v>
      </c>
      <c r="E47" s="2">
        <f>$J$2+$J$3*Table2[[#This Row],[Periods]]</f>
        <v>165239.69096045196</v>
      </c>
      <c r="F47" s="2">
        <f>VLOOKUP(Table2[[#This Row],[Month]],Table19[],2,FALSE)*Table2[[#This Row],[Linear Trend Forecast]]</f>
        <v>158426.277571313</v>
      </c>
      <c r="G47" s="15">
        <f>ABS((Table2[[#This Row],[Sessions]]-Table2[[#This Row],[Seasonal Adjusted Forecast]])/Table2[[#This Row],[Sessions]])</f>
        <v>4.5614477585143358E-2</v>
      </c>
    </row>
    <row r="48" spans="1:11" x14ac:dyDescent="0.25">
      <c r="B48" s="1" t="s">
        <v>12</v>
      </c>
      <c r="C48" s="2">
        <v>180216</v>
      </c>
      <c r="D48">
        <v>46</v>
      </c>
      <c r="E48" s="2">
        <f>$J$2+$J$3*Table2[[#This Row],[Periods]]</f>
        <v>165301.96045197739</v>
      </c>
      <c r="F48" s="2">
        <f>VLOOKUP(Table2[[#This Row],[Month]],Table19[],2,FALSE)*Table2[[#This Row],[Linear Trend Forecast]]</f>
        <v>176892.65370205301</v>
      </c>
      <c r="G48" s="15">
        <f>ABS((Table2[[#This Row],[Sessions]]-Table2[[#This Row],[Seasonal Adjusted Forecast]])/Table2[[#This Row],[Sessions]])</f>
        <v>1.844090590151258E-2</v>
      </c>
      <c r="I48" s="31" t="s">
        <v>0</v>
      </c>
      <c r="J48" s="31" t="s">
        <v>31</v>
      </c>
      <c r="K48" s="31" t="s">
        <v>24</v>
      </c>
    </row>
    <row r="49" spans="1:11" x14ac:dyDescent="0.25">
      <c r="B49" s="1" t="s">
        <v>13</v>
      </c>
      <c r="C49" s="2">
        <v>162944</v>
      </c>
      <c r="D49">
        <v>47</v>
      </c>
      <c r="E49" s="2">
        <f>$J$2+$J$3*Table2[[#This Row],[Periods]]</f>
        <v>165364.22994350281</v>
      </c>
      <c r="F49" s="2">
        <f>VLOOKUP(Table2[[#This Row],[Month]],Table19[],2,FALSE)*Table2[[#This Row],[Linear Trend Forecast]]</f>
        <v>162972.18427133065</v>
      </c>
      <c r="G49" s="15">
        <f>ABS((Table2[[#This Row],[Sessions]]-Table2[[#This Row],[Seasonal Adjusted Forecast]])/Table2[[#This Row],[Sessions]])</f>
        <v>1.7296906502021648E-4</v>
      </c>
      <c r="I49" s="7">
        <v>2019</v>
      </c>
      <c r="J49" s="19">
        <v>1883404</v>
      </c>
      <c r="K49" s="26">
        <v>0</v>
      </c>
    </row>
    <row r="50" spans="1:11" x14ac:dyDescent="0.25">
      <c r="B50" s="1" t="s">
        <v>14</v>
      </c>
      <c r="C50" s="2">
        <v>173068</v>
      </c>
      <c r="D50">
        <v>48</v>
      </c>
      <c r="E50" s="2">
        <f>$J$2+$J$3*Table2[[#This Row],[Periods]]</f>
        <v>165426.49943502824</v>
      </c>
      <c r="F50" s="2">
        <f>VLOOKUP(Table2[[#This Row],[Month]],Table19[],2,FALSE)*Table2[[#This Row],[Linear Trend Forecast]]</f>
        <v>165366.31967881488</v>
      </c>
      <c r="G50" s="15">
        <f>ABS((Table2[[#This Row],[Sessions]]-Table2[[#This Row],[Seasonal Adjusted Forecast]])/Table2[[#This Row],[Sessions]])</f>
        <v>4.4500891679485066E-2</v>
      </c>
      <c r="I50" s="8">
        <v>2020</v>
      </c>
      <c r="J50" s="18">
        <v>2069599</v>
      </c>
      <c r="K50" s="26">
        <f>(Table21[[#This Row],[Total Sessions]]-J49)/J49</f>
        <v>9.8860892299262398E-2</v>
      </c>
    </row>
    <row r="51" spans="1:11" x14ac:dyDescent="0.25">
      <c r="A51">
        <v>2023</v>
      </c>
      <c r="B51" s="1" t="s">
        <v>3</v>
      </c>
      <c r="C51" s="2">
        <v>167299</v>
      </c>
      <c r="D51">
        <v>49</v>
      </c>
      <c r="E51" s="2">
        <f>$J$2+$J$3*Table2[[#This Row],[Periods]]</f>
        <v>165488.76892655366</v>
      </c>
      <c r="F51" s="2">
        <f>VLOOKUP(Table2[[#This Row],[Month]],Table19[],2,FALSE)*Table2[[#This Row],[Linear Trend Forecast]]</f>
        <v>172658.89765097291</v>
      </c>
      <c r="G51" s="15">
        <f>ABS((Table2[[#This Row],[Sessions]]-Table2[[#This Row],[Seasonal Adjusted Forecast]])/Table2[[#This Row],[Sessions]])</f>
        <v>3.2037834362267023E-2</v>
      </c>
      <c r="I51" s="7">
        <v>2021</v>
      </c>
      <c r="J51" s="19">
        <v>1978273</v>
      </c>
      <c r="K51" s="26">
        <f>(Table21[[#This Row],[Total Sessions]]-J50)/J50</f>
        <v>-4.4127388928966435E-2</v>
      </c>
    </row>
    <row r="52" spans="1:11" x14ac:dyDescent="0.25">
      <c r="B52" s="1" t="s">
        <v>4</v>
      </c>
      <c r="C52" s="2">
        <v>119489</v>
      </c>
      <c r="D52">
        <v>50</v>
      </c>
      <c r="E52" s="2">
        <f>$J$2+$J$3*Table2[[#This Row],[Periods]]</f>
        <v>165551.03841807909</v>
      </c>
      <c r="F52" s="2">
        <f>VLOOKUP(Table2[[#This Row],[Month]],Table19[],2,FALSE)*Table2[[#This Row],[Linear Trend Forecast]]</f>
        <v>145088.97347463085</v>
      </c>
      <c r="G52" s="15">
        <f>ABS((Table2[[#This Row],[Sessions]]-Table2[[#This Row],[Seasonal Adjusted Forecast]])/Table2[[#This Row],[Sessions]])</f>
        <v>0.21424544079062385</v>
      </c>
      <c r="I52" s="8">
        <v>2022</v>
      </c>
      <c r="J52" s="18">
        <v>1964403</v>
      </c>
      <c r="K52" s="26">
        <f>(Table21[[#This Row],[Total Sessions]]-J51)/J51</f>
        <v>-7.0111657996646572E-3</v>
      </c>
    </row>
    <row r="53" spans="1:11" x14ac:dyDescent="0.25">
      <c r="B53" s="1" t="s">
        <v>5</v>
      </c>
      <c r="C53" s="2">
        <v>165743</v>
      </c>
      <c r="D53">
        <v>51</v>
      </c>
      <c r="E53" s="2">
        <f>$J$2+$J$3*Table2[[#This Row],[Periods]]</f>
        <v>165613.30790960451</v>
      </c>
      <c r="F53" s="2">
        <f>VLOOKUP(Table2[[#This Row],[Month]],Table19[],2,FALSE)*Table2[[#This Row],[Linear Trend Forecast]]</f>
        <v>170592.70508414551</v>
      </c>
      <c r="G53" s="15">
        <f>ABS((Table2[[#This Row],[Sessions]]-Table2[[#This Row],[Seasonal Adjusted Forecast]])/Table2[[#This Row],[Sessions]])</f>
        <v>2.9260391595093041E-2</v>
      </c>
      <c r="I53" s="32">
        <v>2023</v>
      </c>
      <c r="J53" s="33">
        <v>1964528</v>
      </c>
      <c r="K53" s="26">
        <f>(Table21[[#This Row],[Total Sessions]]-J52)/J52</f>
        <v>6.3632564193803415E-5</v>
      </c>
    </row>
    <row r="54" spans="1:11" x14ac:dyDescent="0.25">
      <c r="B54" s="1" t="s">
        <v>6</v>
      </c>
      <c r="C54" s="2">
        <v>156648</v>
      </c>
      <c r="D54">
        <v>52</v>
      </c>
      <c r="E54" s="2">
        <f>$J$2+$J$3*Table2[[#This Row],[Periods]]</f>
        <v>165675.57740112994</v>
      </c>
      <c r="F54" s="2">
        <f>VLOOKUP(Table2[[#This Row],[Month]],Table19[],2,FALSE)*Table2[[#This Row],[Linear Trend Forecast]]</f>
        <v>159636.79577693192</v>
      </c>
      <c r="G54" s="15">
        <f>ABS((Table2[[#This Row],[Sessions]]-Table2[[#This Row],[Seasonal Adjusted Forecast]])/Table2[[#This Row],[Sessions]])</f>
        <v>1.9079693177901525E-2</v>
      </c>
      <c r="I54" s="34">
        <v>2024</v>
      </c>
      <c r="J54" s="35">
        <f>SUM(F63:F74)</f>
        <v>1998974.8552274387</v>
      </c>
      <c r="K54" s="37">
        <f>(Table21[[#This Row],[Total Sessions]]-J53)/J53</f>
        <v>1.7534418052294869E-2</v>
      </c>
    </row>
    <row r="55" spans="1:11" x14ac:dyDescent="0.25">
      <c r="B55" s="1" t="s">
        <v>7</v>
      </c>
      <c r="C55" s="2">
        <v>163793</v>
      </c>
      <c r="D55">
        <v>53</v>
      </c>
      <c r="E55" s="2">
        <f>$J$2+$J$3*Table2[[#This Row],[Periods]]</f>
        <v>165737.84689265533</v>
      </c>
      <c r="F55" s="2">
        <f>VLOOKUP(Table2[[#This Row],[Month]],Table19[],2,FALSE)*Table2[[#This Row],[Linear Trend Forecast]]</f>
        <v>161926.64559976221</v>
      </c>
      <c r="G55" s="15">
        <f>ABS((Table2[[#This Row],[Sessions]]-Table2[[#This Row],[Seasonal Adjusted Forecast]])/Table2[[#This Row],[Sessions]])</f>
        <v>1.1394591955930896E-2</v>
      </c>
    </row>
    <row r="56" spans="1:11" x14ac:dyDescent="0.25">
      <c r="B56" s="1" t="s">
        <v>8</v>
      </c>
      <c r="C56" s="2">
        <v>176242</v>
      </c>
      <c r="D56">
        <v>54</v>
      </c>
      <c r="E56" s="2">
        <f>$J$2+$J$3*Table2[[#This Row],[Periods]]</f>
        <v>165800.11638418076</v>
      </c>
      <c r="F56" s="2">
        <f>VLOOKUP(Table2[[#This Row],[Month]],Table19[],2,FALSE)*Table2[[#This Row],[Linear Trend Forecast]]</f>
        <v>168465.05348389348</v>
      </c>
      <c r="G56" s="15">
        <f>ABS((Table2[[#This Row],[Sessions]]-Table2[[#This Row],[Seasonal Adjusted Forecast]])/Table2[[#This Row],[Sessions]])</f>
        <v>4.4126522146290419E-2</v>
      </c>
    </row>
    <row r="57" spans="1:11" x14ac:dyDescent="0.25">
      <c r="B57" s="1" t="s">
        <v>9</v>
      </c>
      <c r="C57" s="2">
        <v>169718</v>
      </c>
      <c r="D57">
        <v>55</v>
      </c>
      <c r="E57" s="2">
        <f>$J$2+$J$3*Table2[[#This Row],[Periods]]</f>
        <v>165862.38587570618</v>
      </c>
      <c r="F57" s="2">
        <f>VLOOKUP(Table2[[#This Row],[Month]],Table19[],2,FALSE)*Table2[[#This Row],[Linear Trend Forecast]]</f>
        <v>164909.03360637699</v>
      </c>
      <c r="G57" s="15">
        <f>ABS((Table2[[#This Row],[Sessions]]-Table2[[#This Row],[Seasonal Adjusted Forecast]])/Table2[[#This Row],[Sessions]])</f>
        <v>2.8335040441338021E-2</v>
      </c>
    </row>
    <row r="58" spans="1:11" x14ac:dyDescent="0.25">
      <c r="B58" s="1" t="s">
        <v>10</v>
      </c>
      <c r="C58" s="2">
        <v>170699</v>
      </c>
      <c r="D58">
        <v>56</v>
      </c>
      <c r="E58" s="2">
        <f>$J$2+$J$3*Table2[[#This Row],[Periods]]</f>
        <v>165924.65536723161</v>
      </c>
      <c r="F58" s="2">
        <f>VLOOKUP(Table2[[#This Row],[Month]],Table19[],2,FALSE)*Table2[[#This Row],[Linear Trend Forecast]]</f>
        <v>180073.07006727962</v>
      </c>
      <c r="G58" s="15">
        <f>ABS((Table2[[#This Row],[Sessions]]-Table2[[#This Row],[Seasonal Adjusted Forecast]])/Table2[[#This Row],[Sessions]])</f>
        <v>5.4915787832849769E-2</v>
      </c>
    </row>
    <row r="59" spans="1:11" x14ac:dyDescent="0.25">
      <c r="B59" s="1" t="s">
        <v>11</v>
      </c>
      <c r="C59" s="2">
        <v>159482</v>
      </c>
      <c r="D59">
        <v>57</v>
      </c>
      <c r="E59" s="2">
        <f>$J$2+$J$3*Table2[[#This Row],[Periods]]</f>
        <v>165986.92485875703</v>
      </c>
      <c r="F59" s="2">
        <f>VLOOKUP(Table2[[#This Row],[Month]],Table19[],2,FALSE)*Table2[[#This Row],[Linear Trend Forecast]]</f>
        <v>159142.70038895131</v>
      </c>
      <c r="G59" s="15">
        <f>ABS((Table2[[#This Row],[Sessions]]-Table2[[#This Row],[Seasonal Adjusted Forecast]])/Table2[[#This Row],[Sessions]])</f>
        <v>2.1275103839222334E-3</v>
      </c>
    </row>
    <row r="60" spans="1:11" x14ac:dyDescent="0.25">
      <c r="B60" s="1" t="s">
        <v>12</v>
      </c>
      <c r="C60" s="2">
        <v>168155</v>
      </c>
      <c r="D60">
        <v>58</v>
      </c>
      <c r="E60" s="2">
        <f>$J$2+$J$3*Table2[[#This Row],[Periods]]</f>
        <v>166049.19435028246</v>
      </c>
      <c r="F60" s="2">
        <f>VLOOKUP(Table2[[#This Row],[Month]],Table19[],2,FALSE)*Table2[[#This Row],[Linear Trend Forecast]]</f>
        <v>177692.28237461019</v>
      </c>
      <c r="G60" s="15">
        <f>ABS((Table2[[#This Row],[Sessions]]-Table2[[#This Row],[Seasonal Adjusted Forecast]])/Table2[[#This Row],[Sessions]])</f>
        <v>5.6717209566234682E-2</v>
      </c>
    </row>
    <row r="61" spans="1:11" x14ac:dyDescent="0.25">
      <c r="B61" s="1" t="s">
        <v>13</v>
      </c>
      <c r="C61" s="2">
        <v>180984</v>
      </c>
      <c r="D61">
        <v>59</v>
      </c>
      <c r="E61" s="2">
        <f>$J$2+$J$3*Table2[[#This Row],[Periods]]</f>
        <v>166111.46384180788</v>
      </c>
      <c r="F61" s="2">
        <f>VLOOKUP(Table2[[#This Row],[Month]],Table19[],2,FALSE)*Table2[[#This Row],[Linear Trend Forecast]]</f>
        <v>163708.60919593475</v>
      </c>
      <c r="G61" s="15">
        <f>ABS((Table2[[#This Row],[Sessions]]-Table2[[#This Row],[Seasonal Adjusted Forecast]])/Table2[[#This Row],[Sessions]])</f>
        <v>9.5452585886405678E-2</v>
      </c>
    </row>
    <row r="62" spans="1:11" x14ac:dyDescent="0.25">
      <c r="B62" s="1" t="s">
        <v>14</v>
      </c>
      <c r="C62" s="2">
        <v>166276</v>
      </c>
      <c r="D62">
        <v>60</v>
      </c>
      <c r="E62" s="2">
        <f>$J$2+$J$3*Table2[[#This Row],[Periods]]</f>
        <v>166173.73333333331</v>
      </c>
      <c r="F62" s="2">
        <f>VLOOKUP(Table2[[#This Row],[Month]],Table19[],2,FALSE)*Table2[[#This Row],[Linear Trend Forecast]]</f>
        <v>166113.2817442879</v>
      </c>
      <c r="G62" s="15">
        <f>ABS((Table2[[#This Row],[Sessions]]-Table2[[#This Row],[Seasonal Adjusted Forecast]])/Table2[[#This Row],[Sessions]])</f>
        <v>9.7860338059670517E-4</v>
      </c>
    </row>
    <row r="63" spans="1:11" x14ac:dyDescent="0.25">
      <c r="A63" s="20">
        <v>2024</v>
      </c>
      <c r="B63" s="21" t="s">
        <v>3</v>
      </c>
      <c r="C63" s="22"/>
      <c r="D63" s="20">
        <v>61</v>
      </c>
      <c r="E63" s="22">
        <f>$J$2+$J$3*Table2[[#This Row],[Periods]]</f>
        <v>166236.00282485873</v>
      </c>
      <c r="F63" s="22">
        <f>VLOOKUP(Table2[[#This Row],[Month]],Table19[],2,FALSE)*Table2[[#This Row],[Linear Trend Forecast]]</f>
        <v>173438.50693809046</v>
      </c>
      <c r="G63" s="15"/>
    </row>
    <row r="64" spans="1:11" x14ac:dyDescent="0.25">
      <c r="A64" s="20"/>
      <c r="B64" s="21" t="s">
        <v>4</v>
      </c>
      <c r="C64" s="22"/>
      <c r="D64" s="20">
        <v>62</v>
      </c>
      <c r="E64" s="22">
        <f>$J$2+$J$3*Table2[[#This Row],[Periods]]</f>
        <v>166298.27231638416</v>
      </c>
      <c r="F64" s="22">
        <f>VLOOKUP(Table2[[#This Row],[Month]],Table19[],2,FALSE)*Table2[[#This Row],[Linear Trend Forecast]]</f>
        <v>145743.84945901905</v>
      </c>
      <c r="G64" s="15"/>
    </row>
    <row r="65" spans="1:7" x14ac:dyDescent="0.25">
      <c r="A65" s="20"/>
      <c r="B65" s="21" t="s">
        <v>5</v>
      </c>
      <c r="C65" s="22"/>
      <c r="D65" s="20">
        <v>63</v>
      </c>
      <c r="E65" s="22">
        <f>$J$2+$J$3*Table2[[#This Row],[Periods]]</f>
        <v>166360.54180790958</v>
      </c>
      <c r="F65" s="22">
        <f>VLOOKUP(Table2[[#This Row],[Month]],Table19[],2,FALSE)*Table2[[#This Row],[Linear Trend Forecast]]</f>
        <v>171362.40562120627</v>
      </c>
      <c r="G65" s="15"/>
    </row>
    <row r="66" spans="1:7" x14ac:dyDescent="0.25">
      <c r="A66" s="20"/>
      <c r="B66" s="21" t="s">
        <v>6</v>
      </c>
      <c r="C66" s="22"/>
      <c r="D66" s="20">
        <v>64</v>
      </c>
      <c r="E66" s="22">
        <f>$J$2+$J$3*Table2[[#This Row],[Periods]]</f>
        <v>166422.81129943501</v>
      </c>
      <c r="F66" s="22">
        <f>VLOOKUP(Table2[[#This Row],[Month]],Table19[],2,FALSE)*Table2[[#This Row],[Linear Trend Forecast]]</f>
        <v>160356.79341987064</v>
      </c>
      <c r="G66" s="15"/>
    </row>
    <row r="67" spans="1:7" x14ac:dyDescent="0.25">
      <c r="A67" s="20"/>
      <c r="B67" s="21" t="s">
        <v>7</v>
      </c>
      <c r="C67" s="22"/>
      <c r="D67" s="20">
        <v>65</v>
      </c>
      <c r="E67" s="22">
        <f>$J$2+$J$3*Table2[[#This Row],[Periods]]</f>
        <v>166485.08079096043</v>
      </c>
      <c r="F67" s="22">
        <f>VLOOKUP(Table2[[#This Row],[Month]],Table19[],2,FALSE)*Table2[[#This Row],[Linear Trend Forecast]]</f>
        <v>162656.6965863021</v>
      </c>
      <c r="G67" s="15"/>
    </row>
    <row r="68" spans="1:7" x14ac:dyDescent="0.25">
      <c r="A68" s="20"/>
      <c r="B68" s="21" t="s">
        <v>8</v>
      </c>
      <c r="C68" s="22"/>
      <c r="D68" s="20">
        <v>66</v>
      </c>
      <c r="E68" s="22">
        <f>$J$2+$J$3*Table2[[#This Row],[Periods]]</f>
        <v>166547.35028248586</v>
      </c>
      <c r="F68" s="22">
        <f>VLOOKUP(Table2[[#This Row],[Month]],Table19[],2,FALSE)*Table2[[#This Row],[Linear Trend Forecast]]</f>
        <v>169224.29781609442</v>
      </c>
      <c r="G68" s="15"/>
    </row>
    <row r="69" spans="1:7" x14ac:dyDescent="0.25">
      <c r="A69" s="20"/>
      <c r="B69" s="21" t="s">
        <v>9</v>
      </c>
      <c r="C69" s="22"/>
      <c r="D69" s="20">
        <v>67</v>
      </c>
      <c r="E69" s="22">
        <f>$J$2+$J$3*Table2[[#This Row],[Periods]]</f>
        <v>166609.61977401128</v>
      </c>
      <c r="F69" s="22">
        <f>VLOOKUP(Table2[[#This Row],[Month]],Table19[],2,FALSE)*Table2[[#This Row],[Linear Trend Forecast]]</f>
        <v>165651.97251562291</v>
      </c>
      <c r="G69" s="15"/>
    </row>
    <row r="70" spans="1:7" x14ac:dyDescent="0.25">
      <c r="A70" s="20"/>
      <c r="B70" s="21" t="s">
        <v>10</v>
      </c>
      <c r="C70" s="22"/>
      <c r="D70" s="20">
        <v>68</v>
      </c>
      <c r="E70" s="22">
        <f>$J$2+$J$3*Table2[[#This Row],[Periods]]</f>
        <v>166671.88926553671</v>
      </c>
      <c r="F70" s="22">
        <f>VLOOKUP(Table2[[#This Row],[Month]],Table19[],2,FALSE)*Table2[[#This Row],[Linear Trend Forecast]]</f>
        <v>180884.02068717594</v>
      </c>
      <c r="G70" s="15"/>
    </row>
    <row r="71" spans="1:7" x14ac:dyDescent="0.25">
      <c r="A71" s="20"/>
      <c r="B71" s="21" t="s">
        <v>11</v>
      </c>
      <c r="C71" s="22"/>
      <c r="D71" s="20">
        <v>69</v>
      </c>
      <c r="E71" s="22">
        <f>$J$2+$J$3*Table2[[#This Row],[Periods]]</f>
        <v>166734.15875706213</v>
      </c>
      <c r="F71" s="22">
        <f>VLOOKUP(Table2[[#This Row],[Month]],Table19[],2,FALSE)*Table2[[#This Row],[Linear Trend Forecast]]</f>
        <v>159859.12320658969</v>
      </c>
      <c r="G71" s="15"/>
    </row>
    <row r="72" spans="1:7" x14ac:dyDescent="0.25">
      <c r="A72" s="20"/>
      <c r="B72" s="21" t="s">
        <v>12</v>
      </c>
      <c r="C72" s="22"/>
      <c r="D72" s="20">
        <v>70</v>
      </c>
      <c r="E72" s="22">
        <f>$J$2+$J$3*Table2[[#This Row],[Periods]]</f>
        <v>166796.42824858756</v>
      </c>
      <c r="F72" s="22">
        <f>VLOOKUP(Table2[[#This Row],[Month]],Table19[],2,FALSE)*Table2[[#This Row],[Linear Trend Forecast]]</f>
        <v>178491.91104716741</v>
      </c>
      <c r="G72" s="15"/>
    </row>
    <row r="73" spans="1:7" x14ac:dyDescent="0.25">
      <c r="A73" s="20"/>
      <c r="B73" s="21" t="s">
        <v>13</v>
      </c>
      <c r="C73" s="22"/>
      <c r="D73" s="20">
        <v>71</v>
      </c>
      <c r="E73" s="22">
        <f>$J$2+$J$3*Table2[[#This Row],[Periods]]</f>
        <v>166858.69774011298</v>
      </c>
      <c r="F73" s="22">
        <f>VLOOKUP(Table2[[#This Row],[Month]],Table19[],2,FALSE)*Table2[[#This Row],[Linear Trend Forecast]]</f>
        <v>164445.03412053888</v>
      </c>
      <c r="G73" s="15"/>
    </row>
    <row r="74" spans="1:7" x14ac:dyDescent="0.25">
      <c r="A74" s="20"/>
      <c r="B74" s="21" t="s">
        <v>14</v>
      </c>
      <c r="C74" s="22"/>
      <c r="D74" s="20">
        <v>72</v>
      </c>
      <c r="E74" s="22">
        <f>$J$2+$J$3*Table2[[#This Row],[Periods]]</f>
        <v>166920.96723163841</v>
      </c>
      <c r="F74" s="22">
        <f>VLOOKUP(Table2[[#This Row],[Month]],Table19[],2,FALSE)*Table2[[#This Row],[Linear Trend Forecast]]</f>
        <v>166860.24380976098</v>
      </c>
      <c r="G74" s="15"/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process</vt:lpstr>
      <vt:lpstr>visits</vt:lpstr>
      <vt:lpstr>page_views</vt:lpstr>
      <vt:lpstr>sessions</vt:lpstr>
      <vt:lpstr>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2024-06-26T23:40:44Z</dcterms:modified>
</cp:coreProperties>
</file>